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iktagder-my.sharepoint.com/personal/maria_odberg_grimstad_kommune_no/Documents/"/>
    </mc:Choice>
  </mc:AlternateContent>
  <xr:revisionPtr revIDLastSave="0" documentId="8_{5FA60A9C-0D47-4AB7-BE1A-EA537F1AF85D}" xr6:coauthVersionLast="47" xr6:coauthVersionMax="47" xr10:uidLastSave="{00000000-0000-0000-0000-000000000000}"/>
  <bookViews>
    <workbookView xWindow="-110" yWindow="-110" windowWidth="19420" windowHeight="10300" tabRatio="791" firstSheet="5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X. Korreksjoner §19" sheetId="13" r:id="rId6"/>
    <sheet name="4. Selvkost og satser" sheetId="6" r:id="rId7"/>
    <sheet name="Komm bhg" sheetId="15" r:id="rId8"/>
    <sheet name="X. Satser pensjonstilskudd" sheetId="12" r:id="rId9"/>
    <sheet name="X. Budsjett og forskuddsmodul" sheetId="14" r:id="rId10"/>
    <sheet name="X. Utbetalingsmodul" sheetId="10" r:id="rId11"/>
    <sheet name="Ark1" sheetId="16" r:id="rId12"/>
    <sheet name="Endringslogg" sheetId="7" r:id="rId13"/>
    <sheet name="Pensjon Særskilt" sheetId="9" r:id="rId14"/>
    <sheet name="Metadata" sheetId="8" r:id="rId15"/>
  </sheets>
  <definedNames>
    <definedName name="_xlnm._FilterDatabase" localSheetId="3" hidden="1">'3a. Økonomirapport 201'!$A$1:$O$5293</definedName>
    <definedName name="_xlnm._FilterDatabase" localSheetId="4" hidden="1">'3b. Økonomirapport 221'!$A$3:$X$1201</definedName>
    <definedName name="Barnehagetype" localSheetId="9">factType[Type barnehage]</definedName>
    <definedName name="Barnehagetype">factType[Type barnehage]</definedName>
    <definedName name="Gruppering" localSheetId="5">Tabell4[Gruppering]</definedName>
    <definedName name="Gruppering" localSheetId="9">Tabell4[Gruppering]</definedName>
    <definedName name="Gruppering" localSheetId="8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3" l="1"/>
  <c r="B41" i="13"/>
  <c r="B41" i="6"/>
  <c r="B42" i="6"/>
  <c r="D242" i="15"/>
  <c r="C242" i="15"/>
  <c r="B242" i="15"/>
  <c r="O235" i="15"/>
  <c r="N235" i="15"/>
  <c r="M235" i="15"/>
  <c r="L235" i="15"/>
  <c r="K235" i="15"/>
  <c r="J235" i="15"/>
  <c r="I235" i="15"/>
  <c r="H235" i="15"/>
  <c r="G235" i="15"/>
  <c r="F235" i="15"/>
  <c r="E235" i="15"/>
  <c r="D235" i="15"/>
  <c r="C235" i="15"/>
  <c r="B235" i="15"/>
  <c r="O230" i="15"/>
  <c r="N230" i="15"/>
  <c r="M230" i="15"/>
  <c r="L230" i="15"/>
  <c r="K230" i="15"/>
  <c r="J230" i="15"/>
  <c r="I230" i="15"/>
  <c r="H230" i="15"/>
  <c r="G230" i="15"/>
  <c r="F230" i="15"/>
  <c r="E230" i="15"/>
  <c r="D230" i="15"/>
  <c r="C230" i="15"/>
  <c r="B230" i="15"/>
  <c r="J227" i="15"/>
  <c r="I227" i="15"/>
  <c r="H227" i="15"/>
  <c r="G227" i="15"/>
  <c r="E227" i="15"/>
  <c r="N227" i="15" s="1"/>
  <c r="D227" i="15"/>
  <c r="C227" i="15"/>
  <c r="B227" i="15"/>
  <c r="M226" i="15"/>
  <c r="K226" i="15"/>
  <c r="J226" i="15"/>
  <c r="L226" i="15" s="1"/>
  <c r="I226" i="15"/>
  <c r="H226" i="15"/>
  <c r="G226" i="15"/>
  <c r="E226" i="15"/>
  <c r="F226" i="15" s="1"/>
  <c r="D226" i="15"/>
  <c r="C226" i="15"/>
  <c r="B226" i="15"/>
  <c r="K225" i="15"/>
  <c r="J225" i="15"/>
  <c r="I225" i="15"/>
  <c r="H225" i="15"/>
  <c r="G225" i="15"/>
  <c r="E225" i="15"/>
  <c r="N225" i="15" s="1"/>
  <c r="D225" i="15"/>
  <c r="C225" i="15"/>
  <c r="B225" i="15"/>
  <c r="N224" i="15"/>
  <c r="K224" i="15"/>
  <c r="J224" i="15"/>
  <c r="I224" i="15"/>
  <c r="I228" i="15" s="1"/>
  <c r="I232" i="15" s="1"/>
  <c r="H224" i="15"/>
  <c r="G224" i="15"/>
  <c r="E224" i="15"/>
  <c r="D224" i="15"/>
  <c r="C224" i="15"/>
  <c r="B224" i="15"/>
  <c r="N223" i="15"/>
  <c r="K223" i="15"/>
  <c r="J223" i="15"/>
  <c r="I223" i="15"/>
  <c r="H223" i="15"/>
  <c r="H228" i="15" s="1"/>
  <c r="H232" i="15" s="1"/>
  <c r="G223" i="15"/>
  <c r="F223" i="15"/>
  <c r="E223" i="15"/>
  <c r="D223" i="15"/>
  <c r="C223" i="15"/>
  <c r="B223" i="15"/>
  <c r="L222" i="15"/>
  <c r="K222" i="15"/>
  <c r="K228" i="15" s="1"/>
  <c r="K232" i="15" s="1"/>
  <c r="J222" i="15"/>
  <c r="I222" i="15"/>
  <c r="H222" i="15"/>
  <c r="G222" i="15"/>
  <c r="E222" i="15"/>
  <c r="D222" i="15"/>
  <c r="D228" i="15" s="1"/>
  <c r="D232" i="15" s="1"/>
  <c r="C222" i="15"/>
  <c r="B222" i="15"/>
  <c r="D221" i="15"/>
  <c r="C221" i="15"/>
  <c r="K218" i="15"/>
  <c r="J218" i="15"/>
  <c r="I218" i="15"/>
  <c r="H218" i="15"/>
  <c r="G218" i="15"/>
  <c r="D218" i="15"/>
  <c r="C218" i="15"/>
  <c r="B218" i="15"/>
  <c r="O217" i="15"/>
  <c r="N217" i="15"/>
  <c r="M217" i="15"/>
  <c r="L217" i="15"/>
  <c r="K217" i="15"/>
  <c r="K227" i="15" s="1"/>
  <c r="E217" i="15"/>
  <c r="E218" i="15" s="1"/>
  <c r="N216" i="15"/>
  <c r="M216" i="15"/>
  <c r="O216" i="15" s="1"/>
  <c r="L216" i="15"/>
  <c r="F216" i="15"/>
  <c r="N215" i="15"/>
  <c r="M215" i="15"/>
  <c r="O215" i="15" s="1"/>
  <c r="L215" i="15"/>
  <c r="F215" i="15"/>
  <c r="N214" i="15"/>
  <c r="M214" i="15"/>
  <c r="L214" i="15"/>
  <c r="F214" i="15"/>
  <c r="N213" i="15"/>
  <c r="N236" i="15" s="1"/>
  <c r="M213" i="15"/>
  <c r="O213" i="15" s="1"/>
  <c r="O236" i="15" s="1"/>
  <c r="L213" i="15"/>
  <c r="L236" i="15" s="1"/>
  <c r="F213" i="15"/>
  <c r="F236" i="15" s="1"/>
  <c r="O212" i="15"/>
  <c r="N212" i="15"/>
  <c r="M212" i="15"/>
  <c r="L212" i="15"/>
  <c r="F212" i="15"/>
  <c r="O211" i="15"/>
  <c r="N211" i="15"/>
  <c r="M211" i="15"/>
  <c r="L211" i="15"/>
  <c r="K211" i="15"/>
  <c r="J211" i="15"/>
  <c r="I211" i="15"/>
  <c r="H211" i="15"/>
  <c r="G211" i="15"/>
  <c r="F211" i="15"/>
  <c r="E211" i="15"/>
  <c r="D211" i="15"/>
  <c r="C211" i="15"/>
  <c r="B211" i="15"/>
  <c r="K207" i="15"/>
  <c r="J207" i="15"/>
  <c r="I207" i="15"/>
  <c r="H207" i="15"/>
  <c r="L207" i="15" s="1"/>
  <c r="G207" i="15"/>
  <c r="D207" i="15"/>
  <c r="C207" i="15"/>
  <c r="B207" i="15"/>
  <c r="N206" i="15"/>
  <c r="K206" i="15"/>
  <c r="J206" i="15"/>
  <c r="I206" i="15"/>
  <c r="H206" i="15"/>
  <c r="G206" i="15"/>
  <c r="E206" i="15"/>
  <c r="D206" i="15"/>
  <c r="C206" i="15"/>
  <c r="B206" i="15"/>
  <c r="N205" i="15"/>
  <c r="K205" i="15"/>
  <c r="J205" i="15"/>
  <c r="I205" i="15"/>
  <c r="H205" i="15"/>
  <c r="G205" i="15"/>
  <c r="L205" i="15" s="1"/>
  <c r="F205" i="15"/>
  <c r="E205" i="15"/>
  <c r="D205" i="15"/>
  <c r="M205" i="15" s="1"/>
  <c r="O205" i="15" s="1"/>
  <c r="C205" i="15"/>
  <c r="B205" i="15"/>
  <c r="K204" i="15"/>
  <c r="L204" i="15" s="1"/>
  <c r="J204" i="15"/>
  <c r="I204" i="15"/>
  <c r="H204" i="15"/>
  <c r="G204" i="15"/>
  <c r="G208" i="15" s="1"/>
  <c r="E204" i="15"/>
  <c r="N204" i="15" s="1"/>
  <c r="D204" i="15"/>
  <c r="C204" i="15"/>
  <c r="F204" i="15" s="1"/>
  <c r="B204" i="15"/>
  <c r="K203" i="15"/>
  <c r="K208" i="15" s="1"/>
  <c r="K231" i="15" s="1"/>
  <c r="K233" i="15" s="1"/>
  <c r="J203" i="15"/>
  <c r="L203" i="15" s="1"/>
  <c r="I203" i="15"/>
  <c r="H203" i="15"/>
  <c r="G203" i="15"/>
  <c r="E203" i="15"/>
  <c r="D203" i="15"/>
  <c r="C203" i="15"/>
  <c r="B203" i="15"/>
  <c r="K202" i="15"/>
  <c r="J202" i="15"/>
  <c r="L202" i="15" s="1"/>
  <c r="I202" i="15"/>
  <c r="H202" i="15"/>
  <c r="G202" i="15"/>
  <c r="E202" i="15"/>
  <c r="N202" i="15" s="1"/>
  <c r="D202" i="15"/>
  <c r="D208" i="15" s="1"/>
  <c r="D231" i="15" s="1"/>
  <c r="D233" i="15" s="1"/>
  <c r="C202" i="15"/>
  <c r="C208" i="15" s="1"/>
  <c r="C231" i="15" s="1"/>
  <c r="B202" i="15"/>
  <c r="J201" i="15"/>
  <c r="I201" i="15"/>
  <c r="C201" i="15"/>
  <c r="K198" i="15"/>
  <c r="J198" i="15"/>
  <c r="I198" i="15"/>
  <c r="H198" i="15"/>
  <c r="G198" i="15"/>
  <c r="D198" i="15"/>
  <c r="C198" i="15"/>
  <c r="B198" i="15"/>
  <c r="N197" i="15"/>
  <c r="O197" i="15" s="1"/>
  <c r="M197" i="15"/>
  <c r="L197" i="15"/>
  <c r="E197" i="15"/>
  <c r="T196" i="15"/>
  <c r="N196" i="15"/>
  <c r="M196" i="15"/>
  <c r="O196" i="15" s="1"/>
  <c r="L196" i="15"/>
  <c r="F196" i="15"/>
  <c r="O195" i="15"/>
  <c r="N195" i="15"/>
  <c r="M195" i="15"/>
  <c r="L195" i="15"/>
  <c r="F195" i="15"/>
  <c r="E195" i="15"/>
  <c r="E198" i="15" s="1"/>
  <c r="N194" i="15"/>
  <c r="M194" i="15"/>
  <c r="O194" i="15" s="1"/>
  <c r="L194" i="15"/>
  <c r="F194" i="15"/>
  <c r="N193" i="15"/>
  <c r="M193" i="15"/>
  <c r="O193" i="15" s="1"/>
  <c r="L193" i="15"/>
  <c r="F193" i="15"/>
  <c r="T192" i="15"/>
  <c r="O192" i="15"/>
  <c r="N192" i="15"/>
  <c r="M192" i="15"/>
  <c r="L192" i="15"/>
  <c r="F192" i="15"/>
  <c r="T191" i="15"/>
  <c r="O191" i="15"/>
  <c r="N191" i="15"/>
  <c r="M191" i="15"/>
  <c r="L191" i="15"/>
  <c r="K191" i="15"/>
  <c r="J191" i="15"/>
  <c r="I191" i="15"/>
  <c r="H191" i="15"/>
  <c r="G191" i="15"/>
  <c r="F191" i="15"/>
  <c r="E191" i="15"/>
  <c r="D191" i="15"/>
  <c r="C191" i="15"/>
  <c r="B191" i="15"/>
  <c r="D185" i="15"/>
  <c r="O183" i="15"/>
  <c r="N183" i="15"/>
  <c r="M183" i="15"/>
  <c r="L183" i="15"/>
  <c r="K183" i="15"/>
  <c r="J183" i="15"/>
  <c r="I183" i="15"/>
  <c r="H183" i="15"/>
  <c r="G183" i="15"/>
  <c r="F183" i="15"/>
  <c r="E183" i="15"/>
  <c r="D183" i="15"/>
  <c r="C183" i="15"/>
  <c r="B183" i="15"/>
  <c r="L180" i="15"/>
  <c r="K180" i="15"/>
  <c r="J180" i="15"/>
  <c r="I180" i="15"/>
  <c r="H180" i="15"/>
  <c r="G180" i="15"/>
  <c r="D180" i="15"/>
  <c r="C180" i="15"/>
  <c r="B180" i="15"/>
  <c r="J179" i="15"/>
  <c r="I179" i="15"/>
  <c r="H179" i="15"/>
  <c r="G179" i="15"/>
  <c r="F179" i="15"/>
  <c r="E179" i="15"/>
  <c r="D179" i="15"/>
  <c r="C179" i="15"/>
  <c r="B179" i="15"/>
  <c r="N178" i="15"/>
  <c r="L178" i="15"/>
  <c r="K178" i="15"/>
  <c r="J178" i="15"/>
  <c r="I178" i="15"/>
  <c r="H178" i="15"/>
  <c r="G178" i="15"/>
  <c r="F178" i="15"/>
  <c r="E178" i="15"/>
  <c r="D178" i="15"/>
  <c r="M178" i="15" s="1"/>
  <c r="O178" i="15" s="1"/>
  <c r="C178" i="15"/>
  <c r="B178" i="15"/>
  <c r="N177" i="15"/>
  <c r="K177" i="15"/>
  <c r="J177" i="15"/>
  <c r="L177" i="15" s="1"/>
  <c r="I177" i="15"/>
  <c r="H177" i="15"/>
  <c r="G177" i="15"/>
  <c r="E177" i="15"/>
  <c r="D177" i="15"/>
  <c r="C177" i="15"/>
  <c r="B177" i="15"/>
  <c r="L176" i="15"/>
  <c r="K176" i="15"/>
  <c r="J176" i="15"/>
  <c r="I176" i="15"/>
  <c r="H176" i="15"/>
  <c r="G176" i="15"/>
  <c r="E176" i="15"/>
  <c r="N176" i="15" s="1"/>
  <c r="D176" i="15"/>
  <c r="D181" i="15" s="1"/>
  <c r="C176" i="15"/>
  <c r="B176" i="15"/>
  <c r="N175" i="15"/>
  <c r="K175" i="15"/>
  <c r="J175" i="15"/>
  <c r="I175" i="15"/>
  <c r="I181" i="15" s="1"/>
  <c r="I185" i="15" s="1"/>
  <c r="H175" i="15"/>
  <c r="H181" i="15" s="1"/>
  <c r="H185" i="15" s="1"/>
  <c r="G175" i="15"/>
  <c r="F175" i="15"/>
  <c r="E175" i="15"/>
  <c r="D175" i="15"/>
  <c r="C175" i="15"/>
  <c r="B175" i="15"/>
  <c r="N174" i="15"/>
  <c r="M174" i="15"/>
  <c r="D174" i="15"/>
  <c r="J171" i="15"/>
  <c r="I171" i="15"/>
  <c r="H171" i="15"/>
  <c r="G171" i="15"/>
  <c r="D171" i="15"/>
  <c r="C171" i="15"/>
  <c r="B171" i="15"/>
  <c r="M170" i="15"/>
  <c r="K170" i="15"/>
  <c r="L170" i="15" s="1"/>
  <c r="E170" i="15"/>
  <c r="M169" i="15"/>
  <c r="K169" i="15"/>
  <c r="F169" i="15"/>
  <c r="N168" i="15"/>
  <c r="M168" i="15"/>
  <c r="O168" i="15" s="1"/>
  <c r="L168" i="15"/>
  <c r="F168" i="15"/>
  <c r="N167" i="15"/>
  <c r="M167" i="15"/>
  <c r="O167" i="15" s="1"/>
  <c r="L167" i="15"/>
  <c r="F167" i="15"/>
  <c r="O166" i="15"/>
  <c r="N166" i="15"/>
  <c r="M166" i="15"/>
  <c r="L166" i="15"/>
  <c r="F166" i="15"/>
  <c r="O165" i="15"/>
  <c r="N165" i="15"/>
  <c r="M165" i="15"/>
  <c r="L165" i="15"/>
  <c r="F165" i="15"/>
  <c r="O164" i="15"/>
  <c r="N164" i="15"/>
  <c r="M164" i="15"/>
  <c r="L164" i="15"/>
  <c r="K164" i="15"/>
  <c r="J164" i="15"/>
  <c r="I164" i="15"/>
  <c r="H164" i="15"/>
  <c r="G164" i="15"/>
  <c r="F164" i="15"/>
  <c r="E164" i="15"/>
  <c r="D164" i="15"/>
  <c r="C164" i="15"/>
  <c r="B164" i="15"/>
  <c r="J161" i="15"/>
  <c r="J184" i="15" s="1"/>
  <c r="G161" i="15"/>
  <c r="J160" i="15"/>
  <c r="I160" i="15"/>
  <c r="H160" i="15"/>
  <c r="M160" i="15" s="1"/>
  <c r="G160" i="15"/>
  <c r="E160" i="15"/>
  <c r="D160" i="15"/>
  <c r="C160" i="15"/>
  <c r="B160" i="15"/>
  <c r="K159" i="15"/>
  <c r="J159" i="15"/>
  <c r="I159" i="15"/>
  <c r="H159" i="15"/>
  <c r="G159" i="15"/>
  <c r="E159" i="15"/>
  <c r="D159" i="15"/>
  <c r="C159" i="15"/>
  <c r="B159" i="15"/>
  <c r="L158" i="15"/>
  <c r="K158" i="15"/>
  <c r="J158" i="15"/>
  <c r="I158" i="15"/>
  <c r="H158" i="15"/>
  <c r="G158" i="15"/>
  <c r="E158" i="15"/>
  <c r="N158" i="15" s="1"/>
  <c r="D158" i="15"/>
  <c r="C158" i="15"/>
  <c r="M158" i="15" s="1"/>
  <c r="O158" i="15" s="1"/>
  <c r="B158" i="15"/>
  <c r="K157" i="15"/>
  <c r="J157" i="15"/>
  <c r="I157" i="15"/>
  <c r="H157" i="15"/>
  <c r="G157" i="15"/>
  <c r="L157" i="15" s="1"/>
  <c r="E157" i="15"/>
  <c r="N157" i="15" s="1"/>
  <c r="D157" i="15"/>
  <c r="C157" i="15"/>
  <c r="B157" i="15"/>
  <c r="N156" i="15"/>
  <c r="K156" i="15"/>
  <c r="J156" i="15"/>
  <c r="I156" i="15"/>
  <c r="I161" i="15" s="1"/>
  <c r="I184" i="15" s="1"/>
  <c r="I186" i="15" s="1"/>
  <c r="H156" i="15"/>
  <c r="G156" i="15"/>
  <c r="E156" i="15"/>
  <c r="D156" i="15"/>
  <c r="C156" i="15"/>
  <c r="B156" i="15"/>
  <c r="K155" i="15"/>
  <c r="J155" i="15"/>
  <c r="I155" i="15"/>
  <c r="H155" i="15"/>
  <c r="H161" i="15" s="1"/>
  <c r="H184" i="15" s="1"/>
  <c r="G155" i="15"/>
  <c r="F155" i="15"/>
  <c r="E155" i="15"/>
  <c r="D155" i="15"/>
  <c r="C155" i="15"/>
  <c r="B155" i="15"/>
  <c r="O154" i="15"/>
  <c r="N154" i="15"/>
  <c r="C154" i="15"/>
  <c r="K151" i="15"/>
  <c r="J151" i="15"/>
  <c r="I151" i="15"/>
  <c r="H151" i="15"/>
  <c r="G151" i="15"/>
  <c r="E151" i="15"/>
  <c r="D151" i="15"/>
  <c r="C151" i="15"/>
  <c r="B151" i="15"/>
  <c r="M150" i="15"/>
  <c r="K150" i="15"/>
  <c r="F150" i="15"/>
  <c r="E150" i="15"/>
  <c r="T149" i="15"/>
  <c r="O149" i="15"/>
  <c r="N149" i="15"/>
  <c r="M149" i="15"/>
  <c r="L149" i="15"/>
  <c r="F149" i="15"/>
  <c r="N148" i="15"/>
  <c r="M148" i="15"/>
  <c r="O148" i="15" s="1"/>
  <c r="L148" i="15"/>
  <c r="F148" i="15"/>
  <c r="N147" i="15"/>
  <c r="O147" i="15" s="1"/>
  <c r="M147" i="15"/>
  <c r="L147" i="15"/>
  <c r="F147" i="15"/>
  <c r="F151" i="15" s="1"/>
  <c r="N146" i="15"/>
  <c r="M146" i="15"/>
  <c r="O146" i="15" s="1"/>
  <c r="L146" i="15"/>
  <c r="F146" i="15"/>
  <c r="T145" i="15"/>
  <c r="N145" i="15"/>
  <c r="O145" i="15" s="1"/>
  <c r="M145" i="15"/>
  <c r="L145" i="15"/>
  <c r="F145" i="15"/>
  <c r="T144" i="15"/>
  <c r="O144" i="15"/>
  <c r="N144" i="15"/>
  <c r="M144" i="15"/>
  <c r="L144" i="15"/>
  <c r="K144" i="15"/>
  <c r="J144" i="15"/>
  <c r="I144" i="15"/>
  <c r="H144" i="15"/>
  <c r="G144" i="15"/>
  <c r="F144" i="15"/>
  <c r="E144" i="15"/>
  <c r="D144" i="15"/>
  <c r="C144" i="15"/>
  <c r="B144" i="15"/>
  <c r="O136" i="15"/>
  <c r="N136" i="15"/>
  <c r="M136" i="15"/>
  <c r="L136" i="15"/>
  <c r="K136" i="15"/>
  <c r="J136" i="15"/>
  <c r="I136" i="15"/>
  <c r="H136" i="15"/>
  <c r="G136" i="15"/>
  <c r="F136" i="15"/>
  <c r="E136" i="15"/>
  <c r="D136" i="15"/>
  <c r="C136" i="15"/>
  <c r="B136" i="15"/>
  <c r="K134" i="15"/>
  <c r="K138" i="15" s="1"/>
  <c r="K133" i="15"/>
  <c r="J133" i="15"/>
  <c r="I133" i="15"/>
  <c r="H133" i="15"/>
  <c r="G133" i="15"/>
  <c r="L133" i="15" s="1"/>
  <c r="F133" i="15"/>
  <c r="E133" i="15"/>
  <c r="N133" i="15" s="1"/>
  <c r="D133" i="15"/>
  <c r="C133" i="15"/>
  <c r="B133" i="15"/>
  <c r="M132" i="15"/>
  <c r="K132" i="15"/>
  <c r="J132" i="15"/>
  <c r="L132" i="15" s="1"/>
  <c r="I132" i="15"/>
  <c r="H132" i="15"/>
  <c r="G132" i="15"/>
  <c r="E132" i="15"/>
  <c r="D132" i="15"/>
  <c r="C132" i="15"/>
  <c r="B132" i="15"/>
  <c r="K131" i="15"/>
  <c r="J131" i="15"/>
  <c r="I131" i="15"/>
  <c r="H131" i="15"/>
  <c r="L131" i="15" s="1"/>
  <c r="G131" i="15"/>
  <c r="E131" i="15"/>
  <c r="N131" i="15" s="1"/>
  <c r="D131" i="15"/>
  <c r="M131" i="15" s="1"/>
  <c r="O131" i="15" s="1"/>
  <c r="C131" i="15"/>
  <c r="B131" i="15"/>
  <c r="K130" i="15"/>
  <c r="N130" i="15" s="1"/>
  <c r="J130" i="15"/>
  <c r="I130" i="15"/>
  <c r="I134" i="15" s="1"/>
  <c r="I138" i="15" s="1"/>
  <c r="H130" i="15"/>
  <c r="G130" i="15"/>
  <c r="E130" i="15"/>
  <c r="D130" i="15"/>
  <c r="C130" i="15"/>
  <c r="B130" i="15"/>
  <c r="N129" i="15"/>
  <c r="O129" i="15" s="1"/>
  <c r="M129" i="15"/>
  <c r="K129" i="15"/>
  <c r="J129" i="15"/>
  <c r="I129" i="15"/>
  <c r="H129" i="15"/>
  <c r="G129" i="15"/>
  <c r="L129" i="15" s="1"/>
  <c r="E129" i="15"/>
  <c r="F129" i="15" s="1"/>
  <c r="D129" i="15"/>
  <c r="C129" i="15"/>
  <c r="B129" i="15"/>
  <c r="K128" i="15"/>
  <c r="L128" i="15" s="1"/>
  <c r="J128" i="15"/>
  <c r="I128" i="15"/>
  <c r="H128" i="15"/>
  <c r="G128" i="15"/>
  <c r="E128" i="15"/>
  <c r="D128" i="15"/>
  <c r="C128" i="15"/>
  <c r="B128" i="15"/>
  <c r="L127" i="15"/>
  <c r="K127" i="15"/>
  <c r="E127" i="15"/>
  <c r="N124" i="15"/>
  <c r="K124" i="15"/>
  <c r="J124" i="15"/>
  <c r="I124" i="15"/>
  <c r="H124" i="15"/>
  <c r="G124" i="15"/>
  <c r="E124" i="15"/>
  <c r="D124" i="15"/>
  <c r="C124" i="15"/>
  <c r="B124" i="15"/>
  <c r="O123" i="15"/>
  <c r="N123" i="15"/>
  <c r="M123" i="15"/>
  <c r="L123" i="15"/>
  <c r="F123" i="15"/>
  <c r="N122" i="15"/>
  <c r="M122" i="15"/>
  <c r="L122" i="15"/>
  <c r="F122" i="15"/>
  <c r="O121" i="15"/>
  <c r="N121" i="15"/>
  <c r="M121" i="15"/>
  <c r="L121" i="15"/>
  <c r="F121" i="15"/>
  <c r="F124" i="15" s="1"/>
  <c r="O120" i="15"/>
  <c r="N120" i="15"/>
  <c r="M120" i="15"/>
  <c r="L120" i="15"/>
  <c r="F120" i="15"/>
  <c r="N119" i="15"/>
  <c r="M119" i="15"/>
  <c r="O119" i="15" s="1"/>
  <c r="L119" i="15"/>
  <c r="F119" i="15"/>
  <c r="N118" i="15"/>
  <c r="O118" i="15" s="1"/>
  <c r="M118" i="15"/>
  <c r="L118" i="15"/>
  <c r="F118" i="15"/>
  <c r="O117" i="15"/>
  <c r="N117" i="15"/>
  <c r="M117" i="15"/>
  <c r="L117" i="15"/>
  <c r="K117" i="15"/>
  <c r="J117" i="15"/>
  <c r="I117" i="15"/>
  <c r="H117" i="15"/>
  <c r="G117" i="15"/>
  <c r="F117" i="15"/>
  <c r="E117" i="15"/>
  <c r="D117" i="15"/>
  <c r="C117" i="15"/>
  <c r="B117" i="15"/>
  <c r="K114" i="15"/>
  <c r="K137" i="15" s="1"/>
  <c r="K139" i="15" s="1"/>
  <c r="I114" i="15"/>
  <c r="I137" i="15" s="1"/>
  <c r="I139" i="15" s="1"/>
  <c r="K113" i="15"/>
  <c r="N113" i="15" s="1"/>
  <c r="J113" i="15"/>
  <c r="I113" i="15"/>
  <c r="H113" i="15"/>
  <c r="G113" i="15"/>
  <c r="E113" i="15"/>
  <c r="D113" i="15"/>
  <c r="C113" i="15"/>
  <c r="B113" i="15"/>
  <c r="N112" i="15"/>
  <c r="K112" i="15"/>
  <c r="J112" i="15"/>
  <c r="I112" i="15"/>
  <c r="H112" i="15"/>
  <c r="G112" i="15"/>
  <c r="E112" i="15"/>
  <c r="D112" i="15"/>
  <c r="C112" i="15"/>
  <c r="B112" i="15"/>
  <c r="M111" i="15"/>
  <c r="O111" i="15" s="1"/>
  <c r="K111" i="15"/>
  <c r="J111" i="15"/>
  <c r="I111" i="15"/>
  <c r="H111" i="15"/>
  <c r="G111" i="15"/>
  <c r="E111" i="15"/>
  <c r="N111" i="15" s="1"/>
  <c r="D111" i="15"/>
  <c r="C111" i="15"/>
  <c r="B111" i="15"/>
  <c r="F111" i="15" s="1"/>
  <c r="K110" i="15"/>
  <c r="J110" i="15"/>
  <c r="I110" i="15"/>
  <c r="L110" i="15" s="1"/>
  <c r="H110" i="15"/>
  <c r="G110" i="15"/>
  <c r="E110" i="15"/>
  <c r="D110" i="15"/>
  <c r="M110" i="15" s="1"/>
  <c r="C110" i="15"/>
  <c r="B110" i="15"/>
  <c r="K109" i="15"/>
  <c r="N109" i="15" s="1"/>
  <c r="J109" i="15"/>
  <c r="J114" i="15" s="1"/>
  <c r="J137" i="15" s="1"/>
  <c r="I109" i="15"/>
  <c r="H109" i="15"/>
  <c r="H114" i="15" s="1"/>
  <c r="H137" i="15" s="1"/>
  <c r="G109" i="15"/>
  <c r="E109" i="15"/>
  <c r="D109" i="15"/>
  <c r="C109" i="15"/>
  <c r="B109" i="15"/>
  <c r="T108" i="15"/>
  <c r="T155" i="15" s="1"/>
  <c r="T202" i="15" s="1"/>
  <c r="N108" i="15"/>
  <c r="K108" i="15"/>
  <c r="J108" i="15"/>
  <c r="I108" i="15"/>
  <c r="H108" i="15"/>
  <c r="G108" i="15"/>
  <c r="F108" i="15"/>
  <c r="E108" i="15"/>
  <c r="D108" i="15"/>
  <c r="C108" i="15"/>
  <c r="B108" i="15"/>
  <c r="J107" i="15"/>
  <c r="I107" i="15"/>
  <c r="G107" i="15"/>
  <c r="N104" i="15"/>
  <c r="K104" i="15"/>
  <c r="J104" i="15"/>
  <c r="I104" i="15"/>
  <c r="H104" i="15"/>
  <c r="G104" i="15"/>
  <c r="F104" i="15"/>
  <c r="E104" i="15"/>
  <c r="D104" i="15"/>
  <c r="C104" i="15"/>
  <c r="B104" i="15"/>
  <c r="N103" i="15"/>
  <c r="M103" i="15"/>
  <c r="O103" i="15" s="1"/>
  <c r="L103" i="15"/>
  <c r="F103" i="15"/>
  <c r="T102" i="15"/>
  <c r="N102" i="15"/>
  <c r="M102" i="15"/>
  <c r="O102" i="15" s="1"/>
  <c r="L102" i="15"/>
  <c r="F102" i="15"/>
  <c r="N101" i="15"/>
  <c r="M101" i="15"/>
  <c r="O101" i="15" s="1"/>
  <c r="L101" i="15"/>
  <c r="F101" i="15"/>
  <c r="N100" i="15"/>
  <c r="O100" i="15" s="1"/>
  <c r="M100" i="15"/>
  <c r="L100" i="15"/>
  <c r="F100" i="15"/>
  <c r="N99" i="15"/>
  <c r="M99" i="15"/>
  <c r="L99" i="15"/>
  <c r="F99" i="15"/>
  <c r="T98" i="15"/>
  <c r="O98" i="15"/>
  <c r="N98" i="15"/>
  <c r="M98" i="15"/>
  <c r="L98" i="15"/>
  <c r="F98" i="15"/>
  <c r="T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C97" i="15"/>
  <c r="B97" i="15"/>
  <c r="O89" i="15"/>
  <c r="N89" i="15"/>
  <c r="M89" i="15"/>
  <c r="L89" i="15"/>
  <c r="K89" i="15"/>
  <c r="J89" i="15"/>
  <c r="I89" i="15"/>
  <c r="H89" i="15"/>
  <c r="G89" i="15"/>
  <c r="F89" i="15"/>
  <c r="E89" i="15"/>
  <c r="D89" i="15"/>
  <c r="C89" i="15"/>
  <c r="B89" i="15"/>
  <c r="G87" i="15"/>
  <c r="G91" i="15" s="1"/>
  <c r="K86" i="15"/>
  <c r="J86" i="15"/>
  <c r="I86" i="15"/>
  <c r="H86" i="15"/>
  <c r="G86" i="15"/>
  <c r="E86" i="15"/>
  <c r="D86" i="15"/>
  <c r="C86" i="15"/>
  <c r="B86" i="15"/>
  <c r="K85" i="15"/>
  <c r="N85" i="15" s="1"/>
  <c r="J85" i="15"/>
  <c r="I85" i="15"/>
  <c r="H85" i="15"/>
  <c r="G85" i="15"/>
  <c r="E85" i="15"/>
  <c r="D85" i="15"/>
  <c r="C85" i="15"/>
  <c r="C87" i="15" s="1"/>
  <c r="C91" i="15" s="1"/>
  <c r="B85" i="15"/>
  <c r="K84" i="15"/>
  <c r="J84" i="15"/>
  <c r="I84" i="15"/>
  <c r="H84" i="15"/>
  <c r="L84" i="15" s="1"/>
  <c r="G84" i="15"/>
  <c r="E84" i="15"/>
  <c r="N84" i="15" s="1"/>
  <c r="D84" i="15"/>
  <c r="C84" i="15"/>
  <c r="B84" i="15"/>
  <c r="N83" i="15"/>
  <c r="K83" i="15"/>
  <c r="J83" i="15"/>
  <c r="I83" i="15"/>
  <c r="H83" i="15"/>
  <c r="G83" i="15"/>
  <c r="E83" i="15"/>
  <c r="D83" i="15"/>
  <c r="C83" i="15"/>
  <c r="B83" i="15"/>
  <c r="M82" i="15"/>
  <c r="K82" i="15"/>
  <c r="J82" i="15"/>
  <c r="L82" i="15" s="1"/>
  <c r="I82" i="15"/>
  <c r="H82" i="15"/>
  <c r="G82" i="15"/>
  <c r="E82" i="15"/>
  <c r="D82" i="15"/>
  <c r="D87" i="15" s="1"/>
  <c r="D91" i="15" s="1"/>
  <c r="C82" i="15"/>
  <c r="B82" i="15"/>
  <c r="K81" i="15"/>
  <c r="N81" i="15" s="1"/>
  <c r="J81" i="15"/>
  <c r="J87" i="15" s="1"/>
  <c r="J91" i="15" s="1"/>
  <c r="I81" i="15"/>
  <c r="H81" i="15"/>
  <c r="H87" i="15" s="1"/>
  <c r="H91" i="15" s="1"/>
  <c r="G81" i="15"/>
  <c r="L81" i="15" s="1"/>
  <c r="F81" i="15"/>
  <c r="E81" i="15"/>
  <c r="D81" i="15"/>
  <c r="C81" i="15"/>
  <c r="B81" i="15"/>
  <c r="N80" i="15"/>
  <c r="M80" i="15"/>
  <c r="L80" i="15"/>
  <c r="E80" i="15"/>
  <c r="D80" i="15"/>
  <c r="M77" i="15"/>
  <c r="K77" i="15"/>
  <c r="J77" i="15"/>
  <c r="I77" i="15"/>
  <c r="H77" i="15"/>
  <c r="G77" i="15"/>
  <c r="E77" i="15"/>
  <c r="D77" i="15"/>
  <c r="C77" i="15"/>
  <c r="B77" i="15"/>
  <c r="N76" i="15"/>
  <c r="M76" i="15"/>
  <c r="O76" i="15" s="1"/>
  <c r="L76" i="15"/>
  <c r="F76" i="15"/>
  <c r="F77" i="15" s="1"/>
  <c r="O75" i="15"/>
  <c r="N75" i="15"/>
  <c r="M75" i="15"/>
  <c r="L75" i="15"/>
  <c r="F75" i="15"/>
  <c r="N74" i="15"/>
  <c r="M74" i="15"/>
  <c r="O74" i="15" s="1"/>
  <c r="L74" i="15"/>
  <c r="F74" i="15"/>
  <c r="O73" i="15"/>
  <c r="N73" i="15"/>
  <c r="M73" i="15"/>
  <c r="L73" i="15"/>
  <c r="F73" i="15"/>
  <c r="O72" i="15"/>
  <c r="O77" i="15" s="1"/>
  <c r="N72" i="15"/>
  <c r="N77" i="15" s="1"/>
  <c r="M72" i="15"/>
  <c r="L72" i="15"/>
  <c r="F72" i="15"/>
  <c r="N71" i="15"/>
  <c r="M71" i="15"/>
  <c r="O71" i="15" s="1"/>
  <c r="L71" i="15"/>
  <c r="L77" i="15" s="1"/>
  <c r="F71" i="15"/>
  <c r="O70" i="15"/>
  <c r="N70" i="15"/>
  <c r="M70" i="15"/>
  <c r="L70" i="15"/>
  <c r="K70" i="15"/>
  <c r="J70" i="15"/>
  <c r="I70" i="15"/>
  <c r="H70" i="15"/>
  <c r="G70" i="15"/>
  <c r="F70" i="15"/>
  <c r="E70" i="15"/>
  <c r="D70" i="15"/>
  <c r="C70" i="15"/>
  <c r="B70" i="15"/>
  <c r="G67" i="15"/>
  <c r="K66" i="15"/>
  <c r="J66" i="15"/>
  <c r="I66" i="15"/>
  <c r="H66" i="15"/>
  <c r="G66" i="15"/>
  <c r="E66" i="15"/>
  <c r="D66" i="15"/>
  <c r="C66" i="15"/>
  <c r="B66" i="15"/>
  <c r="K65" i="15"/>
  <c r="L65" i="15" s="1"/>
  <c r="J65" i="15"/>
  <c r="I65" i="15"/>
  <c r="H65" i="15"/>
  <c r="G65" i="15"/>
  <c r="E65" i="15"/>
  <c r="D65" i="15"/>
  <c r="C65" i="15"/>
  <c r="B65" i="15"/>
  <c r="F65" i="15" s="1"/>
  <c r="K64" i="15"/>
  <c r="N64" i="15" s="1"/>
  <c r="J64" i="15"/>
  <c r="I64" i="15"/>
  <c r="H64" i="15"/>
  <c r="G64" i="15"/>
  <c r="L64" i="15" s="1"/>
  <c r="F64" i="15"/>
  <c r="E64" i="15"/>
  <c r="D64" i="15"/>
  <c r="C64" i="15"/>
  <c r="B64" i="15"/>
  <c r="L63" i="15"/>
  <c r="K63" i="15"/>
  <c r="J63" i="15"/>
  <c r="I63" i="15"/>
  <c r="I67" i="15" s="1"/>
  <c r="I90" i="15" s="1"/>
  <c r="H63" i="15"/>
  <c r="G63" i="15"/>
  <c r="E63" i="15"/>
  <c r="N63" i="15" s="1"/>
  <c r="D63" i="15"/>
  <c r="C63" i="15"/>
  <c r="B63" i="15"/>
  <c r="K62" i="15"/>
  <c r="J62" i="15"/>
  <c r="I62" i="15"/>
  <c r="H62" i="15"/>
  <c r="H67" i="15" s="1"/>
  <c r="H90" i="15" s="1"/>
  <c r="G62" i="15"/>
  <c r="L62" i="15" s="1"/>
  <c r="E62" i="15"/>
  <c r="N62" i="15" s="1"/>
  <c r="D62" i="15"/>
  <c r="C62" i="15"/>
  <c r="F62" i="15" s="1"/>
  <c r="B62" i="15"/>
  <c r="T61" i="15"/>
  <c r="M61" i="15"/>
  <c r="K61" i="15"/>
  <c r="J61" i="15"/>
  <c r="I61" i="15"/>
  <c r="H61" i="15"/>
  <c r="G61" i="15"/>
  <c r="E61" i="15"/>
  <c r="E67" i="15" s="1"/>
  <c r="E90" i="15" s="1"/>
  <c r="D61" i="15"/>
  <c r="C61" i="15"/>
  <c r="B61" i="15"/>
  <c r="K60" i="15"/>
  <c r="J60" i="15"/>
  <c r="I60" i="15"/>
  <c r="F60" i="15"/>
  <c r="E60" i="15"/>
  <c r="L57" i="15"/>
  <c r="K57" i="15"/>
  <c r="J57" i="15"/>
  <c r="I57" i="15"/>
  <c r="H57" i="15"/>
  <c r="G57" i="15"/>
  <c r="E57" i="15"/>
  <c r="D57" i="15"/>
  <c r="C57" i="15"/>
  <c r="B57" i="15"/>
  <c r="N56" i="15"/>
  <c r="M56" i="15"/>
  <c r="O56" i="15" s="1"/>
  <c r="L56" i="15"/>
  <c r="F56" i="15"/>
  <c r="T55" i="15"/>
  <c r="O55" i="15"/>
  <c r="N55" i="15"/>
  <c r="M55" i="15"/>
  <c r="L55" i="15"/>
  <c r="F55" i="15"/>
  <c r="N54" i="15"/>
  <c r="M54" i="15"/>
  <c r="O54" i="15" s="1"/>
  <c r="L54" i="15"/>
  <c r="F54" i="15"/>
  <c r="N53" i="15"/>
  <c r="M53" i="15"/>
  <c r="L53" i="15"/>
  <c r="F53" i="15"/>
  <c r="N52" i="15"/>
  <c r="M52" i="15"/>
  <c r="O52" i="15" s="1"/>
  <c r="L52" i="15"/>
  <c r="F52" i="15"/>
  <c r="F57" i="15" s="1"/>
  <c r="T51" i="15"/>
  <c r="N51" i="15"/>
  <c r="O51" i="15" s="1"/>
  <c r="M51" i="15"/>
  <c r="L51" i="15"/>
  <c r="F51" i="15"/>
  <c r="T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C50" i="15"/>
  <c r="B50" i="15"/>
  <c r="K39" i="15"/>
  <c r="J39" i="15"/>
  <c r="L39" i="15" s="1"/>
  <c r="I39" i="15"/>
  <c r="H39" i="15"/>
  <c r="G39" i="15"/>
  <c r="D39" i="15"/>
  <c r="C39" i="15"/>
  <c r="B39" i="15"/>
  <c r="M39" i="15" s="1"/>
  <c r="K38" i="15"/>
  <c r="J38" i="15"/>
  <c r="I38" i="15"/>
  <c r="L38" i="15" s="1"/>
  <c r="H38" i="15"/>
  <c r="G38" i="15"/>
  <c r="E38" i="15"/>
  <c r="D38" i="15"/>
  <c r="C38" i="15"/>
  <c r="B38" i="15"/>
  <c r="N37" i="15"/>
  <c r="K37" i="15"/>
  <c r="J37" i="15"/>
  <c r="I37" i="15"/>
  <c r="H37" i="15"/>
  <c r="H40" i="15" s="1"/>
  <c r="H44" i="15" s="1"/>
  <c r="G37" i="15"/>
  <c r="F37" i="15"/>
  <c r="E37" i="15"/>
  <c r="D37" i="15"/>
  <c r="C37" i="15"/>
  <c r="B37" i="15"/>
  <c r="M36" i="15"/>
  <c r="L36" i="15"/>
  <c r="K36" i="15"/>
  <c r="J36" i="15"/>
  <c r="I36" i="15"/>
  <c r="H36" i="15"/>
  <c r="G36" i="15"/>
  <c r="E36" i="15"/>
  <c r="D36" i="15"/>
  <c r="C36" i="15"/>
  <c r="B36" i="15"/>
  <c r="K35" i="15"/>
  <c r="J35" i="15"/>
  <c r="L35" i="15" s="1"/>
  <c r="I35" i="15"/>
  <c r="H35" i="15"/>
  <c r="G35" i="15"/>
  <c r="E35" i="15"/>
  <c r="N35" i="15" s="1"/>
  <c r="D35" i="15"/>
  <c r="C35" i="15"/>
  <c r="B35" i="15"/>
  <c r="K34" i="15"/>
  <c r="K40" i="15" s="1"/>
  <c r="K44" i="15" s="1"/>
  <c r="J34" i="15"/>
  <c r="I34" i="15"/>
  <c r="H34" i="15"/>
  <c r="G34" i="15"/>
  <c r="E34" i="15"/>
  <c r="D34" i="15"/>
  <c r="D40" i="15" s="1"/>
  <c r="D44" i="15" s="1"/>
  <c r="C34" i="15"/>
  <c r="B34" i="15"/>
  <c r="O33" i="15"/>
  <c r="N33" i="15"/>
  <c r="M33" i="15"/>
  <c r="L33" i="15"/>
  <c r="L221" i="15" s="1"/>
  <c r="K33" i="15"/>
  <c r="J33" i="15"/>
  <c r="I33" i="15"/>
  <c r="H33" i="15"/>
  <c r="G33" i="15"/>
  <c r="F33" i="15"/>
  <c r="E33" i="15"/>
  <c r="D33" i="15"/>
  <c r="D127" i="15" s="1"/>
  <c r="C33" i="15"/>
  <c r="B33" i="15"/>
  <c r="K30" i="15"/>
  <c r="J30" i="15"/>
  <c r="I30" i="15"/>
  <c r="H30" i="15"/>
  <c r="G30" i="15"/>
  <c r="D30" i="15"/>
  <c r="C30" i="15"/>
  <c r="B30" i="15"/>
  <c r="N29" i="15"/>
  <c r="N30" i="15" s="1"/>
  <c r="M29" i="15"/>
  <c r="L29" i="15"/>
  <c r="F29" i="15"/>
  <c r="F30" i="15" s="1"/>
  <c r="E29" i="15"/>
  <c r="E39" i="15" s="1"/>
  <c r="F39" i="15" s="1"/>
  <c r="N28" i="15"/>
  <c r="M28" i="15"/>
  <c r="O28" i="15" s="1"/>
  <c r="L28" i="15"/>
  <c r="F28" i="15"/>
  <c r="N27" i="15"/>
  <c r="M27" i="15"/>
  <c r="O27" i="15" s="1"/>
  <c r="L27" i="15"/>
  <c r="F27" i="15"/>
  <c r="N26" i="15"/>
  <c r="M26" i="15"/>
  <c r="O26" i="15" s="1"/>
  <c r="L26" i="15"/>
  <c r="F26" i="15"/>
  <c r="O25" i="15"/>
  <c r="N25" i="15"/>
  <c r="M25" i="15"/>
  <c r="L25" i="15"/>
  <c r="F25" i="15"/>
  <c r="N24" i="15"/>
  <c r="M24" i="15"/>
  <c r="O24" i="15" s="1"/>
  <c r="L24" i="15"/>
  <c r="F24" i="15"/>
  <c r="K19" i="15"/>
  <c r="J19" i="15"/>
  <c r="I19" i="15"/>
  <c r="H19" i="15"/>
  <c r="G19" i="15"/>
  <c r="D19" i="15"/>
  <c r="C19" i="15"/>
  <c r="C20" i="15" s="1"/>
  <c r="C43" i="15" s="1"/>
  <c r="B19" i="15"/>
  <c r="K18" i="15"/>
  <c r="J18" i="15"/>
  <c r="I18" i="15"/>
  <c r="M18" i="15" s="1"/>
  <c r="H18" i="15"/>
  <c r="G18" i="15"/>
  <c r="E18" i="15"/>
  <c r="F18" i="15" s="1"/>
  <c r="D18" i="15"/>
  <c r="C18" i="15"/>
  <c r="B18" i="15"/>
  <c r="J17" i="15"/>
  <c r="I17" i="15"/>
  <c r="H17" i="15"/>
  <c r="G17" i="15"/>
  <c r="F17" i="15"/>
  <c r="E17" i="15"/>
  <c r="D17" i="15"/>
  <c r="C17" i="15"/>
  <c r="M17" i="15" s="1"/>
  <c r="B17" i="15"/>
  <c r="V16" i="15"/>
  <c r="L16" i="15"/>
  <c r="K16" i="15"/>
  <c r="J16" i="15"/>
  <c r="I16" i="15"/>
  <c r="H16" i="15"/>
  <c r="G16" i="15"/>
  <c r="E16" i="15"/>
  <c r="N16" i="15" s="1"/>
  <c r="D16" i="15"/>
  <c r="M16" i="15" s="1"/>
  <c r="O16" i="15" s="1"/>
  <c r="C16" i="15"/>
  <c r="B16" i="15"/>
  <c r="K15" i="15"/>
  <c r="J15" i="15"/>
  <c r="I15" i="15"/>
  <c r="H15" i="15"/>
  <c r="G15" i="15"/>
  <c r="E15" i="15"/>
  <c r="D15" i="15"/>
  <c r="C15" i="15"/>
  <c r="B15" i="15"/>
  <c r="N14" i="15"/>
  <c r="K14" i="15"/>
  <c r="J14" i="15"/>
  <c r="J20" i="15" s="1"/>
  <c r="J43" i="15" s="1"/>
  <c r="I14" i="15"/>
  <c r="H14" i="15"/>
  <c r="G14" i="15"/>
  <c r="E14" i="15"/>
  <c r="D14" i="15"/>
  <c r="C14" i="15"/>
  <c r="B14" i="15"/>
  <c r="M14" i="15" s="1"/>
  <c r="O14" i="15" s="1"/>
  <c r="O13" i="15"/>
  <c r="N13" i="15"/>
  <c r="M13" i="15"/>
  <c r="M107" i="15" s="1"/>
  <c r="L13" i="15"/>
  <c r="K13" i="15"/>
  <c r="J13" i="15"/>
  <c r="J154" i="15" s="1"/>
  <c r="I13" i="15"/>
  <c r="I154" i="15" s="1"/>
  <c r="H13" i="15"/>
  <c r="G13" i="15"/>
  <c r="G60" i="15" s="1"/>
  <c r="F13" i="15"/>
  <c r="E13" i="15"/>
  <c r="D13" i="15"/>
  <c r="C13" i="15"/>
  <c r="C107" i="15" s="1"/>
  <c r="B13" i="15"/>
  <c r="B60" i="15" s="1"/>
  <c r="S11" i="15"/>
  <c r="J10" i="15"/>
  <c r="I10" i="15"/>
  <c r="H10" i="15"/>
  <c r="G10" i="15"/>
  <c r="E10" i="15"/>
  <c r="D10" i="15"/>
  <c r="C10" i="15"/>
  <c r="B10" i="15"/>
  <c r="N9" i="15"/>
  <c r="M9" i="15"/>
  <c r="O9" i="15" s="1"/>
  <c r="L9" i="15"/>
  <c r="K9" i="15"/>
  <c r="F9" i="15"/>
  <c r="E9" i="15"/>
  <c r="E19" i="15" s="1"/>
  <c r="N19" i="15" s="1"/>
  <c r="O8" i="15"/>
  <c r="N8" i="15"/>
  <c r="M8" i="15"/>
  <c r="L8" i="15"/>
  <c r="F8" i="15"/>
  <c r="M7" i="15"/>
  <c r="K7" i="15"/>
  <c r="F7" i="15"/>
  <c r="N6" i="15"/>
  <c r="M6" i="15"/>
  <c r="O6" i="15" s="1"/>
  <c r="L6" i="15"/>
  <c r="F6" i="15"/>
  <c r="N5" i="15"/>
  <c r="O5" i="15" s="1"/>
  <c r="M5" i="15"/>
  <c r="L5" i="15"/>
  <c r="F5" i="15"/>
  <c r="N4" i="15"/>
  <c r="M4" i="15"/>
  <c r="O4" i="15" s="1"/>
  <c r="L4" i="15"/>
  <c r="F4" i="15"/>
  <c r="F10" i="15" s="1"/>
  <c r="B5" i="12" a="1"/>
  <c r="C6" i="12" a="1"/>
  <c r="C7" i="12" a="1"/>
  <c r="C8" i="12" a="1"/>
  <c r="C9" i="12" a="1"/>
  <c r="C10" i="12" a="1"/>
  <c r="C11" i="12" a="1"/>
  <c r="C12" i="12" a="1"/>
  <c r="C13" i="12" a="1"/>
  <c r="C14" i="12" a="1"/>
  <c r="C15" i="12" a="1"/>
  <c r="C16" i="12" a="1"/>
  <c r="C17" i="12" a="1"/>
  <c r="C18" i="12" a="1"/>
  <c r="C19" i="12" a="1"/>
  <c r="C20" i="12" a="1"/>
  <c r="C21" i="12" a="1"/>
  <c r="C22" i="12" a="1"/>
  <c r="C23" i="12" a="1"/>
  <c r="C24" i="12" a="1"/>
  <c r="C25" i="12" a="1"/>
  <c r="C26" i="12" a="1"/>
  <c r="C27" i="12" a="1"/>
  <c r="C28" i="12" a="1"/>
  <c r="C29" i="12" a="1"/>
  <c r="C30" i="12" a="1"/>
  <c r="C31" i="12" a="1"/>
  <c r="C32" i="12" a="1"/>
  <c r="C33" i="12" a="1"/>
  <c r="C34" i="12" a="1"/>
  <c r="C35" i="12" a="1"/>
  <c r="C36" i="12" a="1"/>
  <c r="C37" i="12" a="1"/>
  <c r="C38" i="12" a="1"/>
  <c r="C39" i="12" a="1"/>
  <c r="C40" i="12" a="1"/>
  <c r="C41" i="12" a="1"/>
  <c r="C42" i="12" a="1"/>
  <c r="C43" i="12" a="1"/>
  <c r="C44" i="12" a="1"/>
  <c r="C45" i="12" a="1"/>
  <c r="C46" i="12" a="1"/>
  <c r="C47" i="12" a="1"/>
  <c r="C48" i="12" a="1"/>
  <c r="C49" i="12" a="1"/>
  <c r="C50" i="12" a="1"/>
  <c r="C51" i="12" a="1"/>
  <c r="C52" i="12" a="1"/>
  <c r="C53" i="12" a="1"/>
  <c r="C54" i="12" a="1"/>
  <c r="C55" i="12" a="1"/>
  <c r="C56" i="12" a="1"/>
  <c r="C57" i="12" a="1"/>
  <c r="C58" i="12" a="1"/>
  <c r="C59" i="12" a="1"/>
  <c r="C60" i="12" a="1"/>
  <c r="C61" i="12" a="1"/>
  <c r="C62" i="12" a="1"/>
  <c r="C63" i="12" a="1"/>
  <c r="C64" i="12" a="1"/>
  <c r="C65" i="12" a="1"/>
  <c r="C66" i="12" a="1"/>
  <c r="C67" i="12" a="1"/>
  <c r="C68" i="12" a="1"/>
  <c r="C69" i="12" a="1"/>
  <c r="C70" i="12" a="1"/>
  <c r="C71" i="12" a="1"/>
  <c r="C72" i="12" a="1"/>
  <c r="C73" i="12" a="1"/>
  <c r="C74" i="12" a="1"/>
  <c r="C75" i="12" a="1"/>
  <c r="C76" i="12" a="1"/>
  <c r="C77" i="12" a="1"/>
  <c r="C78" i="12" a="1"/>
  <c r="C79" i="12" a="1"/>
  <c r="C80" i="12" a="1"/>
  <c r="C81" i="12" a="1"/>
  <c r="C82" i="12" a="1"/>
  <c r="C83" i="12" a="1"/>
  <c r="C84" i="12" a="1"/>
  <c r="C85" i="12" a="1"/>
  <c r="C86" i="12" a="1"/>
  <c r="C87" i="12" a="1"/>
  <c r="C88" i="12" a="1"/>
  <c r="C89" i="12" a="1"/>
  <c r="C90" i="12" a="1"/>
  <c r="C91" i="12" a="1"/>
  <c r="C92" i="12" a="1"/>
  <c r="C93" i="12" a="1"/>
  <c r="C94" i="12" a="1"/>
  <c r="C95" i="12" a="1"/>
  <c r="C96" i="12" a="1"/>
  <c r="C97" i="12" a="1"/>
  <c r="C98" i="12" a="1"/>
  <c r="C99" i="12" a="1"/>
  <c r="C100" i="12" a="1"/>
  <c r="C101" i="12" a="1"/>
  <c r="C102" i="12" a="1"/>
  <c r="C103" i="12" a="1"/>
  <c r="C104" i="12" a="1"/>
  <c r="C105" i="12" a="1"/>
  <c r="C106" i="12" a="1"/>
  <c r="C107" i="12" a="1"/>
  <c r="C108" i="12" a="1"/>
  <c r="C109" i="12" a="1"/>
  <c r="C110" i="12" a="1"/>
  <c r="C111" i="12" a="1"/>
  <c r="C112" i="12" a="1"/>
  <c r="C113" i="12" a="1"/>
  <c r="C114" i="12" a="1"/>
  <c r="C115" i="12" a="1"/>
  <c r="C116" i="12" a="1"/>
  <c r="C117" i="12" a="1"/>
  <c r="C118" i="12" a="1"/>
  <c r="C119" i="12" a="1"/>
  <c r="C120" i="12" a="1"/>
  <c r="C121" i="12" a="1"/>
  <c r="C122" i="12" a="1"/>
  <c r="C123" i="12" a="1"/>
  <c r="C124" i="12" a="1"/>
  <c r="C125" i="12" a="1"/>
  <c r="C126" i="12" a="1"/>
  <c r="C127" i="12" a="1"/>
  <c r="C128" i="12" a="1"/>
  <c r="C129" i="12" a="1"/>
  <c r="C130" i="12" a="1"/>
  <c r="C131" i="12" a="1"/>
  <c r="C132" i="12" a="1"/>
  <c r="C133" i="12" a="1"/>
  <c r="C134" i="12" a="1"/>
  <c r="C135" i="12" a="1"/>
  <c r="C136" i="12" a="1"/>
  <c r="C137" i="12" a="1"/>
  <c r="C138" i="12" a="1"/>
  <c r="C139" i="12" a="1"/>
  <c r="C140" i="12" a="1"/>
  <c r="C141" i="12" a="1"/>
  <c r="C142" i="12" a="1"/>
  <c r="C143" i="12" a="1"/>
  <c r="C144" i="12" a="1"/>
  <c r="C145" i="12" a="1"/>
  <c r="C146" i="12" a="1"/>
  <c r="C147" i="12" a="1"/>
  <c r="C148" i="12" a="1"/>
  <c r="C149" i="12" a="1"/>
  <c r="C150" i="12" a="1"/>
  <c r="C151" i="12" a="1"/>
  <c r="C152" i="12" a="1"/>
  <c r="C153" i="12" a="1"/>
  <c r="C154" i="12" a="1"/>
  <c r="C155" i="12" a="1"/>
  <c r="C156" i="12" a="1"/>
  <c r="C157" i="12" a="1"/>
  <c r="C158" i="12" a="1"/>
  <c r="C159" i="12" a="1"/>
  <c r="C160" i="12" a="1"/>
  <c r="C161" i="12" a="1"/>
  <c r="C162" i="12" a="1"/>
  <c r="C163" i="12" a="1"/>
  <c r="C164" i="12" a="1"/>
  <c r="C165" i="12" a="1"/>
  <c r="C166" i="12" a="1"/>
  <c r="C167" i="12" a="1"/>
  <c r="C168" i="12" a="1"/>
  <c r="C169" i="12" a="1"/>
  <c r="C170" i="12" a="1"/>
  <c r="C171" i="12" a="1"/>
  <c r="C172" i="12" a="1"/>
  <c r="C173" i="12" a="1"/>
  <c r="C174" i="12" a="1"/>
  <c r="C175" i="12" a="1"/>
  <c r="C176" i="12" a="1"/>
  <c r="C177" i="12" a="1"/>
  <c r="C178" i="12" a="1"/>
  <c r="C179" i="12" a="1"/>
  <c r="C180" i="12" a="1"/>
  <c r="C181" i="12" a="1"/>
  <c r="C182" i="12" a="1"/>
  <c r="C183" i="12" a="1"/>
  <c r="C184" i="12" a="1"/>
  <c r="C185" i="12" a="1"/>
  <c r="C186" i="12" a="1"/>
  <c r="C187" i="12" a="1"/>
  <c r="C188" i="12" a="1"/>
  <c r="C189" i="12" a="1"/>
  <c r="C190" i="12" a="1"/>
  <c r="C191" i="12" a="1"/>
  <c r="C192" i="12" a="1"/>
  <c r="C193" i="12" a="1"/>
  <c r="C194" i="12" a="1"/>
  <c r="C195" i="12" a="1"/>
  <c r="C196" i="12" a="1"/>
  <c r="C197" i="12" a="1"/>
  <c r="C198" i="12" a="1"/>
  <c r="C199" i="12" a="1"/>
  <c r="C200" i="12" a="1"/>
  <c r="C201" i="12" a="1"/>
  <c r="C202" i="12" a="1"/>
  <c r="C203" i="12" a="1"/>
  <c r="C204" i="12" a="1"/>
  <c r="C205" i="12" a="1"/>
  <c r="C206" i="12" a="1"/>
  <c r="C207" i="12" a="1"/>
  <c r="C208" i="12" a="1"/>
  <c r="C209" i="12" a="1"/>
  <c r="C210" i="12" a="1"/>
  <c r="C211" i="12" a="1"/>
  <c r="C212" i="12" a="1"/>
  <c r="C213" i="12" a="1"/>
  <c r="C214" i="12" a="1"/>
  <c r="C215" i="12" a="1"/>
  <c r="C216" i="12" a="1"/>
  <c r="C217" i="12" a="1"/>
  <c r="C218" i="12" a="1"/>
  <c r="C219" i="12" a="1"/>
  <c r="C220" i="12" a="1"/>
  <c r="C221" i="12" a="1"/>
  <c r="C222" i="12" a="1"/>
  <c r="C223" i="12" a="1"/>
  <c r="C224" i="12" a="1"/>
  <c r="B6" i="12" a="1"/>
  <c r="B7" i="12" a="1"/>
  <c r="B8" i="12" a="1"/>
  <c r="B9" i="12" a="1"/>
  <c r="B10" i="12" a="1"/>
  <c r="B11" i="12" a="1"/>
  <c r="B12" i="12" a="1"/>
  <c r="B13" i="12" a="1"/>
  <c r="B14" i="12" a="1"/>
  <c r="B15" i="12" a="1"/>
  <c r="B16" i="12" a="1"/>
  <c r="B17" i="12" a="1"/>
  <c r="B18" i="12" a="1"/>
  <c r="B19" i="12" a="1"/>
  <c r="B20" i="12" a="1"/>
  <c r="B21" i="12" a="1"/>
  <c r="B22" i="12" a="1"/>
  <c r="B23" i="12" a="1"/>
  <c r="B24" i="12" a="1"/>
  <c r="B25" i="12" a="1"/>
  <c r="B26" i="12" a="1"/>
  <c r="B27" i="12" a="1"/>
  <c r="B28" i="12" a="1"/>
  <c r="B29" i="12" a="1"/>
  <c r="B30" i="12" a="1"/>
  <c r="B31" i="12" a="1"/>
  <c r="B32" i="12" a="1"/>
  <c r="B33" i="12" a="1"/>
  <c r="B34" i="12" a="1"/>
  <c r="B35" i="12" a="1"/>
  <c r="B36" i="12" a="1"/>
  <c r="B37" i="12" a="1"/>
  <c r="B38" i="12" a="1"/>
  <c r="B39" i="12" a="1"/>
  <c r="B40" i="12" a="1"/>
  <c r="B41" i="12" a="1"/>
  <c r="B42" i="12" a="1"/>
  <c r="B43" i="12" a="1"/>
  <c r="B44" i="12" a="1"/>
  <c r="B45" i="12" a="1"/>
  <c r="B46" i="12" a="1"/>
  <c r="B47" i="12" a="1"/>
  <c r="B48" i="12" a="1"/>
  <c r="B49" i="12" a="1"/>
  <c r="B50" i="12" a="1"/>
  <c r="B51" i="12" a="1"/>
  <c r="B52" i="12" a="1"/>
  <c r="B53" i="12" a="1"/>
  <c r="B54" i="12" a="1"/>
  <c r="B55" i="12" a="1"/>
  <c r="B56" i="12" a="1"/>
  <c r="B57" i="12" a="1"/>
  <c r="B58" i="12" a="1"/>
  <c r="B59" i="12" a="1"/>
  <c r="B60" i="12" a="1"/>
  <c r="B61" i="12" a="1"/>
  <c r="B62" i="12" a="1"/>
  <c r="B63" i="12" a="1"/>
  <c r="B64" i="12" a="1"/>
  <c r="B65" i="12" a="1"/>
  <c r="B66" i="12" a="1"/>
  <c r="B67" i="12" a="1"/>
  <c r="B68" i="12" a="1"/>
  <c r="B69" i="12" a="1"/>
  <c r="B70" i="12" a="1"/>
  <c r="B71" i="12" a="1"/>
  <c r="B72" i="12" a="1"/>
  <c r="B73" i="12" a="1"/>
  <c r="B74" i="12" a="1"/>
  <c r="B75" i="12" a="1"/>
  <c r="B76" i="12" a="1"/>
  <c r="B77" i="12" a="1"/>
  <c r="B78" i="12" a="1"/>
  <c r="B79" i="12" a="1"/>
  <c r="B80" i="12" a="1"/>
  <c r="B81" i="12" a="1"/>
  <c r="B82" i="12" a="1"/>
  <c r="B83" i="12" a="1"/>
  <c r="B84" i="12" a="1"/>
  <c r="B85" i="12" a="1"/>
  <c r="B86" i="12" a="1"/>
  <c r="B87" i="12" a="1"/>
  <c r="B88" i="12" a="1"/>
  <c r="B89" i="12" a="1"/>
  <c r="B90" i="12" a="1"/>
  <c r="B91" i="12" a="1"/>
  <c r="B92" i="12" a="1"/>
  <c r="B93" i="12" a="1"/>
  <c r="B94" i="12" a="1"/>
  <c r="B95" i="12" a="1"/>
  <c r="B96" i="12" a="1"/>
  <c r="B97" i="12" a="1"/>
  <c r="B98" i="12" a="1"/>
  <c r="B99" i="12" a="1"/>
  <c r="B100" i="12" a="1"/>
  <c r="B101" i="12" a="1"/>
  <c r="B102" i="12" a="1"/>
  <c r="B103" i="12" a="1"/>
  <c r="B104" i="12" a="1"/>
  <c r="B105" i="12" a="1"/>
  <c r="B106" i="12" a="1"/>
  <c r="B107" i="12" a="1"/>
  <c r="B108" i="12" a="1"/>
  <c r="B109" i="12" a="1"/>
  <c r="B110" i="12" a="1"/>
  <c r="B111" i="12" a="1"/>
  <c r="B112" i="12" a="1"/>
  <c r="B113" i="12" a="1"/>
  <c r="B114" i="12" a="1"/>
  <c r="B115" i="12" a="1"/>
  <c r="B116" i="12" a="1"/>
  <c r="B117" i="12" a="1"/>
  <c r="B118" i="12" a="1"/>
  <c r="B119" i="12" a="1"/>
  <c r="B120" i="12" a="1"/>
  <c r="B121" i="12" a="1"/>
  <c r="B122" i="12" a="1"/>
  <c r="B123" i="12" a="1"/>
  <c r="B124" i="12" a="1"/>
  <c r="B125" i="12" a="1"/>
  <c r="B126" i="12" a="1"/>
  <c r="B127" i="12" a="1"/>
  <c r="B128" i="12" a="1"/>
  <c r="B129" i="12" a="1"/>
  <c r="B130" i="12" a="1"/>
  <c r="B131" i="12" a="1"/>
  <c r="B132" i="12" a="1"/>
  <c r="B133" i="12" a="1"/>
  <c r="B134" i="12" a="1"/>
  <c r="B135" i="12" a="1"/>
  <c r="B136" i="12" a="1"/>
  <c r="B137" i="12" a="1"/>
  <c r="B138" i="12" a="1"/>
  <c r="B139" i="12" a="1"/>
  <c r="B140" i="12" a="1"/>
  <c r="B141" i="12" a="1"/>
  <c r="B142" i="12" a="1"/>
  <c r="B143" i="12" a="1"/>
  <c r="B144" i="12" a="1"/>
  <c r="B145" i="12" a="1"/>
  <c r="B146" i="12" a="1"/>
  <c r="B147" i="12" a="1"/>
  <c r="B148" i="12" a="1"/>
  <c r="B149" i="12" a="1"/>
  <c r="B150" i="12" a="1"/>
  <c r="B151" i="12" a="1"/>
  <c r="B152" i="12" a="1"/>
  <c r="B153" i="12" a="1"/>
  <c r="B154" i="12" a="1"/>
  <c r="B155" i="12" a="1"/>
  <c r="B156" i="12" a="1"/>
  <c r="B157" i="12" a="1"/>
  <c r="B158" i="12" a="1"/>
  <c r="B159" i="12" a="1"/>
  <c r="B160" i="12" a="1"/>
  <c r="B161" i="12" a="1"/>
  <c r="B162" i="12" a="1"/>
  <c r="B163" i="12" a="1"/>
  <c r="B164" i="12" a="1"/>
  <c r="B165" i="12" a="1"/>
  <c r="B166" i="12" a="1"/>
  <c r="B167" i="12" a="1"/>
  <c r="B168" i="12" a="1"/>
  <c r="B169" i="12" a="1"/>
  <c r="B170" i="12" a="1"/>
  <c r="B171" i="12" a="1"/>
  <c r="B172" i="12" a="1"/>
  <c r="B173" i="12" a="1"/>
  <c r="B174" i="12" a="1"/>
  <c r="B175" i="12" a="1"/>
  <c r="B176" i="12" a="1"/>
  <c r="B177" i="12" a="1"/>
  <c r="B178" i="12" a="1"/>
  <c r="B179" i="12" a="1"/>
  <c r="B180" i="12" a="1"/>
  <c r="B181" i="12" a="1"/>
  <c r="B182" i="12" a="1"/>
  <c r="B183" i="12" a="1"/>
  <c r="B184" i="12" a="1"/>
  <c r="B185" i="12" a="1"/>
  <c r="B186" i="12" a="1"/>
  <c r="B187" i="12" a="1"/>
  <c r="B188" i="12" a="1"/>
  <c r="B189" i="12" a="1"/>
  <c r="B190" i="12" a="1"/>
  <c r="B191" i="12" a="1"/>
  <c r="B192" i="12" a="1"/>
  <c r="B193" i="12" a="1"/>
  <c r="B194" i="12" a="1"/>
  <c r="B195" i="12" a="1"/>
  <c r="B196" i="12" a="1"/>
  <c r="B197" i="12" a="1"/>
  <c r="B198" i="12" a="1"/>
  <c r="B199" i="12" a="1"/>
  <c r="B200" i="12" a="1"/>
  <c r="B201" i="12" a="1"/>
  <c r="B202" i="12" a="1"/>
  <c r="B203" i="12" a="1"/>
  <c r="B204" i="12" a="1"/>
  <c r="B205" i="12" a="1"/>
  <c r="B206" i="12" a="1"/>
  <c r="B207" i="12" a="1"/>
  <c r="B208" i="12" a="1"/>
  <c r="B209" i="12" a="1"/>
  <c r="B210" i="12" a="1"/>
  <c r="B211" i="12" a="1"/>
  <c r="B212" i="12" a="1"/>
  <c r="B213" i="12" a="1"/>
  <c r="B214" i="12" a="1"/>
  <c r="B215" i="12" a="1"/>
  <c r="B216" i="12" a="1"/>
  <c r="B217" i="12" a="1"/>
  <c r="B218" i="12" a="1"/>
  <c r="B219" i="12" a="1"/>
  <c r="B220" i="12" a="1"/>
  <c r="B221" i="12" a="1"/>
  <c r="B222" i="12" a="1"/>
  <c r="B223" i="12" a="1"/>
  <c r="B224" i="12" a="1"/>
  <c r="C45" i="15" l="1"/>
  <c r="H139" i="15"/>
  <c r="O18" i="15"/>
  <c r="O17" i="15"/>
  <c r="H60" i="15"/>
  <c r="H201" i="15"/>
  <c r="H154" i="15"/>
  <c r="E20" i="15"/>
  <c r="E43" i="15" s="1"/>
  <c r="M30" i="15"/>
  <c r="H80" i="15"/>
  <c r="H174" i="15"/>
  <c r="H127" i="15"/>
  <c r="H221" i="15"/>
  <c r="B40" i="15"/>
  <c r="B44" i="15" s="1"/>
  <c r="F34" i="15"/>
  <c r="M34" i="15"/>
  <c r="F61" i="15"/>
  <c r="F67" i="15" s="1"/>
  <c r="F90" i="15" s="1"/>
  <c r="M65" i="15"/>
  <c r="O99" i="15"/>
  <c r="O104" i="15" s="1"/>
  <c r="M104" i="15"/>
  <c r="H107" i="15"/>
  <c r="L130" i="15"/>
  <c r="L134" i="15" s="1"/>
  <c r="L138" i="15" s="1"/>
  <c r="O132" i="15"/>
  <c r="N218" i="15"/>
  <c r="O214" i="15"/>
  <c r="O218" i="15" s="1"/>
  <c r="K10" i="15"/>
  <c r="N7" i="15"/>
  <c r="L7" i="15"/>
  <c r="K17" i="15"/>
  <c r="N17" i="15" s="1"/>
  <c r="L15" i="15"/>
  <c r="I20" i="15"/>
  <c r="I43" i="15" s="1"/>
  <c r="E30" i="15"/>
  <c r="F35" i="15"/>
  <c r="M35" i="15"/>
  <c r="O35" i="15" s="1"/>
  <c r="I92" i="15"/>
  <c r="F86" i="15"/>
  <c r="M86" i="15"/>
  <c r="O86" i="15" s="1"/>
  <c r="O151" i="15"/>
  <c r="W147" i="15"/>
  <c r="G184" i="15"/>
  <c r="G186" i="15" s="1"/>
  <c r="M180" i="15"/>
  <c r="O180" i="15" s="1"/>
  <c r="D20" i="15"/>
  <c r="D43" i="15" s="1"/>
  <c r="F16" i="15"/>
  <c r="G221" i="15"/>
  <c r="G127" i="15"/>
  <c r="G80" i="15"/>
  <c r="G174" i="15"/>
  <c r="B174" i="15"/>
  <c r="B221" i="15"/>
  <c r="B80" i="15"/>
  <c r="B127" i="15"/>
  <c r="L37" i="15"/>
  <c r="G40" i="15"/>
  <c r="G44" i="15" s="1"/>
  <c r="G237" i="15" s="1"/>
  <c r="C228" i="15"/>
  <c r="C232" i="15" s="1"/>
  <c r="F222" i="15"/>
  <c r="M222" i="15"/>
  <c r="N110" i="15"/>
  <c r="O110" i="15" s="1"/>
  <c r="E114" i="15"/>
  <c r="E137" i="15" s="1"/>
  <c r="E139" i="15" s="1"/>
  <c r="L10" i="15"/>
  <c r="D107" i="15"/>
  <c r="D201" i="15"/>
  <c r="D60" i="15"/>
  <c r="D154" i="15"/>
  <c r="L107" i="15"/>
  <c r="L201" i="15"/>
  <c r="L154" i="15"/>
  <c r="L60" i="15"/>
  <c r="F14" i="15"/>
  <c r="F15" i="15"/>
  <c r="M15" i="15"/>
  <c r="N15" i="15"/>
  <c r="N20" i="15" s="1"/>
  <c r="N43" i="15" s="1"/>
  <c r="L30" i="15"/>
  <c r="O29" i="15"/>
  <c r="O30" i="15" s="1"/>
  <c r="N39" i="15"/>
  <c r="N82" i="15"/>
  <c r="N87" i="15" s="1"/>
  <c r="N91" i="15" s="1"/>
  <c r="E87" i="15"/>
  <c r="E91" i="15" s="1"/>
  <c r="E92" i="15" s="1"/>
  <c r="J40" i="15"/>
  <c r="J44" i="15" s="1"/>
  <c r="J237" i="15" s="1"/>
  <c r="L34" i="15"/>
  <c r="L40" i="15" s="1"/>
  <c r="L44" i="15" s="1"/>
  <c r="N61" i="15"/>
  <c r="O61" i="15" s="1"/>
  <c r="J174" i="15"/>
  <c r="J80" i="15"/>
  <c r="J127" i="15"/>
  <c r="J221" i="15"/>
  <c r="O82" i="15"/>
  <c r="F85" i="15"/>
  <c r="F87" i="15" s="1"/>
  <c r="F91" i="15" s="1"/>
  <c r="N34" i="15"/>
  <c r="N36" i="15"/>
  <c r="O36" i="15" s="1"/>
  <c r="F36" i="15"/>
  <c r="E40" i="15"/>
  <c r="E44" i="15" s="1"/>
  <c r="O53" i="15"/>
  <c r="O57" i="15" s="1"/>
  <c r="M57" i="15"/>
  <c r="M63" i="15"/>
  <c r="O63" i="15" s="1"/>
  <c r="F63" i="15"/>
  <c r="L66" i="15"/>
  <c r="C233" i="15"/>
  <c r="J208" i="15"/>
  <c r="J231" i="15" s="1"/>
  <c r="J228" i="15"/>
  <c r="J232" i="15" s="1"/>
  <c r="O221" i="15"/>
  <c r="O127" i="15"/>
  <c r="O174" i="15"/>
  <c r="O80" i="15"/>
  <c r="D134" i="15"/>
  <c r="D138" i="15" s="1"/>
  <c r="D237" i="15" s="1"/>
  <c r="O39" i="15"/>
  <c r="G90" i="15"/>
  <c r="G92" i="15" s="1"/>
  <c r="M83" i="15"/>
  <c r="O83" i="15" s="1"/>
  <c r="F83" i="15"/>
  <c r="N10" i="15"/>
  <c r="L17" i="15"/>
  <c r="B20" i="15"/>
  <c r="D67" i="15"/>
  <c r="D90" i="15" s="1"/>
  <c r="D92" i="15" s="1"/>
  <c r="H92" i="15"/>
  <c r="L86" i="15"/>
  <c r="J139" i="15"/>
  <c r="H186" i="15"/>
  <c r="N170" i="15"/>
  <c r="E180" i="15"/>
  <c r="N180" i="15" s="1"/>
  <c r="E171" i="15"/>
  <c r="F170" i="15"/>
  <c r="F171" i="15" s="1"/>
  <c r="F132" i="15"/>
  <c r="C181" i="15"/>
  <c r="C185" i="15" s="1"/>
  <c r="L208" i="15"/>
  <c r="L231" i="15" s="1"/>
  <c r="L19" i="15"/>
  <c r="I174" i="15"/>
  <c r="I127" i="15"/>
  <c r="I221" i="15"/>
  <c r="C40" i="15"/>
  <c r="C44" i="15" s="1"/>
  <c r="F38" i="15"/>
  <c r="M38" i="15"/>
  <c r="O38" i="15" s="1"/>
  <c r="I87" i="15"/>
  <c r="I91" i="15" s="1"/>
  <c r="L104" i="15"/>
  <c r="H134" i="15"/>
  <c r="H138" i="15" s="1"/>
  <c r="H237" i="15" s="1"/>
  <c r="G134" i="15"/>
  <c r="G138" i="15" s="1"/>
  <c r="M151" i="15"/>
  <c r="F160" i="15"/>
  <c r="N160" i="15"/>
  <c r="O160" i="15" s="1"/>
  <c r="L175" i="15"/>
  <c r="L181" i="15" s="1"/>
  <c r="L185" i="15" s="1"/>
  <c r="G181" i="15"/>
  <c r="G185" i="15" s="1"/>
  <c r="M177" i="15"/>
  <c r="O177" i="15" s="1"/>
  <c r="B181" i="15"/>
  <c r="B185" i="15" s="1"/>
  <c r="F177" i="15"/>
  <c r="G231" i="15"/>
  <c r="E228" i="15"/>
  <c r="E232" i="15" s="1"/>
  <c r="N222" i="15"/>
  <c r="N228" i="15" s="1"/>
  <c r="N232" i="15" s="1"/>
  <c r="F66" i="15"/>
  <c r="M66" i="15"/>
  <c r="K160" i="15"/>
  <c r="N150" i="15"/>
  <c r="O150" i="15" s="1"/>
  <c r="J181" i="15"/>
  <c r="J185" i="15" s="1"/>
  <c r="J186" i="15" s="1"/>
  <c r="O198" i="15"/>
  <c r="E201" i="15"/>
  <c r="E107" i="15"/>
  <c r="E154" i="15"/>
  <c r="G20" i="15"/>
  <c r="L14" i="15"/>
  <c r="N18" i="15"/>
  <c r="N38" i="15"/>
  <c r="B67" i="15"/>
  <c r="J67" i="15"/>
  <c r="J90" i="15" s="1"/>
  <c r="J92" i="15" s="1"/>
  <c r="F112" i="15"/>
  <c r="M112" i="15"/>
  <c r="O112" i="15" s="1"/>
  <c r="L150" i="15"/>
  <c r="L151" i="15" s="1"/>
  <c r="G154" i="15"/>
  <c r="K161" i="15"/>
  <c r="K184" i="15" s="1"/>
  <c r="N169" i="15"/>
  <c r="K179" i="15"/>
  <c r="N179" i="15" s="1"/>
  <c r="N181" i="15" s="1"/>
  <c r="N185" i="15" s="1"/>
  <c r="L169" i="15"/>
  <c r="L171" i="15" s="1"/>
  <c r="K171" i="15"/>
  <c r="E181" i="15"/>
  <c r="E185" i="15" s="1"/>
  <c r="N226" i="15"/>
  <c r="F201" i="15"/>
  <c r="F154" i="15"/>
  <c r="F107" i="15"/>
  <c r="N201" i="15"/>
  <c r="N107" i="15"/>
  <c r="N60" i="15"/>
  <c r="H20" i="15"/>
  <c r="H43" i="15" s="1"/>
  <c r="M37" i="15"/>
  <c r="O37" i="15" s="1"/>
  <c r="N57" i="15"/>
  <c r="C67" i="15"/>
  <c r="C90" i="15" s="1"/>
  <c r="C92" i="15" s="1"/>
  <c r="K67" i="15"/>
  <c r="K90" i="15" s="1"/>
  <c r="M62" i="15"/>
  <c r="O62" i="15" s="1"/>
  <c r="I80" i="15"/>
  <c r="F82" i="15"/>
  <c r="L83" i="15"/>
  <c r="L87" i="15" s="1"/>
  <c r="L91" i="15" s="1"/>
  <c r="M113" i="15"/>
  <c r="O113" i="15" s="1"/>
  <c r="F113" i="15"/>
  <c r="B134" i="15"/>
  <c r="B138" i="15" s="1"/>
  <c r="M133" i="15"/>
  <c r="O133" i="15" s="1"/>
  <c r="F161" i="15"/>
  <c r="F184" i="15" s="1"/>
  <c r="M156" i="15"/>
  <c r="O156" i="15" s="1"/>
  <c r="B161" i="15"/>
  <c r="F156" i="15"/>
  <c r="M159" i="15"/>
  <c r="F159" i="15"/>
  <c r="N159" i="15"/>
  <c r="G201" i="15"/>
  <c r="M224" i="15"/>
  <c r="O224" i="15" s="1"/>
  <c r="F224" i="15"/>
  <c r="B228" i="15"/>
  <c r="B232" i="15" s="1"/>
  <c r="L225" i="15"/>
  <c r="N65" i="15"/>
  <c r="J134" i="15"/>
  <c r="J138" i="15" s="1"/>
  <c r="F203" i="15"/>
  <c r="M203" i="15"/>
  <c r="O203" i="15" s="1"/>
  <c r="O226" i="15"/>
  <c r="M10" i="15"/>
  <c r="M201" i="15"/>
  <c r="M60" i="15"/>
  <c r="O7" i="15"/>
  <c r="O10" i="15" s="1"/>
  <c r="O201" i="15"/>
  <c r="O107" i="15"/>
  <c r="O60" i="15"/>
  <c r="L18" i="15"/>
  <c r="F19" i="15"/>
  <c r="M19" i="15"/>
  <c r="O19" i="15" s="1"/>
  <c r="F221" i="15"/>
  <c r="F127" i="15"/>
  <c r="F174" i="15"/>
  <c r="F80" i="15"/>
  <c r="N221" i="15"/>
  <c r="N127" i="15"/>
  <c r="I40" i="15"/>
  <c r="I44" i="15" s="1"/>
  <c r="I237" i="15" s="1"/>
  <c r="L61" i="15"/>
  <c r="M64" i="15"/>
  <c r="O64" i="15" s="1"/>
  <c r="N66" i="15"/>
  <c r="F84" i="15"/>
  <c r="M84" i="15"/>
  <c r="O84" i="15" s="1"/>
  <c r="M85" i="15"/>
  <c r="O85" i="15" s="1"/>
  <c r="L112" i="15"/>
  <c r="O122" i="15"/>
  <c r="O124" i="15" s="1"/>
  <c r="C134" i="15"/>
  <c r="C138" i="15" s="1"/>
  <c r="F128" i="15"/>
  <c r="F134" i="15" s="1"/>
  <c r="F138" i="15" s="1"/>
  <c r="M128" i="15"/>
  <c r="M154" i="15"/>
  <c r="L155" i="15"/>
  <c r="L161" i="15" s="1"/>
  <c r="L184" i="15" s="1"/>
  <c r="M171" i="15"/>
  <c r="L223" i="15"/>
  <c r="L228" i="15" s="1"/>
  <c r="L232" i="15" s="1"/>
  <c r="G228" i="15"/>
  <c r="G232" i="15" s="1"/>
  <c r="C174" i="15"/>
  <c r="C80" i="15"/>
  <c r="C127" i="15"/>
  <c r="K174" i="15"/>
  <c r="K80" i="15"/>
  <c r="M81" i="15"/>
  <c r="L85" i="15"/>
  <c r="D114" i="15"/>
  <c r="D137" i="15" s="1"/>
  <c r="D139" i="15" s="1"/>
  <c r="E134" i="15"/>
  <c r="E138" i="15" s="1"/>
  <c r="M130" i="15"/>
  <c r="O130" i="15" s="1"/>
  <c r="F130" i="15"/>
  <c r="N132" i="15"/>
  <c r="L198" i="15"/>
  <c r="L218" i="15"/>
  <c r="B154" i="15"/>
  <c r="B107" i="15"/>
  <c r="C60" i="15"/>
  <c r="K87" i="15"/>
  <c r="K91" i="15" s="1"/>
  <c r="M108" i="15"/>
  <c r="F110" i="15"/>
  <c r="L111" i="15"/>
  <c r="B114" i="15"/>
  <c r="N128" i="15"/>
  <c r="C161" i="15"/>
  <c r="C184" i="15" s="1"/>
  <c r="L179" i="15"/>
  <c r="F198" i="15"/>
  <c r="F202" i="15"/>
  <c r="M202" i="15"/>
  <c r="B208" i="15"/>
  <c r="M204" i="15"/>
  <c r="O204" i="15" s="1"/>
  <c r="M218" i="15"/>
  <c r="F227" i="15"/>
  <c r="M206" i="15"/>
  <c r="O206" i="15" s="1"/>
  <c r="F206" i="15"/>
  <c r="K107" i="15"/>
  <c r="K201" i="15"/>
  <c r="K154" i="15"/>
  <c r="E221" i="15"/>
  <c r="E174" i="15"/>
  <c r="M221" i="15"/>
  <c r="M127" i="15"/>
  <c r="N86" i="15"/>
  <c r="B87" i="15"/>
  <c r="B91" i="15" s="1"/>
  <c r="C114" i="15"/>
  <c r="C137" i="15" s="1"/>
  <c r="C139" i="15" s="1"/>
  <c r="L109" i="15"/>
  <c r="F158" i="15"/>
  <c r="L159" i="15"/>
  <c r="L174" i="15"/>
  <c r="F176" i="15"/>
  <c r="M176" i="15"/>
  <c r="O176" i="15" s="1"/>
  <c r="B201" i="15"/>
  <c r="K221" i="15"/>
  <c r="M223" i="15"/>
  <c r="O223" i="15" s="1"/>
  <c r="L227" i="15"/>
  <c r="M227" i="15"/>
  <c r="O227" i="15" s="1"/>
  <c r="G114" i="15"/>
  <c r="L108" i="15"/>
  <c r="F109" i="15"/>
  <c r="F114" i="15" s="1"/>
  <c r="F137" i="15" s="1"/>
  <c r="F139" i="15" s="1"/>
  <c r="M109" i="15"/>
  <c r="O109" i="15" s="1"/>
  <c r="L113" i="15"/>
  <c r="L124" i="15"/>
  <c r="D161" i="15"/>
  <c r="D184" i="15" s="1"/>
  <c r="D186" i="15" s="1"/>
  <c r="M155" i="15"/>
  <c r="M175" i="15"/>
  <c r="M198" i="15"/>
  <c r="H208" i="15"/>
  <c r="H231" i="15" s="1"/>
  <c r="H233" i="15" s="1"/>
  <c r="M207" i="15"/>
  <c r="F225" i="15"/>
  <c r="M225" i="15"/>
  <c r="O225" i="15" s="1"/>
  <c r="M236" i="15"/>
  <c r="M124" i="15"/>
  <c r="F131" i="15"/>
  <c r="E161" i="15"/>
  <c r="E184" i="15" s="1"/>
  <c r="E186" i="15" s="1"/>
  <c r="N155" i="15"/>
  <c r="N161" i="15" s="1"/>
  <c r="N184" i="15" s="1"/>
  <c r="N186" i="15" s="1"/>
  <c r="L156" i="15"/>
  <c r="F157" i="15"/>
  <c r="M157" i="15"/>
  <c r="O157" i="15" s="1"/>
  <c r="L160" i="15"/>
  <c r="O170" i="15"/>
  <c r="M179" i="15"/>
  <c r="O179" i="15" s="1"/>
  <c r="N198" i="15"/>
  <c r="E207" i="15"/>
  <c r="F207" i="15" s="1"/>
  <c r="F197" i="15"/>
  <c r="I208" i="15"/>
  <c r="I231" i="15" s="1"/>
  <c r="I233" i="15" s="1"/>
  <c r="N203" i="15"/>
  <c r="L206" i="15"/>
  <c r="L224" i="15"/>
  <c r="F217" i="15"/>
  <c r="F218" i="15" s="1"/>
  <c r="V4" i="5"/>
  <c r="S29" i="5" a="1"/>
  <c r="J3" i="14"/>
  <c r="F5" i="12"/>
  <c r="U4" i="4"/>
  <c r="S4" i="4"/>
  <c r="B5" i="6" s="1"/>
  <c r="S30" i="5"/>
  <c r="S31" i="4"/>
  <c r="S30" i="4" a="1"/>
  <c r="S5" i="4"/>
  <c r="S6" i="4"/>
  <c r="B7" i="6" s="1"/>
  <c r="S7" i="4"/>
  <c r="B9" i="6" s="1"/>
  <c r="S8" i="4"/>
  <c r="B10" i="6" s="1"/>
  <c r="S9" i="4"/>
  <c r="B11" i="6" s="1"/>
  <c r="S10" i="4"/>
  <c r="S12" i="4"/>
  <c r="B13" i="6" s="1"/>
  <c r="V4" i="4"/>
  <c r="W4" i="4"/>
  <c r="V5" i="5"/>
  <c r="B17" i="13" s="1"/>
  <c r="V6" i="5"/>
  <c r="B18" i="13" s="1"/>
  <c r="V7" i="5"/>
  <c r="V8" i="5"/>
  <c r="B21" i="13" s="1"/>
  <c r="V9" i="5"/>
  <c r="B22" i="13" s="1"/>
  <c r="V10" i="5"/>
  <c r="B23" i="13" s="1"/>
  <c r="W4" i="5"/>
  <c r="C16" i="13" s="1"/>
  <c r="W6" i="5"/>
  <c r="C17" i="13" s="1"/>
  <c r="W7" i="5"/>
  <c r="C18" i="13" s="1"/>
  <c r="W8" i="5"/>
  <c r="C20" i="13" s="1"/>
  <c r="W9" i="5"/>
  <c r="C21" i="13" s="1"/>
  <c r="W10" i="5"/>
  <c r="C22" i="13" s="1"/>
  <c r="W11" i="5"/>
  <c r="C23" i="13" s="1"/>
  <c r="B33" i="13"/>
  <c r="S4" i="5"/>
  <c r="B16" i="6" s="1"/>
  <c r="S5" i="5"/>
  <c r="B17" i="6" s="1"/>
  <c r="S6" i="5"/>
  <c r="B18" i="6" s="1"/>
  <c r="S7" i="5"/>
  <c r="B20" i="6" s="1"/>
  <c r="S8" i="5"/>
  <c r="B21" i="6" s="1"/>
  <c r="S9" i="5"/>
  <c r="B22" i="6" s="1"/>
  <c r="S10" i="5"/>
  <c r="B23" i="6" s="1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11" i="4"/>
  <c r="B50" i="6" s="1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C10" i="1" a="1"/>
  <c r="B49" i="6"/>
  <c r="J3" i="10"/>
  <c r="C9" i="1"/>
  <c r="E122" i="8"/>
  <c r="C11" i="1"/>
  <c r="F6" i="12"/>
  <c r="C8" i="1"/>
  <c r="B43" i="13"/>
  <c r="I225" i="10"/>
  <c r="J225" i="10"/>
  <c r="G225" i="10"/>
  <c r="E225" i="10"/>
  <c r="M225" i="10"/>
  <c r="R1" i="2"/>
  <c r="X5" i="5"/>
  <c r="X6" i="5"/>
  <c r="X7" i="5"/>
  <c r="X8" i="5"/>
  <c r="X9" i="5"/>
  <c r="X10" i="5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5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X4" i="5"/>
  <c r="X24" i="4"/>
  <c r="V25" i="4"/>
  <c r="U5" i="4"/>
  <c r="X5" i="4" s="1"/>
  <c r="U6" i="4"/>
  <c r="U7" i="4"/>
  <c r="X7" i="4" s="1"/>
  <c r="U8" i="4"/>
  <c r="X8" i="4" s="1"/>
  <c r="U9" i="4"/>
  <c r="U10" i="4"/>
  <c r="U11" i="4"/>
  <c r="U12" i="4"/>
  <c r="U13" i="4"/>
  <c r="W13" i="4" s="1"/>
  <c r="U14" i="4"/>
  <c r="V14" i="4" s="1"/>
  <c r="U15" i="4"/>
  <c r="V15" i="4" s="1"/>
  <c r="U16" i="4"/>
  <c r="U17" i="4"/>
  <c r="U18" i="4"/>
  <c r="U19" i="4"/>
  <c r="U20" i="4"/>
  <c r="U21" i="4"/>
  <c r="V21" i="4" s="1"/>
  <c r="X6" i="4"/>
  <c r="X10" i="4"/>
  <c r="X17" i="4"/>
  <c r="X22" i="4"/>
  <c r="X23" i="4"/>
  <c r="X25" i="4"/>
  <c r="X26" i="4"/>
  <c r="X27" i="4"/>
  <c r="X4" i="4"/>
  <c r="W17" i="4"/>
  <c r="W22" i="4"/>
  <c r="W23" i="4"/>
  <c r="W24" i="4"/>
  <c r="W25" i="4"/>
  <c r="W26" i="4"/>
  <c r="W27" i="4"/>
  <c r="V22" i="4"/>
  <c r="V23" i="4"/>
  <c r="V24" i="4"/>
  <c r="V26" i="4"/>
  <c r="V27" i="4"/>
  <c r="X9" i="4"/>
  <c r="W14" i="4"/>
  <c r="V13" i="4"/>
  <c r="C5" i="12" a="1"/>
  <c r="E16" i="8"/>
  <c r="T225" i="10"/>
  <c r="S225" i="14"/>
  <c r="B33" i="6"/>
  <c r="I225" i="14"/>
  <c r="O225" i="14"/>
  <c r="T225" i="14"/>
  <c r="U225" i="14"/>
  <c r="E2" i="8"/>
  <c r="C43" i="13"/>
  <c r="C44" i="13" s="1"/>
  <c r="D35" i="13"/>
  <c r="C45" i="13"/>
  <c r="B45" i="13"/>
  <c r="F7" i="12"/>
  <c r="F8" i="12"/>
  <c r="F9" i="12"/>
  <c r="F10" i="12"/>
  <c r="F11" i="12"/>
  <c r="I11" i="12"/>
  <c r="F12" i="12"/>
  <c r="I12" i="12"/>
  <c r="F13" i="12"/>
  <c r="I13" i="12"/>
  <c r="F14" i="12"/>
  <c r="I14" i="12"/>
  <c r="F15" i="12"/>
  <c r="I15" i="12"/>
  <c r="F16" i="12"/>
  <c r="I16" i="12"/>
  <c r="F17" i="12"/>
  <c r="I17" i="12"/>
  <c r="F18" i="12"/>
  <c r="I18" i="12"/>
  <c r="F19" i="12"/>
  <c r="I19" i="12"/>
  <c r="F20" i="12"/>
  <c r="I20" i="12"/>
  <c r="F21" i="12"/>
  <c r="I21" i="12"/>
  <c r="F22" i="12"/>
  <c r="I22" i="12"/>
  <c r="F23" i="12"/>
  <c r="I23" i="12"/>
  <c r="F24" i="12"/>
  <c r="I24" i="12"/>
  <c r="F25" i="12"/>
  <c r="I25" i="12"/>
  <c r="F26" i="12"/>
  <c r="I26" i="12"/>
  <c r="F27" i="12"/>
  <c r="I27" i="12"/>
  <c r="F28" i="12"/>
  <c r="I28" i="12"/>
  <c r="F29" i="12"/>
  <c r="I29" i="12"/>
  <c r="F30" i="12"/>
  <c r="I30" i="12"/>
  <c r="F31" i="12"/>
  <c r="I31" i="12"/>
  <c r="F32" i="12"/>
  <c r="I32" i="12"/>
  <c r="F33" i="12"/>
  <c r="I33" i="12"/>
  <c r="F34" i="12"/>
  <c r="I34" i="12"/>
  <c r="F35" i="12"/>
  <c r="I35" i="12"/>
  <c r="F36" i="12"/>
  <c r="I36" i="12"/>
  <c r="F37" i="12"/>
  <c r="I37" i="12"/>
  <c r="F38" i="12"/>
  <c r="I38" i="12"/>
  <c r="F39" i="12"/>
  <c r="I39" i="12"/>
  <c r="F40" i="12"/>
  <c r="I40" i="12"/>
  <c r="F41" i="12"/>
  <c r="I41" i="12"/>
  <c r="F42" i="12"/>
  <c r="I42" i="12"/>
  <c r="F43" i="12"/>
  <c r="I43" i="12"/>
  <c r="F44" i="12"/>
  <c r="I44" i="12"/>
  <c r="F45" i="12"/>
  <c r="I45" i="12"/>
  <c r="F46" i="12"/>
  <c r="I46" i="12"/>
  <c r="F47" i="12"/>
  <c r="I47" i="12"/>
  <c r="F48" i="12"/>
  <c r="I48" i="12"/>
  <c r="F49" i="12"/>
  <c r="I49" i="12"/>
  <c r="F50" i="12"/>
  <c r="I50" i="12"/>
  <c r="F51" i="12"/>
  <c r="I51" i="12"/>
  <c r="F52" i="12"/>
  <c r="I52" i="12"/>
  <c r="F53" i="12"/>
  <c r="I53" i="12"/>
  <c r="F54" i="12"/>
  <c r="I54" i="12"/>
  <c r="F55" i="12"/>
  <c r="I55" i="12"/>
  <c r="F56" i="12"/>
  <c r="I56" i="12"/>
  <c r="F57" i="12"/>
  <c r="I57" i="12"/>
  <c r="F58" i="12"/>
  <c r="I58" i="12"/>
  <c r="F59" i="12"/>
  <c r="I59" i="12"/>
  <c r="F60" i="12"/>
  <c r="I60" i="12"/>
  <c r="F61" i="12"/>
  <c r="I61" i="12"/>
  <c r="F62" i="12"/>
  <c r="I62" i="12"/>
  <c r="F63" i="12"/>
  <c r="I63" i="12"/>
  <c r="F64" i="12"/>
  <c r="I64" i="12"/>
  <c r="F65" i="12"/>
  <c r="I65" i="12"/>
  <c r="F66" i="12"/>
  <c r="I66" i="12"/>
  <c r="F67" i="12"/>
  <c r="I67" i="12"/>
  <c r="F68" i="12"/>
  <c r="I68" i="12"/>
  <c r="F69" i="12"/>
  <c r="I69" i="12"/>
  <c r="F70" i="12"/>
  <c r="I70" i="12"/>
  <c r="F71" i="12"/>
  <c r="I71" i="12"/>
  <c r="F72" i="12"/>
  <c r="I72" i="12"/>
  <c r="F73" i="12"/>
  <c r="I73" i="12"/>
  <c r="F74" i="12"/>
  <c r="I74" i="12"/>
  <c r="F75" i="12"/>
  <c r="I75" i="12"/>
  <c r="F76" i="12"/>
  <c r="I76" i="12"/>
  <c r="F77" i="12"/>
  <c r="I77" i="12"/>
  <c r="F78" i="12"/>
  <c r="I78" i="12"/>
  <c r="F79" i="12"/>
  <c r="I79" i="12"/>
  <c r="F80" i="12"/>
  <c r="I80" i="12"/>
  <c r="F81" i="12"/>
  <c r="I81" i="12"/>
  <c r="F82" i="12"/>
  <c r="I82" i="12"/>
  <c r="F83" i="12"/>
  <c r="I83" i="12"/>
  <c r="F84" i="12"/>
  <c r="I84" i="12"/>
  <c r="F85" i="12"/>
  <c r="I85" i="12"/>
  <c r="F86" i="12"/>
  <c r="I86" i="12"/>
  <c r="F87" i="12"/>
  <c r="I87" i="12"/>
  <c r="F88" i="12"/>
  <c r="I88" i="12"/>
  <c r="F89" i="12"/>
  <c r="I89" i="12"/>
  <c r="F90" i="12"/>
  <c r="I90" i="12"/>
  <c r="F91" i="12"/>
  <c r="I91" i="12"/>
  <c r="F92" i="12"/>
  <c r="I92" i="12"/>
  <c r="F93" i="12"/>
  <c r="I93" i="12"/>
  <c r="F94" i="12"/>
  <c r="I94" i="12"/>
  <c r="F95" i="12"/>
  <c r="I95" i="12"/>
  <c r="F96" i="12"/>
  <c r="I96" i="12"/>
  <c r="F97" i="12"/>
  <c r="I97" i="12"/>
  <c r="F98" i="12"/>
  <c r="I98" i="12"/>
  <c r="F99" i="12"/>
  <c r="I99" i="12"/>
  <c r="F100" i="12"/>
  <c r="I100" i="12"/>
  <c r="F101" i="12"/>
  <c r="I101" i="12"/>
  <c r="F102" i="12"/>
  <c r="I102" i="12"/>
  <c r="F103" i="12"/>
  <c r="I103" i="12"/>
  <c r="F104" i="12"/>
  <c r="I104" i="12"/>
  <c r="F105" i="12"/>
  <c r="I105" i="12"/>
  <c r="F106" i="12"/>
  <c r="I106" i="12"/>
  <c r="F107" i="12"/>
  <c r="I107" i="12"/>
  <c r="F108" i="12"/>
  <c r="I108" i="12"/>
  <c r="F109" i="12"/>
  <c r="I109" i="12"/>
  <c r="F110" i="12"/>
  <c r="I110" i="12"/>
  <c r="F111" i="12"/>
  <c r="I111" i="12"/>
  <c r="F112" i="12"/>
  <c r="I112" i="12"/>
  <c r="F113" i="12"/>
  <c r="I113" i="12"/>
  <c r="F114" i="12"/>
  <c r="I114" i="12"/>
  <c r="F115" i="12"/>
  <c r="I115" i="12"/>
  <c r="F116" i="12"/>
  <c r="I116" i="12"/>
  <c r="F117" i="12"/>
  <c r="I117" i="12"/>
  <c r="F118" i="12"/>
  <c r="I118" i="12"/>
  <c r="F119" i="12"/>
  <c r="I119" i="12"/>
  <c r="F120" i="12"/>
  <c r="I120" i="12"/>
  <c r="F121" i="12"/>
  <c r="I121" i="12"/>
  <c r="F122" i="12"/>
  <c r="I122" i="12"/>
  <c r="F123" i="12"/>
  <c r="I123" i="12"/>
  <c r="F124" i="12"/>
  <c r="I124" i="12"/>
  <c r="F125" i="12"/>
  <c r="I125" i="12"/>
  <c r="F126" i="12"/>
  <c r="I126" i="12"/>
  <c r="F127" i="12"/>
  <c r="I127" i="12"/>
  <c r="F128" i="12"/>
  <c r="I128" i="12"/>
  <c r="F129" i="12"/>
  <c r="I129" i="12"/>
  <c r="F130" i="12"/>
  <c r="I130" i="12"/>
  <c r="F131" i="12"/>
  <c r="I131" i="12"/>
  <c r="F132" i="12"/>
  <c r="I132" i="12"/>
  <c r="F133" i="12"/>
  <c r="I133" i="12"/>
  <c r="F134" i="12"/>
  <c r="I134" i="12"/>
  <c r="F135" i="12"/>
  <c r="I135" i="12"/>
  <c r="F136" i="12"/>
  <c r="I136" i="12"/>
  <c r="F137" i="12"/>
  <c r="I137" i="12"/>
  <c r="F138" i="12"/>
  <c r="I138" i="12"/>
  <c r="F139" i="12"/>
  <c r="I139" i="12"/>
  <c r="F140" i="12"/>
  <c r="I140" i="12"/>
  <c r="F141" i="12"/>
  <c r="I141" i="12"/>
  <c r="F142" i="12"/>
  <c r="I142" i="12"/>
  <c r="F143" i="12"/>
  <c r="I143" i="12"/>
  <c r="F144" i="12"/>
  <c r="I144" i="12"/>
  <c r="F145" i="12"/>
  <c r="I145" i="12"/>
  <c r="F146" i="12"/>
  <c r="I146" i="12"/>
  <c r="F147" i="12"/>
  <c r="I147" i="12"/>
  <c r="F148" i="12"/>
  <c r="I148" i="12"/>
  <c r="F149" i="12"/>
  <c r="I149" i="12"/>
  <c r="F150" i="12"/>
  <c r="I150" i="12"/>
  <c r="F151" i="12"/>
  <c r="I151" i="12"/>
  <c r="F152" i="12"/>
  <c r="I152" i="12"/>
  <c r="F153" i="12"/>
  <c r="I153" i="12"/>
  <c r="F154" i="12"/>
  <c r="I154" i="12"/>
  <c r="F155" i="12"/>
  <c r="I155" i="12"/>
  <c r="F156" i="12"/>
  <c r="I156" i="12"/>
  <c r="F157" i="12"/>
  <c r="I157" i="12"/>
  <c r="F158" i="12"/>
  <c r="I158" i="12"/>
  <c r="F159" i="12"/>
  <c r="I159" i="12"/>
  <c r="F160" i="12"/>
  <c r="I160" i="12"/>
  <c r="F161" i="12"/>
  <c r="I161" i="12"/>
  <c r="F162" i="12"/>
  <c r="I162" i="12"/>
  <c r="F163" i="12"/>
  <c r="I163" i="12"/>
  <c r="F164" i="12"/>
  <c r="I164" i="12"/>
  <c r="F165" i="12"/>
  <c r="I165" i="12"/>
  <c r="F166" i="12"/>
  <c r="I166" i="12"/>
  <c r="F167" i="12"/>
  <c r="I167" i="12"/>
  <c r="F168" i="12"/>
  <c r="I168" i="12"/>
  <c r="F169" i="12"/>
  <c r="I169" i="12"/>
  <c r="F170" i="12"/>
  <c r="I170" i="12"/>
  <c r="F171" i="12"/>
  <c r="I171" i="12"/>
  <c r="F172" i="12"/>
  <c r="I172" i="12"/>
  <c r="F173" i="12"/>
  <c r="I173" i="12"/>
  <c r="F174" i="12"/>
  <c r="I174" i="12"/>
  <c r="F175" i="12"/>
  <c r="I175" i="12"/>
  <c r="F176" i="12"/>
  <c r="I176" i="12"/>
  <c r="F177" i="12"/>
  <c r="I177" i="12"/>
  <c r="F178" i="12"/>
  <c r="I178" i="12"/>
  <c r="F179" i="12"/>
  <c r="I179" i="12"/>
  <c r="F180" i="12"/>
  <c r="I180" i="12"/>
  <c r="F181" i="12"/>
  <c r="I181" i="12"/>
  <c r="F182" i="12"/>
  <c r="I182" i="12"/>
  <c r="F183" i="12"/>
  <c r="I183" i="12"/>
  <c r="F184" i="12"/>
  <c r="I184" i="12"/>
  <c r="F185" i="12"/>
  <c r="I185" i="12"/>
  <c r="F186" i="12"/>
  <c r="I186" i="12"/>
  <c r="F187" i="12"/>
  <c r="I187" i="12"/>
  <c r="F188" i="12"/>
  <c r="I188" i="12"/>
  <c r="F189" i="12"/>
  <c r="I189" i="12"/>
  <c r="F190" i="12"/>
  <c r="I190" i="12"/>
  <c r="F191" i="12"/>
  <c r="I191" i="12"/>
  <c r="F192" i="12"/>
  <c r="I192" i="12"/>
  <c r="F193" i="12"/>
  <c r="I193" i="12"/>
  <c r="F194" i="12"/>
  <c r="I194" i="12"/>
  <c r="F195" i="12"/>
  <c r="I195" i="12"/>
  <c r="F196" i="12"/>
  <c r="I196" i="12"/>
  <c r="F197" i="12"/>
  <c r="I197" i="12"/>
  <c r="F198" i="12"/>
  <c r="I198" i="12"/>
  <c r="F199" i="12"/>
  <c r="I199" i="12"/>
  <c r="F200" i="12"/>
  <c r="I200" i="12"/>
  <c r="F201" i="12"/>
  <c r="I201" i="12"/>
  <c r="F202" i="12"/>
  <c r="I202" i="12"/>
  <c r="F203" i="12"/>
  <c r="I203" i="12"/>
  <c r="F204" i="12"/>
  <c r="I204" i="12"/>
  <c r="F205" i="12"/>
  <c r="I205" i="12"/>
  <c r="F206" i="12"/>
  <c r="I206" i="12"/>
  <c r="F207" i="12"/>
  <c r="I207" i="12"/>
  <c r="F208" i="12"/>
  <c r="I208" i="12"/>
  <c r="F209" i="12"/>
  <c r="I209" i="12"/>
  <c r="F210" i="12"/>
  <c r="I210" i="12"/>
  <c r="F211" i="12"/>
  <c r="I211" i="12"/>
  <c r="F212" i="12"/>
  <c r="I212" i="12"/>
  <c r="F213" i="12"/>
  <c r="I213" i="12"/>
  <c r="F214" i="12"/>
  <c r="I214" i="12"/>
  <c r="F215" i="12"/>
  <c r="I215" i="12"/>
  <c r="F216" i="12"/>
  <c r="I216" i="12"/>
  <c r="F217" i="12"/>
  <c r="I217" i="12"/>
  <c r="F218" i="12"/>
  <c r="I218" i="12"/>
  <c r="F219" i="12"/>
  <c r="I219" i="12"/>
  <c r="F220" i="12"/>
  <c r="I220" i="12"/>
  <c r="F221" i="12"/>
  <c r="I221" i="12"/>
  <c r="F222" i="12"/>
  <c r="I222" i="12"/>
  <c r="F223" i="12"/>
  <c r="I223" i="12"/>
  <c r="F224" i="12"/>
  <c r="I224" i="12"/>
  <c r="E225" i="12"/>
  <c r="S225" i="10"/>
  <c r="O225" i="10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5" i="6"/>
  <c r="B44" i="13"/>
  <c r="F225" i="12" l="1"/>
  <c r="W21" i="4"/>
  <c r="W15" i="4"/>
  <c r="L233" i="15"/>
  <c r="L237" i="15" s="1"/>
  <c r="L238" i="15" s="1"/>
  <c r="L114" i="15"/>
  <c r="L137" i="15" s="1"/>
  <c r="L139" i="15" s="1"/>
  <c r="F208" i="15"/>
  <c r="F231" i="15" s="1"/>
  <c r="F233" i="15" s="1"/>
  <c r="F237" i="15" s="1"/>
  <c r="F238" i="15" s="1"/>
  <c r="M114" i="15"/>
  <c r="M137" i="15" s="1"/>
  <c r="M139" i="15" s="1"/>
  <c r="O108" i="15"/>
  <c r="O114" i="15" s="1"/>
  <c r="O137" i="15" s="1"/>
  <c r="O139" i="15" s="1"/>
  <c r="K92" i="15"/>
  <c r="W52" i="15"/>
  <c r="B90" i="15"/>
  <c r="B92" i="15" s="1"/>
  <c r="G233" i="15"/>
  <c r="C237" i="15"/>
  <c r="N151" i="15"/>
  <c r="K20" i="15"/>
  <c r="K43" i="15" s="1"/>
  <c r="F40" i="15"/>
  <c r="F44" i="15" s="1"/>
  <c r="J45" i="15"/>
  <c r="F92" i="15"/>
  <c r="L186" i="15"/>
  <c r="O34" i="15"/>
  <c r="O40" i="15" s="1"/>
  <c r="O44" i="15" s="1"/>
  <c r="M40" i="15"/>
  <c r="M44" i="15" s="1"/>
  <c r="O175" i="15"/>
  <c r="O181" i="15" s="1"/>
  <c r="O185" i="15" s="1"/>
  <c r="M181" i="15"/>
  <c r="M185" i="15" s="1"/>
  <c r="W100" i="15"/>
  <c r="W104" i="15" s="1"/>
  <c r="G137" i="15"/>
  <c r="G139" i="15" s="1"/>
  <c r="M134" i="15"/>
  <c r="M138" i="15" s="1"/>
  <c r="O128" i="15"/>
  <c r="O134" i="15" s="1"/>
  <c r="O138" i="15" s="1"/>
  <c r="O169" i="15"/>
  <c r="O171" i="15" s="1"/>
  <c r="N171" i="15"/>
  <c r="W194" i="15"/>
  <c r="W198" i="15" s="1"/>
  <c r="M228" i="15"/>
  <c r="M232" i="15" s="1"/>
  <c r="O222" i="15"/>
  <c r="O228" i="15" s="1"/>
  <c r="O232" i="15" s="1"/>
  <c r="D236" i="15"/>
  <c r="D238" i="15" s="1"/>
  <c r="D45" i="15"/>
  <c r="B237" i="15"/>
  <c r="J236" i="15"/>
  <c r="J238" i="15" s="1"/>
  <c r="F186" i="15"/>
  <c r="E45" i="15"/>
  <c r="M161" i="15"/>
  <c r="M184" i="15" s="1"/>
  <c r="O155" i="15"/>
  <c r="K186" i="15"/>
  <c r="M67" i="15"/>
  <c r="M90" i="15" s="1"/>
  <c r="M92" i="15" s="1"/>
  <c r="N40" i="15"/>
  <c r="N44" i="15" s="1"/>
  <c r="N45" i="15" s="1"/>
  <c r="O15" i="15"/>
  <c r="O20" i="15" s="1"/>
  <c r="O43" i="15" s="1"/>
  <c r="O45" i="15" s="1"/>
  <c r="M20" i="15"/>
  <c r="M43" i="15" s="1"/>
  <c r="M45" i="15" s="1"/>
  <c r="F228" i="15"/>
  <c r="F232" i="15" s="1"/>
  <c r="B231" i="15"/>
  <c r="B233" i="15" s="1"/>
  <c r="W193" i="15"/>
  <c r="O202" i="15"/>
  <c r="M208" i="15"/>
  <c r="M231" i="15" s="1"/>
  <c r="C186" i="15"/>
  <c r="L67" i="15"/>
  <c r="L90" i="15" s="1"/>
  <c r="L92" i="15" s="1"/>
  <c r="O159" i="15"/>
  <c r="L20" i="15"/>
  <c r="L43" i="15" s="1"/>
  <c r="L45" i="15" s="1"/>
  <c r="W53" i="15"/>
  <c r="J233" i="15"/>
  <c r="F180" i="15"/>
  <c r="F181" i="15" s="1"/>
  <c r="F185" i="15" s="1"/>
  <c r="C236" i="15"/>
  <c r="C238" i="15" s="1"/>
  <c r="N207" i="15"/>
  <c r="N208" i="15" s="1"/>
  <c r="N231" i="15" s="1"/>
  <c r="N233" i="15" s="1"/>
  <c r="N237" i="15" s="1"/>
  <c r="N238" i="15" s="1"/>
  <c r="E208" i="15"/>
  <c r="E231" i="15" s="1"/>
  <c r="E233" i="15" s="1"/>
  <c r="N134" i="15"/>
  <c r="N138" i="15" s="1"/>
  <c r="H236" i="15"/>
  <c r="H238" i="15" s="1"/>
  <c r="H45" i="15"/>
  <c r="G43" i="15"/>
  <c r="W6" i="15"/>
  <c r="O66" i="15"/>
  <c r="E237" i="15"/>
  <c r="F20" i="15"/>
  <c r="F43" i="15" s="1"/>
  <c r="F45" i="15" s="1"/>
  <c r="F242" i="15" s="1"/>
  <c r="F244" i="15" s="1"/>
  <c r="O207" i="15"/>
  <c r="W99" i="15"/>
  <c r="B137" i="15"/>
  <c r="B139" i="15" s="1"/>
  <c r="O81" i="15"/>
  <c r="O87" i="15" s="1"/>
  <c r="O91" i="15" s="1"/>
  <c r="M87" i="15"/>
  <c r="M91" i="15" s="1"/>
  <c r="B184" i="15"/>
  <c r="B186" i="15" s="1"/>
  <c r="W146" i="15"/>
  <c r="W5" i="15"/>
  <c r="B43" i="15"/>
  <c r="N114" i="15"/>
  <c r="N137" i="15" s="1"/>
  <c r="K181" i="15"/>
  <c r="K185" i="15" s="1"/>
  <c r="K237" i="15" s="1"/>
  <c r="N67" i="15"/>
  <c r="N90" i="15" s="1"/>
  <c r="N92" i="15" s="1"/>
  <c r="W151" i="15"/>
  <c r="I236" i="15"/>
  <c r="I238" i="15" s="1"/>
  <c r="I45" i="15"/>
  <c r="O65" i="15"/>
  <c r="O67" i="15" s="1"/>
  <c r="O90" i="15" s="1"/>
  <c r="O92" i="15" s="1"/>
  <c r="B19" i="6"/>
  <c r="V5" i="4"/>
  <c r="B6" i="13" s="1"/>
  <c r="V9" i="4"/>
  <c r="B10" i="13" s="1"/>
  <c r="V11" i="4"/>
  <c r="B12" i="13" s="1"/>
  <c r="W6" i="4"/>
  <c r="C7" i="13" s="1"/>
  <c r="W8" i="4"/>
  <c r="C9" i="13" s="1"/>
  <c r="W11" i="4"/>
  <c r="X11" i="4"/>
  <c r="X16" i="4"/>
  <c r="V6" i="4"/>
  <c r="B7" i="13" s="1"/>
  <c r="V10" i="4"/>
  <c r="B11" i="13" s="1"/>
  <c r="X15" i="4"/>
  <c r="V8" i="4"/>
  <c r="B9" i="13" s="1"/>
  <c r="W7" i="4"/>
  <c r="C8" i="13" s="1"/>
  <c r="W10" i="4"/>
  <c r="C11" i="13" s="1"/>
  <c r="X12" i="4"/>
  <c r="X13" i="4"/>
  <c r="X14" i="4"/>
  <c r="V7" i="4"/>
  <c r="B8" i="13" s="1"/>
  <c r="W5" i="4"/>
  <c r="C6" i="13" s="1"/>
  <c r="W9" i="4"/>
  <c r="C10" i="13" s="1"/>
  <c r="V17" i="4"/>
  <c r="W12" i="4"/>
  <c r="W18" i="4"/>
  <c r="W19" i="4"/>
  <c r="W16" i="4"/>
  <c r="X19" i="4"/>
  <c r="V19" i="4"/>
  <c r="X20" i="4"/>
  <c r="V20" i="4"/>
  <c r="X18" i="4"/>
  <c r="V18" i="4"/>
  <c r="V16" i="4"/>
  <c r="V12" i="4"/>
  <c r="B13" i="13" s="1"/>
  <c r="W20" i="4"/>
  <c r="X21" i="4"/>
  <c r="B6" i="6"/>
  <c r="B12" i="6"/>
  <c r="C5" i="13"/>
  <c r="S33" i="4"/>
  <c r="C17" i="1" s="1"/>
  <c r="B43" i="6"/>
  <c r="B45" i="6" s="1"/>
  <c r="B48" i="6"/>
  <c r="B19" i="13"/>
  <c r="B25" i="13" s="1"/>
  <c r="C19" i="13"/>
  <c r="C25" i="13" s="1"/>
  <c r="B236" i="15" l="1"/>
  <c r="B238" i="15" s="1"/>
  <c r="B45" i="15"/>
  <c r="K236" i="15"/>
  <c r="K238" i="15" s="1"/>
  <c r="K45" i="15"/>
  <c r="N139" i="15"/>
  <c r="W103" i="15"/>
  <c r="W105" i="15" s="1"/>
  <c r="W101" i="15"/>
  <c r="W107" i="15" s="1"/>
  <c r="W109" i="15" s="1"/>
  <c r="L242" i="15"/>
  <c r="L244" i="15" s="1"/>
  <c r="W7" i="15"/>
  <c r="W9" i="15"/>
  <c r="W11" i="15" s="1"/>
  <c r="W150" i="15"/>
  <c r="W152" i="15" s="1"/>
  <c r="W148" i="15"/>
  <c r="W154" i="15" s="1"/>
  <c r="W156" i="15" s="1"/>
  <c r="M233" i="15"/>
  <c r="M237" i="15" s="1"/>
  <c r="M238" i="15" s="1"/>
  <c r="E236" i="15"/>
  <c r="E238" i="15" s="1"/>
  <c r="W10" i="15"/>
  <c r="O208" i="15"/>
  <c r="O231" i="15" s="1"/>
  <c r="O233" i="15" s="1"/>
  <c r="O237" i="15" s="1"/>
  <c r="O238" i="15" s="1"/>
  <c r="G236" i="15"/>
  <c r="G238" i="15" s="1"/>
  <c r="G45" i="15"/>
  <c r="W195" i="15"/>
  <c r="W201" i="15" s="1"/>
  <c r="W203" i="15" s="1"/>
  <c r="W197" i="15"/>
  <c r="W199" i="15" s="1"/>
  <c r="O161" i="15"/>
  <c r="O184" i="15" s="1"/>
  <c r="O186" i="15" s="1"/>
  <c r="W56" i="15"/>
  <c r="W58" i="15" s="1"/>
  <c r="W54" i="15"/>
  <c r="W60" i="15" s="1"/>
  <c r="W62" i="15" s="1"/>
  <c r="W57" i="15"/>
  <c r="M186" i="15"/>
  <c r="B25" i="6"/>
  <c r="C12" i="13"/>
  <c r="C13" i="13"/>
  <c r="B14" i="13"/>
  <c r="B8" i="6"/>
  <c r="B14" i="6" s="1"/>
  <c r="B44" i="6"/>
  <c r="C14" i="13" l="1"/>
  <c r="B34" i="13"/>
  <c r="B35" i="13" s="1"/>
  <c r="B36" i="13" s="1"/>
  <c r="B34" i="6"/>
  <c r="B35" i="6" s="1"/>
  <c r="B36" i="6" s="1"/>
  <c r="B37" i="6" s="1"/>
  <c r="B38" i="6" s="1"/>
  <c r="C34" i="13" l="1"/>
  <c r="C35" i="13" s="1"/>
  <c r="C36" i="13" s="1"/>
  <c r="B37" i="13"/>
  <c r="B38" i="13" s="1"/>
  <c r="B49" i="13" s="1"/>
  <c r="B54" i="13" s="1"/>
  <c r="B48" i="13"/>
  <c r="B53" i="13" s="1"/>
  <c r="B52" i="6"/>
  <c r="B55" i="6" s="1"/>
  <c r="B51" i="6"/>
  <c r="B54" i="6" s="1"/>
  <c r="C49" i="13" l="1"/>
  <c r="C54" i="13" s="1"/>
  <c r="C48" i="13"/>
  <c r="C53" i="13" s="1"/>
  <c r="F44" i="10"/>
  <c r="F60" i="14"/>
  <c r="F147" i="14"/>
  <c r="F8" i="14"/>
  <c r="F90" i="14"/>
  <c r="F182" i="14"/>
  <c r="F149" i="14"/>
  <c r="F148" i="10"/>
  <c r="F132" i="10"/>
  <c r="F92" i="14"/>
  <c r="F22" i="10"/>
  <c r="F195" i="14"/>
  <c r="F63" i="10"/>
  <c r="F129" i="14"/>
  <c r="F165" i="10"/>
  <c r="F212" i="14"/>
  <c r="F159" i="10"/>
  <c r="F177" i="14"/>
  <c r="F213" i="10"/>
  <c r="F155" i="10"/>
  <c r="F222" i="14"/>
  <c r="F34" i="10"/>
  <c r="F210" i="14"/>
  <c r="F210" i="10"/>
  <c r="F42" i="14"/>
  <c r="F87" i="10"/>
  <c r="F14" i="10"/>
  <c r="F107" i="14"/>
  <c r="F134" i="10"/>
  <c r="F149" i="10"/>
  <c r="F20" i="14"/>
  <c r="F79" i="10"/>
  <c r="F123" i="14"/>
  <c r="F120" i="10"/>
  <c r="F55" i="10"/>
  <c r="F190" i="14"/>
  <c r="F28" i="10"/>
  <c r="F146" i="10"/>
  <c r="F36" i="10"/>
  <c r="F45" i="10"/>
  <c r="F75" i="10"/>
  <c r="F38" i="10"/>
  <c r="F203" i="10"/>
  <c r="F95" i="10"/>
  <c r="F58" i="14"/>
  <c r="F200" i="14"/>
  <c r="F139" i="10"/>
  <c r="F222" i="10"/>
  <c r="F135" i="14"/>
  <c r="F75" i="14"/>
  <c r="F157" i="14"/>
  <c r="F125" i="14"/>
  <c r="F28" i="14"/>
  <c r="F164" i="14"/>
  <c r="F72" i="14"/>
  <c r="F91" i="14"/>
  <c r="F7" i="14"/>
  <c r="F67" i="14"/>
  <c r="F159" i="14"/>
  <c r="F216" i="14"/>
  <c r="F112" i="10"/>
  <c r="F124" i="14"/>
  <c r="F168" i="10"/>
  <c r="F204" i="14"/>
  <c r="F124" i="10"/>
  <c r="F223" i="14"/>
  <c r="F89" i="10"/>
  <c r="F156" i="10"/>
  <c r="F64" i="14"/>
  <c r="F218" i="14"/>
  <c r="F152" i="14"/>
  <c r="F145" i="10"/>
  <c r="F114" i="14"/>
  <c r="F77" i="14"/>
  <c r="F29" i="10"/>
  <c r="F143" i="10"/>
  <c r="F182" i="10"/>
  <c r="F207" i="14"/>
  <c r="F174" i="14"/>
  <c r="F200" i="10"/>
  <c r="F164" i="10"/>
  <c r="F189" i="14"/>
  <c r="F154" i="10"/>
  <c r="F12" i="10"/>
  <c r="F76" i="10"/>
  <c r="F137" i="10"/>
  <c r="F43" i="10"/>
  <c r="F114" i="10"/>
  <c r="F220" i="14"/>
  <c r="F125" i="10"/>
  <c r="F217" i="14"/>
  <c r="F178" i="14"/>
  <c r="F116" i="10"/>
  <c r="F5" i="14"/>
  <c r="F110" i="10"/>
  <c r="F53" i="14"/>
  <c r="F212" i="10"/>
  <c r="F134" i="14"/>
  <c r="F138" i="10"/>
  <c r="F112" i="14"/>
  <c r="F225" i="14"/>
  <c r="F104" i="14"/>
  <c r="F199" i="14"/>
  <c r="F54" i="14"/>
  <c r="F101" i="10"/>
  <c r="F126" i="10"/>
  <c r="F51" i="10"/>
  <c r="F141" i="14"/>
  <c r="F106" i="14"/>
  <c r="F185" i="14"/>
  <c r="F154" i="14"/>
  <c r="F70" i="10"/>
  <c r="F199" i="10"/>
  <c r="F113" i="10"/>
  <c r="F8" i="10"/>
  <c r="F175" i="10"/>
  <c r="F129" i="10"/>
  <c r="F211" i="14"/>
  <c r="F19" i="14"/>
  <c r="F17" i="14"/>
  <c r="F26" i="10"/>
  <c r="F69" i="14"/>
  <c r="F203" i="14"/>
  <c r="F221" i="10"/>
  <c r="F171" i="10"/>
  <c r="F195" i="10"/>
  <c r="F186" i="10"/>
  <c r="F97" i="14"/>
  <c r="F39" i="10"/>
  <c r="F218" i="10"/>
  <c r="F198" i="14"/>
  <c r="F33" i="14"/>
  <c r="F53" i="10"/>
  <c r="F100" i="10"/>
  <c r="F108" i="10"/>
  <c r="F78" i="14"/>
  <c r="F11" i="10"/>
  <c r="F64" i="10"/>
  <c r="F179" i="14"/>
  <c r="F37" i="14"/>
  <c r="F43" i="14"/>
  <c r="F37" i="10"/>
  <c r="F131" i="10"/>
  <c r="F206" i="14"/>
  <c r="F66" i="14"/>
  <c r="F36" i="14"/>
  <c r="F167" i="14"/>
  <c r="F214" i="14"/>
  <c r="F41" i="14"/>
  <c r="F39" i="14"/>
  <c r="F109" i="14"/>
  <c r="F70" i="14"/>
  <c r="F130" i="10"/>
  <c r="F158" i="14"/>
  <c r="F148" i="14"/>
  <c r="F110" i="14"/>
  <c r="F30" i="14"/>
  <c r="F35" i="14"/>
  <c r="F201" i="10"/>
  <c r="F132" i="14"/>
  <c r="F138" i="14"/>
  <c r="F216" i="10"/>
  <c r="F190" i="10"/>
  <c r="F224" i="10"/>
  <c r="F48" i="10"/>
  <c r="F153" i="14"/>
  <c r="F17" i="10"/>
  <c r="F54" i="10"/>
  <c r="F107" i="10"/>
  <c r="F30" i="10"/>
  <c r="F13" i="10"/>
  <c r="F21" i="14"/>
  <c r="F193" i="10"/>
  <c r="F160" i="14"/>
  <c r="F73" i="14"/>
  <c r="F31" i="14"/>
  <c r="F14" i="14"/>
  <c r="F118" i="10"/>
  <c r="F194" i="10"/>
  <c r="F49" i="10"/>
  <c r="F171" i="14"/>
  <c r="F197" i="10"/>
  <c r="F122" i="14"/>
  <c r="F87" i="14"/>
  <c r="F83" i="14"/>
  <c r="F162" i="14"/>
  <c r="F81" i="14"/>
  <c r="H108" i="14"/>
  <c r="H207" i="14"/>
  <c r="H121" i="10"/>
  <c r="H114" i="10"/>
  <c r="H21" i="14"/>
  <c r="H10" i="14"/>
  <c r="H115" i="10"/>
  <c r="F162" i="10"/>
  <c r="F163" i="14"/>
  <c r="F142" i="14"/>
  <c r="F209" i="14"/>
  <c r="F140" i="14"/>
  <c r="F140" i="10"/>
  <c r="F27" i="10"/>
  <c r="F103" i="14"/>
  <c r="F89" i="14"/>
  <c r="F204" i="10"/>
  <c r="F176" i="14"/>
  <c r="F152" i="10"/>
  <c r="F74" i="14"/>
  <c r="F144" i="14"/>
  <c r="F157" i="10"/>
  <c r="F225" i="10"/>
  <c r="F127" i="10"/>
  <c r="F88" i="14"/>
  <c r="F155" i="14"/>
  <c r="F105" i="10"/>
  <c r="F106" i="10"/>
  <c r="F197" i="14"/>
  <c r="F161" i="14"/>
  <c r="F108" i="14"/>
  <c r="F150" i="14"/>
  <c r="F50" i="10"/>
  <c r="F150" i="10"/>
  <c r="F115" i="10"/>
  <c r="F69" i="10"/>
  <c r="F29" i="14"/>
  <c r="F172" i="10"/>
  <c r="F24" i="10"/>
  <c r="F66" i="10"/>
  <c r="F146" i="14"/>
  <c r="F180" i="10"/>
  <c r="F9" i="10"/>
  <c r="F80" i="14"/>
  <c r="F86" i="14"/>
  <c r="F102" i="14"/>
  <c r="F202" i="14"/>
  <c r="F40" i="10"/>
  <c r="F85" i="14"/>
  <c r="F161" i="10"/>
  <c r="F119" i="14"/>
  <c r="F116" i="14"/>
  <c r="F51" i="14"/>
  <c r="F206" i="10"/>
  <c r="F127" i="14"/>
  <c r="F209" i="10"/>
  <c r="F153" i="10"/>
  <c r="F56" i="10"/>
  <c r="F15" i="14"/>
  <c r="F170" i="10"/>
  <c r="F33" i="10"/>
  <c r="F208" i="10"/>
  <c r="F18" i="14"/>
  <c r="F160" i="10"/>
  <c r="F49" i="14"/>
  <c r="F67" i="10"/>
  <c r="F44" i="14"/>
  <c r="F208" i="14"/>
  <c r="F111" i="14"/>
  <c r="F184" i="10"/>
  <c r="F181" i="10"/>
  <c r="F187" i="14"/>
  <c r="F123" i="10"/>
  <c r="F62" i="10"/>
  <c r="F151" i="14"/>
  <c r="F71" i="10"/>
  <c r="F175" i="14"/>
  <c r="F94" i="10"/>
  <c r="F165" i="14"/>
  <c r="F76" i="14"/>
  <c r="F63" i="14"/>
  <c r="F202" i="10"/>
  <c r="F121" i="14"/>
  <c r="F23" i="10"/>
  <c r="F11" i="14"/>
  <c r="F65" i="10"/>
  <c r="F40" i="14"/>
  <c r="F170" i="14"/>
  <c r="F193" i="14"/>
  <c r="F188" i="14"/>
  <c r="F173" i="10"/>
  <c r="F42" i="10"/>
  <c r="F173" i="14"/>
  <c r="F181" i="14"/>
  <c r="F22" i="14"/>
  <c r="F90" i="10"/>
  <c r="F91" i="10"/>
  <c r="F135" i="10"/>
  <c r="F104" i="10"/>
  <c r="F74" i="10"/>
  <c r="F26" i="14"/>
  <c r="F23" i="14"/>
  <c r="F166" i="14"/>
  <c r="F184" i="14"/>
  <c r="F85" i="10"/>
  <c r="F196" i="14"/>
  <c r="F145" i="14"/>
  <c r="F71" i="14"/>
  <c r="F185" i="10"/>
  <c r="F176" i="10"/>
  <c r="F52" i="14"/>
  <c r="F221" i="14"/>
  <c r="F10" i="10"/>
  <c r="F198" i="10"/>
  <c r="F65" i="14"/>
  <c r="F38" i="14"/>
  <c r="F136" i="14"/>
  <c r="F183" i="10"/>
  <c r="F223" i="10"/>
  <c r="F96" i="14"/>
  <c r="F172" i="14"/>
  <c r="F122" i="10"/>
  <c r="F80" i="10"/>
  <c r="F13" i="14"/>
  <c r="F32" i="10"/>
  <c r="F189" i="10"/>
  <c r="F130" i="14"/>
  <c r="H218" i="14"/>
  <c r="H204" i="10"/>
  <c r="H105" i="14"/>
  <c r="H75" i="10"/>
  <c r="H109" i="10"/>
  <c r="H183" i="10"/>
  <c r="H171" i="14"/>
  <c r="F169" i="10"/>
  <c r="F166" i="10"/>
  <c r="F126" i="14"/>
  <c r="F151" i="10"/>
  <c r="F141" i="10"/>
  <c r="F215" i="14"/>
  <c r="F62" i="14"/>
  <c r="F174" i="10"/>
  <c r="F213" i="14"/>
  <c r="F99" i="10"/>
  <c r="F101" i="14"/>
  <c r="F50" i="14"/>
  <c r="F105" i="14"/>
  <c r="F7" i="10"/>
  <c r="F93" i="10"/>
  <c r="F179" i="10"/>
  <c r="F211" i="10"/>
  <c r="F57" i="14"/>
  <c r="F121" i="10"/>
  <c r="F168" i="14"/>
  <c r="F214" i="10"/>
  <c r="F191" i="10"/>
  <c r="F25" i="14"/>
  <c r="F205" i="10"/>
  <c r="F83" i="10"/>
  <c r="F131" i="14"/>
  <c r="F55" i="14"/>
  <c r="F84" i="14"/>
  <c r="F73" i="10"/>
  <c r="F128" i="10"/>
  <c r="F84" i="10"/>
  <c r="F98" i="14"/>
  <c r="F156" i="14"/>
  <c r="F191" i="14"/>
  <c r="F88" i="10"/>
  <c r="F32" i="14"/>
  <c r="F137" i="14"/>
  <c r="F136" i="10"/>
  <c r="F117" i="10"/>
  <c r="F41" i="10"/>
  <c r="F133" i="10"/>
  <c r="F20" i="10"/>
  <c r="F15" i="10"/>
  <c r="F25" i="10"/>
  <c r="F111" i="10"/>
  <c r="F12" i="14"/>
  <c r="F201" i="14"/>
  <c r="F61" i="14"/>
  <c r="F19" i="10"/>
  <c r="F10" i="14"/>
  <c r="F93" i="14"/>
  <c r="F207" i="10"/>
  <c r="F59" i="14"/>
  <c r="F24" i="14"/>
  <c r="F186" i="14"/>
  <c r="F6" i="14"/>
  <c r="F45" i="14"/>
  <c r="F120" i="14"/>
  <c r="F46" i="10"/>
  <c r="F68" i="14"/>
  <c r="F128" i="14"/>
  <c r="F196" i="10"/>
  <c r="F142" i="10"/>
  <c r="F183" i="14"/>
  <c r="F34" i="14"/>
  <c r="F16" i="14"/>
  <c r="F100" i="14"/>
  <c r="F219" i="10"/>
  <c r="F47" i="14"/>
  <c r="F81" i="10"/>
  <c r="F61" i="10"/>
  <c r="F219" i="14"/>
  <c r="F167" i="10"/>
  <c r="F119" i="10"/>
  <c r="F217" i="10"/>
  <c r="F115" i="14"/>
  <c r="F31" i="10"/>
  <c r="F192" i="10"/>
  <c r="F78" i="10"/>
  <c r="F72" i="10"/>
  <c r="F169" i="14"/>
  <c r="F133" i="14"/>
  <c r="F143" i="14"/>
  <c r="F6" i="10"/>
  <c r="F99" i="14"/>
  <c r="F5" i="10"/>
  <c r="F48" i="14"/>
  <c r="F18" i="10"/>
  <c r="F188" i="10"/>
  <c r="F82" i="14"/>
  <c r="F158" i="10"/>
  <c r="F113" i="14"/>
  <c r="F117" i="14"/>
  <c r="F79" i="14"/>
  <c r="F102" i="10"/>
  <c r="F60" i="10"/>
  <c r="F77" i="10"/>
  <c r="F21" i="10"/>
  <c r="F118" i="14"/>
  <c r="F144" i="10"/>
  <c r="F94" i="14"/>
  <c r="F96" i="10"/>
  <c r="F194" i="14"/>
  <c r="F215" i="10"/>
  <c r="F92" i="10"/>
  <c r="F68" i="10"/>
  <c r="F16" i="10"/>
  <c r="F205" i="14"/>
  <c r="F9" i="14"/>
  <c r="F56" i="14"/>
  <c r="F180" i="14"/>
  <c r="F103" i="10"/>
  <c r="F178" i="10"/>
  <c r="F147" i="10"/>
  <c r="F97" i="10"/>
  <c r="H6" i="10"/>
  <c r="H209" i="10"/>
  <c r="H18" i="10"/>
  <c r="H163" i="10"/>
  <c r="H155" i="14"/>
  <c r="H186" i="14"/>
  <c r="F109" i="10"/>
  <c r="F177" i="10"/>
  <c r="F192" i="14"/>
  <c r="F220" i="10"/>
  <c r="F59" i="10"/>
  <c r="F95" i="14"/>
  <c r="F86" i="10"/>
  <c r="H5" i="14"/>
  <c r="H116" i="10"/>
  <c r="H34" i="14"/>
  <c r="H72" i="14"/>
  <c r="H128" i="14"/>
  <c r="H85" i="10"/>
  <c r="H25" i="10"/>
  <c r="H108" i="10"/>
  <c r="H67" i="14"/>
  <c r="H106" i="10"/>
  <c r="H104" i="14"/>
  <c r="H162" i="14"/>
  <c r="H117" i="10"/>
  <c r="H15" i="14"/>
  <c r="H178" i="10"/>
  <c r="H46" i="10"/>
  <c r="H22" i="10"/>
  <c r="H89" i="10"/>
  <c r="H180" i="14"/>
  <c r="H224" i="10"/>
  <c r="H40" i="10"/>
  <c r="H161" i="14"/>
  <c r="H61" i="10"/>
  <c r="H184" i="10"/>
  <c r="H27" i="14"/>
  <c r="H151" i="10"/>
  <c r="H166" i="10"/>
  <c r="H70" i="10"/>
  <c r="H179" i="10"/>
  <c r="H216" i="14"/>
  <c r="H20" i="14"/>
  <c r="H9" i="10"/>
  <c r="H221" i="14"/>
  <c r="H83" i="10"/>
  <c r="H45" i="14"/>
  <c r="H218" i="10"/>
  <c r="H134" i="14"/>
  <c r="H127" i="14"/>
  <c r="H195" i="10"/>
  <c r="H68" i="10"/>
  <c r="H53" i="14"/>
  <c r="H58" i="10"/>
  <c r="H116" i="14"/>
  <c r="H189" i="14"/>
  <c r="H193" i="14"/>
  <c r="H13" i="10"/>
  <c r="H75" i="14"/>
  <c r="H173" i="10"/>
  <c r="H213" i="14"/>
  <c r="H73" i="14"/>
  <c r="H60" i="10"/>
  <c r="H170" i="14"/>
  <c r="H147" i="14"/>
  <c r="H199" i="14"/>
  <c r="H87" i="14"/>
  <c r="H208" i="10"/>
  <c r="H210" i="10"/>
  <c r="H56" i="10"/>
  <c r="H91" i="14"/>
  <c r="H111" i="14"/>
  <c r="H143" i="14"/>
  <c r="H8" i="14"/>
  <c r="H161" i="10"/>
  <c r="H47" i="14"/>
  <c r="H141" i="14"/>
  <c r="H132" i="14"/>
  <c r="H76" i="14"/>
  <c r="H203" i="10"/>
  <c r="H146" i="10"/>
  <c r="H174" i="10"/>
  <c r="H80" i="14"/>
  <c r="H103" i="10"/>
  <c r="H112" i="10"/>
  <c r="H66" i="14"/>
  <c r="H50" i="10"/>
  <c r="H35" i="14"/>
  <c r="H95" i="10"/>
  <c r="H97" i="14"/>
  <c r="H102" i="10"/>
  <c r="H160" i="14"/>
  <c r="H225" i="10"/>
  <c r="H44" i="10"/>
  <c r="H7" i="14"/>
  <c r="H120" i="10"/>
  <c r="H168" i="10"/>
  <c r="H56" i="14"/>
  <c r="H129" i="14"/>
  <c r="H110" i="14"/>
  <c r="H74" i="10"/>
  <c r="H211" i="10"/>
  <c r="H46" i="14"/>
  <c r="H175" i="10"/>
  <c r="H164" i="14"/>
  <c r="H12" i="14"/>
  <c r="H6" i="14"/>
  <c r="H61" i="14"/>
  <c r="H17" i="14"/>
  <c r="H150" i="10"/>
  <c r="H78" i="14"/>
  <c r="H51" i="10"/>
  <c r="H30" i="10"/>
  <c r="F58" i="10"/>
  <c r="H39" i="14"/>
  <c r="H90" i="14"/>
  <c r="H191" i="10"/>
  <c r="H86" i="10"/>
  <c r="H221" i="10"/>
  <c r="H52" i="14"/>
  <c r="H62" i="10"/>
  <c r="H206" i="10"/>
  <c r="H117" i="14"/>
  <c r="H105" i="10"/>
  <c r="H119" i="10"/>
  <c r="H124" i="14"/>
  <c r="H71" i="14"/>
  <c r="H118" i="10"/>
  <c r="H190" i="10"/>
  <c r="H57" i="10"/>
  <c r="H122" i="14"/>
  <c r="H8" i="10"/>
  <c r="H136" i="14"/>
  <c r="H212" i="10"/>
  <c r="H48" i="10"/>
  <c r="H62" i="14"/>
  <c r="H63" i="14"/>
  <c r="H54" i="14"/>
  <c r="H28" i="10"/>
  <c r="H55" i="10"/>
  <c r="H74" i="14"/>
  <c r="H147" i="10"/>
  <c r="H84" i="14"/>
  <c r="H159" i="10"/>
  <c r="H131" i="14"/>
  <c r="H101" i="14"/>
  <c r="H140" i="10"/>
  <c r="H19" i="14"/>
  <c r="H168" i="14"/>
  <c r="H200" i="14"/>
  <c r="H23" i="10"/>
  <c r="H222" i="10"/>
  <c r="H93" i="10"/>
  <c r="H32" i="14"/>
  <c r="H30" i="14"/>
  <c r="H124" i="10"/>
  <c r="H68" i="14"/>
  <c r="H77" i="10"/>
  <c r="H162" i="10"/>
  <c r="H58" i="14"/>
  <c r="H125" i="14"/>
  <c r="H165" i="10"/>
  <c r="H201" i="10"/>
  <c r="H219" i="14"/>
  <c r="H172" i="10"/>
  <c r="H39" i="10"/>
  <c r="H152" i="14"/>
  <c r="H5" i="10"/>
  <c r="H201" i="14"/>
  <c r="H43" i="14"/>
  <c r="H59" i="10"/>
  <c r="H24" i="14"/>
  <c r="H154" i="14"/>
  <c r="H166" i="14"/>
  <c r="H32" i="10"/>
  <c r="H130" i="14"/>
  <c r="H14" i="14"/>
  <c r="H110" i="10"/>
  <c r="H104" i="10"/>
  <c r="H202" i="14"/>
  <c r="H98" i="14"/>
  <c r="H177" i="10"/>
  <c r="H225" i="14"/>
  <c r="H144" i="14"/>
  <c r="H205" i="10"/>
  <c r="H9" i="14"/>
  <c r="H175" i="14"/>
  <c r="H197" i="14"/>
  <c r="H26" i="10"/>
  <c r="H107" i="14"/>
  <c r="H121" i="14"/>
  <c r="H48" i="14"/>
  <c r="H42" i="10"/>
  <c r="H41" i="14"/>
  <c r="H208" i="14"/>
  <c r="H82" i="10"/>
  <c r="H79" i="10"/>
  <c r="H176" i="10"/>
  <c r="H137" i="10"/>
  <c r="H210" i="14"/>
  <c r="H222" i="14"/>
  <c r="H69" i="14"/>
  <c r="H66" i="10"/>
  <c r="H49" i="14"/>
  <c r="H69" i="10"/>
  <c r="H215" i="10"/>
  <c r="H205" i="14"/>
  <c r="H25" i="14"/>
  <c r="H186" i="10"/>
  <c r="H152" i="10"/>
  <c r="H125" i="10"/>
  <c r="H179" i="14"/>
  <c r="H181" i="10"/>
  <c r="H145" i="14"/>
  <c r="H196" i="14"/>
  <c r="H12" i="10"/>
  <c r="H176" i="14"/>
  <c r="F224" i="14"/>
  <c r="F27" i="14"/>
  <c r="F98" i="10"/>
  <c r="F35" i="10"/>
  <c r="F46" i="14"/>
  <c r="F187" i="10"/>
  <c r="H135" i="14"/>
  <c r="H190" i="14"/>
  <c r="H31" i="10"/>
  <c r="H113" i="10"/>
  <c r="H148" i="14"/>
  <c r="H43" i="10"/>
  <c r="H126" i="10"/>
  <c r="H36" i="14"/>
  <c r="H214" i="10"/>
  <c r="H214" i="14"/>
  <c r="H133" i="10"/>
  <c r="H203" i="14"/>
  <c r="H149" i="14"/>
  <c r="H140" i="14"/>
  <c r="H206" i="14"/>
  <c r="H106" i="14"/>
  <c r="H114" i="14"/>
  <c r="H33" i="10"/>
  <c r="H72" i="10"/>
  <c r="H188" i="14"/>
  <c r="H67" i="10"/>
  <c r="H158" i="14"/>
  <c r="H29" i="14"/>
  <c r="H138" i="10"/>
  <c r="H118" i="14"/>
  <c r="H174" i="14"/>
  <c r="H57" i="14"/>
  <c r="H158" i="10"/>
  <c r="H220" i="14"/>
  <c r="H123" i="10"/>
  <c r="H126" i="14"/>
  <c r="H95" i="14"/>
  <c r="H82" i="14"/>
  <c r="H139" i="10"/>
  <c r="H163" i="14"/>
  <c r="H96" i="10"/>
  <c r="H142" i="10"/>
  <c r="H170" i="10"/>
  <c r="H98" i="10"/>
  <c r="H103" i="14"/>
  <c r="H84" i="10"/>
  <c r="H64" i="14"/>
  <c r="H185" i="14"/>
  <c r="H41" i="10"/>
  <c r="H60" i="14"/>
  <c r="H183" i="14"/>
  <c r="H85" i="14"/>
  <c r="H171" i="10"/>
  <c r="H23" i="14"/>
  <c r="H223" i="10"/>
  <c r="H167" i="10"/>
  <c r="H127" i="10"/>
  <c r="H17" i="10"/>
  <c r="H111" i="10"/>
  <c r="H217" i="10"/>
  <c r="H189" i="10"/>
  <c r="H77" i="14"/>
  <c r="H78" i="10"/>
  <c r="H129" i="10"/>
  <c r="H59" i="14"/>
  <c r="H37" i="14"/>
  <c r="H42" i="14"/>
  <c r="H188" i="10"/>
  <c r="H70" i="14"/>
  <c r="H172" i="14"/>
  <c r="H45" i="10"/>
  <c r="H38" i="10"/>
  <c r="H157" i="14"/>
  <c r="H19" i="10"/>
  <c r="H153" i="14"/>
  <c r="H198" i="10"/>
  <c r="H93" i="14"/>
  <c r="H180" i="10"/>
  <c r="H135" i="10"/>
  <c r="H177" i="14"/>
  <c r="H14" i="10"/>
  <c r="H198" i="14"/>
  <c r="H215" i="14"/>
  <c r="H88" i="14"/>
  <c r="H133" i="14"/>
  <c r="H92" i="10"/>
  <c r="H86" i="14"/>
  <c r="H119" i="14"/>
  <c r="H213" i="10"/>
  <c r="H209" i="14"/>
  <c r="H192" i="14"/>
  <c r="H178" i="14"/>
  <c r="H51" i="14"/>
  <c r="H100" i="14"/>
  <c r="H144" i="10"/>
  <c r="H94" i="10"/>
  <c r="H71" i="10"/>
  <c r="H52" i="10"/>
  <c r="H101" i="10"/>
  <c r="H151" i="14"/>
  <c r="H16" i="14"/>
  <c r="H20" i="10"/>
  <c r="H16" i="10"/>
  <c r="H109" i="14"/>
  <c r="H89" i="14"/>
  <c r="H40" i="14"/>
  <c r="H182" i="10"/>
  <c r="H35" i="10"/>
  <c r="H54" i="10"/>
  <c r="H155" i="10"/>
  <c r="H79" i="14"/>
  <c r="H202" i="10"/>
  <c r="H224" i="14"/>
  <c r="H38" i="14"/>
  <c r="H26" i="14"/>
  <c r="H11" i="14"/>
  <c r="H81" i="14"/>
  <c r="H10" i="10"/>
  <c r="H76" i="10"/>
  <c r="H99" i="14"/>
  <c r="H94" i="14"/>
  <c r="H123" i="14"/>
  <c r="H29" i="10"/>
  <c r="H181" i="14"/>
  <c r="H167" i="14"/>
  <c r="H138" i="14"/>
  <c r="H156" i="10"/>
  <c r="H219" i="10"/>
  <c r="H120" i="14"/>
  <c r="H157" i="10"/>
  <c r="H13" i="14"/>
  <c r="H156" i="14"/>
  <c r="H28" i="14"/>
  <c r="H81" i="10"/>
  <c r="H34" i="10"/>
  <c r="H200" i="10"/>
  <c r="H216" i="10"/>
  <c r="H107" i="10"/>
  <c r="H211" i="14"/>
  <c r="H18" i="14"/>
  <c r="H143" i="10"/>
  <c r="H92" i="14"/>
  <c r="H141" i="10"/>
  <c r="H65" i="10"/>
  <c r="H21" i="10"/>
  <c r="H223" i="14"/>
  <c r="H136" i="10"/>
  <c r="H150" i="14"/>
  <c r="H97" i="10"/>
  <c r="H24" i="10"/>
  <c r="H220" i="10"/>
  <c r="H96" i="14"/>
  <c r="H47" i="10"/>
  <c r="H44" i="14"/>
  <c r="H199" i="10"/>
  <c r="H63" i="10"/>
  <c r="H37" i="10"/>
  <c r="H149" i="10"/>
  <c r="H146" i="14"/>
  <c r="H207" i="10"/>
  <c r="H122" i="10"/>
  <c r="H49" i="10"/>
  <c r="H142" i="14"/>
  <c r="H193" i="10"/>
  <c r="H132" i="10"/>
  <c r="H192" i="10"/>
  <c r="H137" i="14"/>
  <c r="H195" i="14"/>
  <c r="H88" i="10"/>
  <c r="H90" i="10"/>
  <c r="H148" i="10"/>
  <c r="H154" i="10"/>
  <c r="H102" i="14"/>
  <c r="H22" i="14"/>
  <c r="H36" i="10"/>
  <c r="H134" i="10"/>
  <c r="H27" i="10"/>
  <c r="H160" i="10"/>
  <c r="H7" i="10"/>
  <c r="H204" i="14"/>
  <c r="H99" i="10"/>
  <c r="H191" i="14"/>
  <c r="H128" i="10"/>
  <c r="H169" i="14"/>
  <c r="H185" i="10"/>
  <c r="H33" i="14"/>
  <c r="H182" i="14"/>
  <c r="H187" i="10"/>
  <c r="H115" i="14"/>
  <c r="H11" i="10"/>
  <c r="H169" i="10"/>
  <c r="H65" i="14"/>
  <c r="H87" i="10"/>
  <c r="H15" i="10"/>
  <c r="H196" i="10"/>
  <c r="H113" i="14"/>
  <c r="H50" i="14"/>
  <c r="H55" i="14"/>
  <c r="H139" i="14"/>
  <c r="H173" i="14"/>
  <c r="H91" i="10"/>
  <c r="H112" i="14"/>
  <c r="H194" i="10"/>
  <c r="H73" i="10"/>
  <c r="H31" i="14"/>
  <c r="H159" i="14"/>
  <c r="H217" i="14"/>
  <c r="H187" i="14"/>
  <c r="H130" i="10"/>
  <c r="H212" i="14"/>
  <c r="H153" i="10"/>
  <c r="H145" i="10"/>
  <c r="H83" i="14"/>
  <c r="H131" i="10"/>
  <c r="H165" i="14"/>
  <c r="H53" i="10"/>
  <c r="H164" i="10"/>
  <c r="H197" i="10"/>
  <c r="H64" i="10"/>
  <c r="H80" i="10"/>
  <c r="H100" i="10"/>
  <c r="H194" i="14"/>
  <c r="H184" i="14"/>
  <c r="F82" i="10"/>
  <c r="F52" i="10"/>
  <c r="F47" i="10"/>
  <c r="F139" i="14"/>
  <c r="F57" i="10"/>
  <c r="F163" i="10"/>
  <c r="B5" i="14" l="1"/>
  <c r="B5" i="10"/>
  <c r="G5" i="12"/>
  <c r="H5" i="12"/>
  <c r="D5" i="12"/>
  <c r="J5" i="14"/>
  <c r="C5" i="14"/>
  <c r="C5" i="10"/>
  <c r="B6" i="10"/>
  <c r="B6" i="14"/>
  <c r="J6" i="14"/>
  <c r="D6" i="12"/>
  <c r="C6" i="10"/>
  <c r="G6" i="12"/>
  <c r="H6" i="12"/>
  <c r="I6" i="12" s="1"/>
  <c r="K225" i="10" s="1"/>
  <c r="L225" i="10" s="1"/>
  <c r="C6" i="14"/>
  <c r="B7" i="14"/>
  <c r="B7" i="10"/>
  <c r="J7" i="14"/>
  <c r="D7" i="12"/>
  <c r="C7" i="14"/>
  <c r="C7" i="10"/>
  <c r="G7" i="12"/>
  <c r="H7" i="12" s="1"/>
  <c r="I7" i="12" s="1"/>
  <c r="B8" i="10"/>
  <c r="B8" i="14"/>
  <c r="G8" i="12"/>
  <c r="H8" i="12" s="1"/>
  <c r="I8" i="12" s="1"/>
  <c r="C8" i="14"/>
  <c r="D8" i="12"/>
  <c r="J8" i="14"/>
  <c r="C8" i="10"/>
  <c r="B9" i="10"/>
  <c r="B9" i="14"/>
  <c r="G9" i="12"/>
  <c r="H9" i="12" s="1"/>
  <c r="I9" i="12" s="1"/>
  <c r="C9" i="10"/>
  <c r="D9" i="12"/>
  <c r="J9" i="14"/>
  <c r="C9" i="14"/>
  <c r="B10" i="10"/>
  <c r="B10" i="14"/>
  <c r="G10" i="12"/>
  <c r="H10" i="12"/>
  <c r="I10" i="12" s="1"/>
  <c r="C10" i="10"/>
  <c r="J10" i="14"/>
  <c r="C10" i="14"/>
  <c r="D10" i="12"/>
  <c r="B11" i="10"/>
  <c r="B11" i="14"/>
  <c r="C11" i="10"/>
  <c r="J11" i="14"/>
  <c r="C11" i="14"/>
  <c r="D11" i="12"/>
  <c r="G11" i="12"/>
  <c r="B12" i="14"/>
  <c r="B12" i="10"/>
  <c r="C12" i="10"/>
  <c r="J12" i="14"/>
  <c r="C12" i="14"/>
  <c r="G12" i="12"/>
  <c r="D12" i="12"/>
  <c r="B13" i="14"/>
  <c r="B13" i="10"/>
  <c r="C13" i="10"/>
  <c r="J13" i="14"/>
  <c r="C13" i="14"/>
  <c r="G13" i="12"/>
  <c r="D13" i="12"/>
  <c r="B14" i="14"/>
  <c r="B14" i="10"/>
  <c r="C14" i="10"/>
  <c r="J14" i="14"/>
  <c r="C14" i="14"/>
  <c r="G14" i="12"/>
  <c r="D14" i="12"/>
  <c r="B15" i="14"/>
  <c r="B15" i="10"/>
  <c r="C15" i="10"/>
  <c r="J15" i="14"/>
  <c r="C15" i="14"/>
  <c r="G15" i="12"/>
  <c r="D15" i="12"/>
  <c r="B16" i="14"/>
  <c r="B16" i="10"/>
  <c r="C16" i="10"/>
  <c r="J16" i="14"/>
  <c r="C16" i="14"/>
  <c r="G16" i="12"/>
  <c r="D16" i="12"/>
  <c r="B17" i="14"/>
  <c r="B17" i="10"/>
  <c r="C17" i="10"/>
  <c r="J17" i="14"/>
  <c r="C17" i="14"/>
  <c r="G17" i="12"/>
  <c r="D17" i="12"/>
  <c r="B18" i="14"/>
  <c r="B18" i="10"/>
  <c r="C18" i="10"/>
  <c r="J18" i="14"/>
  <c r="C18" i="14"/>
  <c r="G18" i="12"/>
  <c r="D18" i="12"/>
  <c r="B19" i="14"/>
  <c r="B19" i="10"/>
  <c r="C19" i="10"/>
  <c r="J19" i="14"/>
  <c r="C19" i="14"/>
  <c r="G19" i="12"/>
  <c r="D19" i="12"/>
  <c r="B20" i="14"/>
  <c r="B20" i="10"/>
  <c r="C20" i="10"/>
  <c r="J20" i="14"/>
  <c r="C20" i="14"/>
  <c r="G20" i="12"/>
  <c r="D20" i="12"/>
  <c r="B21" i="14"/>
  <c r="B21" i="10"/>
  <c r="C21" i="10"/>
  <c r="J21" i="14"/>
  <c r="C21" i="14"/>
  <c r="G21" i="12"/>
  <c r="D21" i="12"/>
  <c r="B22" i="14"/>
  <c r="B22" i="10"/>
  <c r="C22" i="10"/>
  <c r="J22" i="14"/>
  <c r="C22" i="14"/>
  <c r="G22" i="12"/>
  <c r="D22" i="12"/>
  <c r="B23" i="14"/>
  <c r="B23" i="10"/>
  <c r="C23" i="10"/>
  <c r="J23" i="14"/>
  <c r="C23" i="14"/>
  <c r="G23" i="12"/>
  <c r="D23" i="12"/>
  <c r="B24" i="14"/>
  <c r="B24" i="10"/>
  <c r="C24" i="10"/>
  <c r="J24" i="14"/>
  <c r="C24" i="14"/>
  <c r="G24" i="12"/>
  <c r="D24" i="12"/>
  <c r="B25" i="14"/>
  <c r="B25" i="10"/>
  <c r="C25" i="10"/>
  <c r="J25" i="14"/>
  <c r="C25" i="14"/>
  <c r="G25" i="12"/>
  <c r="D25" i="12"/>
  <c r="B26" i="14"/>
  <c r="B26" i="10"/>
  <c r="C26" i="10"/>
  <c r="J26" i="14"/>
  <c r="C26" i="14"/>
  <c r="G26" i="12"/>
  <c r="D26" i="12"/>
  <c r="B27" i="14"/>
  <c r="B27" i="10"/>
  <c r="C27" i="10"/>
  <c r="J27" i="14"/>
  <c r="C27" i="14"/>
  <c r="G27" i="12"/>
  <c r="D27" i="12"/>
  <c r="B28" i="14"/>
  <c r="B28" i="10"/>
  <c r="C28" i="10"/>
  <c r="J28" i="14"/>
  <c r="C28" i="14"/>
  <c r="G28" i="12"/>
  <c r="D28" i="12"/>
  <c r="B29" i="14"/>
  <c r="B29" i="10"/>
  <c r="C29" i="10"/>
  <c r="J29" i="14"/>
  <c r="C29" i="14"/>
  <c r="G29" i="12"/>
  <c r="D29" i="12"/>
  <c r="B30" i="14"/>
  <c r="B30" i="10"/>
  <c r="C30" i="10"/>
  <c r="J30" i="14"/>
  <c r="C30" i="14"/>
  <c r="G30" i="12"/>
  <c r="D30" i="12"/>
  <c r="B31" i="14"/>
  <c r="B31" i="10"/>
  <c r="C31" i="10"/>
  <c r="J31" i="14"/>
  <c r="C31" i="14"/>
  <c r="G31" i="12"/>
  <c r="D31" i="12"/>
  <c r="B32" i="14"/>
  <c r="B32" i="10"/>
  <c r="C32" i="10"/>
  <c r="J32" i="14"/>
  <c r="C32" i="14"/>
  <c r="G32" i="12"/>
  <c r="D32" i="12"/>
  <c r="B33" i="14"/>
  <c r="B33" i="10"/>
  <c r="C33" i="10"/>
  <c r="J33" i="14"/>
  <c r="C33" i="14"/>
  <c r="G33" i="12"/>
  <c r="D33" i="12"/>
  <c r="B34" i="14"/>
  <c r="B34" i="10"/>
  <c r="C34" i="10"/>
  <c r="J34" i="14"/>
  <c r="C34" i="14"/>
  <c r="G34" i="12"/>
  <c r="D34" i="12"/>
  <c r="B35" i="14"/>
  <c r="B35" i="10"/>
  <c r="C35" i="10"/>
  <c r="J35" i="14"/>
  <c r="C35" i="14"/>
  <c r="G35" i="12"/>
  <c r="D35" i="12"/>
  <c r="B36" i="14"/>
  <c r="B36" i="10"/>
  <c r="C36" i="10"/>
  <c r="J36" i="14"/>
  <c r="C36" i="14"/>
  <c r="G36" i="12"/>
  <c r="D36" i="12"/>
  <c r="B37" i="14"/>
  <c r="B37" i="10"/>
  <c r="C37" i="10"/>
  <c r="J37" i="14"/>
  <c r="C37" i="14"/>
  <c r="G37" i="12"/>
  <c r="D37" i="12"/>
  <c r="B38" i="14"/>
  <c r="B38" i="10"/>
  <c r="C38" i="10"/>
  <c r="J38" i="14"/>
  <c r="C38" i="14"/>
  <c r="G38" i="12"/>
  <c r="D38" i="12"/>
  <c r="B39" i="14"/>
  <c r="B39" i="10"/>
  <c r="C39" i="10"/>
  <c r="J39" i="14"/>
  <c r="C39" i="14"/>
  <c r="G39" i="12"/>
  <c r="D39" i="12"/>
  <c r="B40" i="14"/>
  <c r="B40" i="10"/>
  <c r="C40" i="10"/>
  <c r="J40" i="14"/>
  <c r="C40" i="14"/>
  <c r="G40" i="12"/>
  <c r="D40" i="12"/>
  <c r="B41" i="14"/>
  <c r="B41" i="10"/>
  <c r="C41" i="10"/>
  <c r="J41" i="14"/>
  <c r="C41" i="14"/>
  <c r="G41" i="12"/>
  <c r="D41" i="12"/>
  <c r="B42" i="14"/>
  <c r="B42" i="10"/>
  <c r="C42" i="10"/>
  <c r="J42" i="14"/>
  <c r="C42" i="14"/>
  <c r="G42" i="12"/>
  <c r="D42" i="12"/>
  <c r="B43" i="14"/>
  <c r="B43" i="10"/>
  <c r="C43" i="10"/>
  <c r="J43" i="14"/>
  <c r="C43" i="14"/>
  <c r="G43" i="12"/>
  <c r="D43" i="12"/>
  <c r="B44" i="14"/>
  <c r="B44" i="10"/>
  <c r="C44" i="10"/>
  <c r="J44" i="14"/>
  <c r="C44" i="14"/>
  <c r="G44" i="12"/>
  <c r="D44" i="12"/>
  <c r="B45" i="14"/>
  <c r="B45" i="10"/>
  <c r="C45" i="10"/>
  <c r="J45" i="14"/>
  <c r="C45" i="14"/>
  <c r="G45" i="12"/>
  <c r="D45" i="12"/>
  <c r="B46" i="14"/>
  <c r="B46" i="10"/>
  <c r="C46" i="10"/>
  <c r="J46" i="14"/>
  <c r="C46" i="14"/>
  <c r="G46" i="12"/>
  <c r="D46" i="12"/>
  <c r="B47" i="14"/>
  <c r="B47" i="10"/>
  <c r="C47" i="10"/>
  <c r="J47" i="14"/>
  <c r="C47" i="14"/>
  <c r="G47" i="12"/>
  <c r="D47" i="12"/>
  <c r="B48" i="14"/>
  <c r="B48" i="10"/>
  <c r="C48" i="10"/>
  <c r="J48" i="14"/>
  <c r="C48" i="14"/>
  <c r="G48" i="12"/>
  <c r="D48" i="12"/>
  <c r="B49" i="14"/>
  <c r="B49" i="10"/>
  <c r="C49" i="10"/>
  <c r="J49" i="14"/>
  <c r="C49" i="14"/>
  <c r="G49" i="12"/>
  <c r="D49" i="12"/>
  <c r="B50" i="14"/>
  <c r="B50" i="10"/>
  <c r="C50" i="10"/>
  <c r="J50" i="14"/>
  <c r="C50" i="14"/>
  <c r="G50" i="12"/>
  <c r="D50" i="12"/>
  <c r="B51" i="14"/>
  <c r="B51" i="10"/>
  <c r="C51" i="10"/>
  <c r="J51" i="14"/>
  <c r="C51" i="14"/>
  <c r="G51" i="12"/>
  <c r="D51" i="12"/>
  <c r="B52" i="14"/>
  <c r="B52" i="10"/>
  <c r="C52" i="10"/>
  <c r="J52" i="14"/>
  <c r="C52" i="14"/>
  <c r="G52" i="12"/>
  <c r="D52" i="12"/>
  <c r="B53" i="14"/>
  <c r="B53" i="10"/>
  <c r="C53" i="10"/>
  <c r="J53" i="14"/>
  <c r="C53" i="14"/>
  <c r="G53" i="12"/>
  <c r="D53" i="12"/>
  <c r="B54" i="14"/>
  <c r="B54" i="10"/>
  <c r="C54" i="10"/>
  <c r="J54" i="14"/>
  <c r="C54" i="14"/>
  <c r="G54" i="12"/>
  <c r="D54" i="12"/>
  <c r="B55" i="14"/>
  <c r="B55" i="10"/>
  <c r="C55" i="10"/>
  <c r="J55" i="14"/>
  <c r="C55" i="14"/>
  <c r="G55" i="12"/>
  <c r="D55" i="12"/>
  <c r="B56" i="14"/>
  <c r="B56" i="10"/>
  <c r="C56" i="10"/>
  <c r="J56" i="14"/>
  <c r="C56" i="14"/>
  <c r="G56" i="12"/>
  <c r="D56" i="12"/>
  <c r="B57" i="14"/>
  <c r="B57" i="10"/>
  <c r="C57" i="10"/>
  <c r="J57" i="14"/>
  <c r="C57" i="14"/>
  <c r="G57" i="12"/>
  <c r="D57" i="12"/>
  <c r="B58" i="14"/>
  <c r="B58" i="10"/>
  <c r="C58" i="10"/>
  <c r="J58" i="14"/>
  <c r="C58" i="14"/>
  <c r="G58" i="12"/>
  <c r="D58" i="12"/>
  <c r="B59" i="14"/>
  <c r="B59" i="10"/>
  <c r="C59" i="10"/>
  <c r="J59" i="14"/>
  <c r="C59" i="14"/>
  <c r="G59" i="12"/>
  <c r="D59" i="12"/>
  <c r="B60" i="14"/>
  <c r="B60" i="10"/>
  <c r="C60" i="10"/>
  <c r="J60" i="14"/>
  <c r="C60" i="14"/>
  <c r="G60" i="12"/>
  <c r="D60" i="12"/>
  <c r="B61" i="14"/>
  <c r="B61" i="10"/>
  <c r="C61" i="10"/>
  <c r="J61" i="14"/>
  <c r="C61" i="14"/>
  <c r="G61" i="12"/>
  <c r="D61" i="12"/>
  <c r="B62" i="14"/>
  <c r="B62" i="10"/>
  <c r="C62" i="10"/>
  <c r="J62" i="14"/>
  <c r="C62" i="14"/>
  <c r="G62" i="12"/>
  <c r="D62" i="12"/>
  <c r="B63" i="14"/>
  <c r="B63" i="10"/>
  <c r="C63" i="10"/>
  <c r="J63" i="14"/>
  <c r="C63" i="14"/>
  <c r="G63" i="12"/>
  <c r="D63" i="12"/>
  <c r="B64" i="14"/>
  <c r="B64" i="10"/>
  <c r="C64" i="10"/>
  <c r="J64" i="14"/>
  <c r="C64" i="14"/>
  <c r="G64" i="12"/>
  <c r="D64" i="12"/>
  <c r="B65" i="14"/>
  <c r="B65" i="10"/>
  <c r="C65" i="10"/>
  <c r="J65" i="14"/>
  <c r="C65" i="14"/>
  <c r="G65" i="12"/>
  <c r="D65" i="12"/>
  <c r="B66" i="14"/>
  <c r="B66" i="10"/>
  <c r="C66" i="10"/>
  <c r="J66" i="14"/>
  <c r="C66" i="14"/>
  <c r="G66" i="12"/>
  <c r="D66" i="12"/>
  <c r="B67" i="14"/>
  <c r="B67" i="10"/>
  <c r="C67" i="10"/>
  <c r="J67" i="14"/>
  <c r="C67" i="14"/>
  <c r="G67" i="12"/>
  <c r="D67" i="12"/>
  <c r="B68" i="14"/>
  <c r="B68" i="10"/>
  <c r="C68" i="10"/>
  <c r="J68" i="14"/>
  <c r="C68" i="14"/>
  <c r="G68" i="12"/>
  <c r="D68" i="12"/>
  <c r="B69" i="14"/>
  <c r="B69" i="10"/>
  <c r="C69" i="10"/>
  <c r="J69" i="14"/>
  <c r="C69" i="14"/>
  <c r="G69" i="12"/>
  <c r="D69" i="12"/>
  <c r="B70" i="14"/>
  <c r="B70" i="10"/>
  <c r="C70" i="10"/>
  <c r="J70" i="14"/>
  <c r="C70" i="14"/>
  <c r="G70" i="12"/>
  <c r="D70" i="12"/>
  <c r="B71" i="14"/>
  <c r="B71" i="10"/>
  <c r="C71" i="10"/>
  <c r="J71" i="14"/>
  <c r="C71" i="14"/>
  <c r="G71" i="12"/>
  <c r="D71" i="12"/>
  <c r="B72" i="14"/>
  <c r="B72" i="10"/>
  <c r="C72" i="10"/>
  <c r="J72" i="14"/>
  <c r="C72" i="14"/>
  <c r="G72" i="12"/>
  <c r="D72" i="12"/>
  <c r="B73" i="14"/>
  <c r="B73" i="10"/>
  <c r="C73" i="10"/>
  <c r="J73" i="14"/>
  <c r="C73" i="14"/>
  <c r="G73" i="12"/>
  <c r="D73" i="12"/>
  <c r="B74" i="14"/>
  <c r="B74" i="10"/>
  <c r="C74" i="10"/>
  <c r="J74" i="14"/>
  <c r="C74" i="14"/>
  <c r="G74" i="12"/>
  <c r="D74" i="12"/>
  <c r="B75" i="14"/>
  <c r="B75" i="10"/>
  <c r="C75" i="10"/>
  <c r="J75" i="14"/>
  <c r="C75" i="14"/>
  <c r="G75" i="12"/>
  <c r="D75" i="12"/>
  <c r="B76" i="14"/>
  <c r="B76" i="10"/>
  <c r="C76" i="10"/>
  <c r="J76" i="14"/>
  <c r="C76" i="14"/>
  <c r="G76" i="12"/>
  <c r="D76" i="12"/>
  <c r="B77" i="14"/>
  <c r="B77" i="10"/>
  <c r="C77" i="10"/>
  <c r="J77" i="14"/>
  <c r="C77" i="14"/>
  <c r="G77" i="12"/>
  <c r="D77" i="12"/>
  <c r="B78" i="14"/>
  <c r="B78" i="10"/>
  <c r="C78" i="10"/>
  <c r="J78" i="14"/>
  <c r="C78" i="14"/>
  <c r="G78" i="12"/>
  <c r="D78" i="12"/>
  <c r="B79" i="14"/>
  <c r="B79" i="10"/>
  <c r="C79" i="10"/>
  <c r="J79" i="14"/>
  <c r="C79" i="14"/>
  <c r="G79" i="12"/>
  <c r="D79" i="12"/>
  <c r="B80" i="14"/>
  <c r="B80" i="10"/>
  <c r="C80" i="10"/>
  <c r="J80" i="14"/>
  <c r="C80" i="14"/>
  <c r="G80" i="12"/>
  <c r="D80" i="12"/>
  <c r="B81" i="14"/>
  <c r="B81" i="10"/>
  <c r="C81" i="10"/>
  <c r="J81" i="14"/>
  <c r="C81" i="14"/>
  <c r="G81" i="12"/>
  <c r="D81" i="12"/>
  <c r="B82" i="14"/>
  <c r="B82" i="10"/>
  <c r="C82" i="10"/>
  <c r="J82" i="14"/>
  <c r="C82" i="14"/>
  <c r="G82" i="12"/>
  <c r="D82" i="12"/>
  <c r="B83" i="14"/>
  <c r="B83" i="10"/>
  <c r="C83" i="10"/>
  <c r="J83" i="14"/>
  <c r="C83" i="14"/>
  <c r="G83" i="12"/>
  <c r="D83" i="12"/>
  <c r="B84" i="14"/>
  <c r="B84" i="10"/>
  <c r="C84" i="10"/>
  <c r="J84" i="14"/>
  <c r="C84" i="14"/>
  <c r="G84" i="12"/>
  <c r="D84" i="12"/>
  <c r="B85" i="14"/>
  <c r="B85" i="10"/>
  <c r="C85" i="10"/>
  <c r="J85" i="14"/>
  <c r="C85" i="14"/>
  <c r="G85" i="12"/>
  <c r="D85" i="12"/>
  <c r="B86" i="14"/>
  <c r="B86" i="10"/>
  <c r="C86" i="10"/>
  <c r="J86" i="14"/>
  <c r="C86" i="14"/>
  <c r="G86" i="12"/>
  <c r="D86" i="12"/>
  <c r="B87" i="14"/>
  <c r="B87" i="10"/>
  <c r="C87" i="10"/>
  <c r="J87" i="14"/>
  <c r="C87" i="14"/>
  <c r="G87" i="12"/>
  <c r="D87" i="12"/>
  <c r="B88" i="14"/>
  <c r="B88" i="10"/>
  <c r="C88" i="10"/>
  <c r="J88" i="14"/>
  <c r="C88" i="14"/>
  <c r="G88" i="12"/>
  <c r="D88" i="12"/>
  <c r="B89" i="14"/>
  <c r="B89" i="10"/>
  <c r="C89" i="10"/>
  <c r="J89" i="14"/>
  <c r="C89" i="14"/>
  <c r="G89" i="12"/>
  <c r="D89" i="12"/>
  <c r="B90" i="14"/>
  <c r="B90" i="10"/>
  <c r="C90" i="10"/>
  <c r="J90" i="14"/>
  <c r="C90" i="14"/>
  <c r="G90" i="12"/>
  <c r="D90" i="12"/>
  <c r="B91" i="14"/>
  <c r="B91" i="10"/>
  <c r="C91" i="10"/>
  <c r="J91" i="14"/>
  <c r="C91" i="14"/>
  <c r="G91" i="12"/>
  <c r="D91" i="12"/>
  <c r="B92" i="14"/>
  <c r="B92" i="10"/>
  <c r="C92" i="10"/>
  <c r="J92" i="14"/>
  <c r="C92" i="14"/>
  <c r="G92" i="12"/>
  <c r="D92" i="12"/>
  <c r="B93" i="14"/>
  <c r="B93" i="10"/>
  <c r="C93" i="10"/>
  <c r="J93" i="14"/>
  <c r="C93" i="14"/>
  <c r="G93" i="12"/>
  <c r="D93" i="12"/>
  <c r="B94" i="14"/>
  <c r="B94" i="10"/>
  <c r="C94" i="10"/>
  <c r="J94" i="14"/>
  <c r="C94" i="14"/>
  <c r="G94" i="12"/>
  <c r="D94" i="12"/>
  <c r="B95" i="14"/>
  <c r="B95" i="10"/>
  <c r="C95" i="10"/>
  <c r="J95" i="14"/>
  <c r="C95" i="14"/>
  <c r="G95" i="12"/>
  <c r="D95" i="12"/>
  <c r="B96" i="14"/>
  <c r="B96" i="10"/>
  <c r="C96" i="10"/>
  <c r="J96" i="14"/>
  <c r="C96" i="14"/>
  <c r="G96" i="12"/>
  <c r="D96" i="12"/>
  <c r="B97" i="14"/>
  <c r="B97" i="10"/>
  <c r="C97" i="10"/>
  <c r="J97" i="14"/>
  <c r="C97" i="14"/>
  <c r="G97" i="12"/>
  <c r="D97" i="12"/>
  <c r="B98" i="14"/>
  <c r="B98" i="10"/>
  <c r="C98" i="10"/>
  <c r="J98" i="14"/>
  <c r="C98" i="14"/>
  <c r="G98" i="12"/>
  <c r="D98" i="12"/>
  <c r="B99" i="14"/>
  <c r="B99" i="10"/>
  <c r="C99" i="10"/>
  <c r="J99" i="14"/>
  <c r="C99" i="14"/>
  <c r="G99" i="12"/>
  <c r="D99" i="12"/>
  <c r="B100" i="14"/>
  <c r="B100" i="10"/>
  <c r="C100" i="10"/>
  <c r="J100" i="14"/>
  <c r="C100" i="14"/>
  <c r="G100" i="12"/>
  <c r="D100" i="12"/>
  <c r="B101" i="14"/>
  <c r="B101" i="10"/>
  <c r="C101" i="10"/>
  <c r="J101" i="14"/>
  <c r="C101" i="14"/>
  <c r="G101" i="12"/>
  <c r="D101" i="12"/>
  <c r="B102" i="14"/>
  <c r="B102" i="10"/>
  <c r="C102" i="10"/>
  <c r="J102" i="14"/>
  <c r="C102" i="14"/>
  <c r="G102" i="12"/>
  <c r="D102" i="12"/>
  <c r="B103" i="14"/>
  <c r="B103" i="10"/>
  <c r="C103" i="10"/>
  <c r="J103" i="14"/>
  <c r="C103" i="14"/>
  <c r="G103" i="12"/>
  <c r="D103" i="12"/>
  <c r="B104" i="14"/>
  <c r="B104" i="10"/>
  <c r="C104" i="10"/>
  <c r="J104" i="14"/>
  <c r="C104" i="14"/>
  <c r="G104" i="12"/>
  <c r="D104" i="12"/>
  <c r="B105" i="14"/>
  <c r="B105" i="10"/>
  <c r="C105" i="10"/>
  <c r="J105" i="14"/>
  <c r="C105" i="14"/>
  <c r="G105" i="12"/>
  <c r="D105" i="12"/>
  <c r="B106" i="14"/>
  <c r="B106" i="10"/>
  <c r="C106" i="10"/>
  <c r="J106" i="14"/>
  <c r="C106" i="14"/>
  <c r="G106" i="12"/>
  <c r="D106" i="12"/>
  <c r="B107" i="14"/>
  <c r="B107" i="10"/>
  <c r="C107" i="10"/>
  <c r="J107" i="14"/>
  <c r="C107" i="14"/>
  <c r="G107" i="12"/>
  <c r="D107" i="12"/>
  <c r="B108" i="14"/>
  <c r="B108" i="10"/>
  <c r="C108" i="10"/>
  <c r="J108" i="14"/>
  <c r="C108" i="14"/>
  <c r="G108" i="12"/>
  <c r="D108" i="12"/>
  <c r="B109" i="14"/>
  <c r="B109" i="10"/>
  <c r="C109" i="10"/>
  <c r="J109" i="14"/>
  <c r="C109" i="14"/>
  <c r="G109" i="12"/>
  <c r="D109" i="12"/>
  <c r="B110" i="14"/>
  <c r="B110" i="10"/>
  <c r="C110" i="10"/>
  <c r="J110" i="14"/>
  <c r="C110" i="14"/>
  <c r="G110" i="12"/>
  <c r="D110" i="12"/>
  <c r="B111" i="14"/>
  <c r="B111" i="10"/>
  <c r="C111" i="10"/>
  <c r="J111" i="14"/>
  <c r="C111" i="14"/>
  <c r="G111" i="12"/>
  <c r="D111" i="12"/>
  <c r="B112" i="14"/>
  <c r="B112" i="10"/>
  <c r="C112" i="10"/>
  <c r="J112" i="14"/>
  <c r="C112" i="14"/>
  <c r="G112" i="12"/>
  <c r="D112" i="12"/>
  <c r="B113" i="14"/>
  <c r="B113" i="10"/>
  <c r="C113" i="10"/>
  <c r="J113" i="14"/>
  <c r="C113" i="14"/>
  <c r="G113" i="12"/>
  <c r="D113" i="12"/>
  <c r="B114" i="14"/>
  <c r="B114" i="10"/>
  <c r="C114" i="10"/>
  <c r="J114" i="14"/>
  <c r="C114" i="14"/>
  <c r="G114" i="12"/>
  <c r="D114" i="12"/>
  <c r="B115" i="14"/>
  <c r="B115" i="10"/>
  <c r="C115" i="10"/>
  <c r="J115" i="14"/>
  <c r="C115" i="14"/>
  <c r="G115" i="12"/>
  <c r="D115" i="12"/>
  <c r="B116" i="14"/>
  <c r="B116" i="10"/>
  <c r="C116" i="10"/>
  <c r="J116" i="14"/>
  <c r="C116" i="14"/>
  <c r="G116" i="12"/>
  <c r="D116" i="12"/>
  <c r="B117" i="14"/>
  <c r="B117" i="10"/>
  <c r="C117" i="10"/>
  <c r="J117" i="14"/>
  <c r="C117" i="14"/>
  <c r="G117" i="12"/>
  <c r="D117" i="12"/>
  <c r="B118" i="14"/>
  <c r="B118" i="10"/>
  <c r="C118" i="10"/>
  <c r="J118" i="14"/>
  <c r="C118" i="14"/>
  <c r="G118" i="12"/>
  <c r="D118" i="12"/>
  <c r="B119" i="14"/>
  <c r="B119" i="10"/>
  <c r="C119" i="10"/>
  <c r="J119" i="14"/>
  <c r="C119" i="14"/>
  <c r="G119" i="12"/>
  <c r="D119" i="12"/>
  <c r="B120" i="14"/>
  <c r="B120" i="10"/>
  <c r="C120" i="10"/>
  <c r="J120" i="14"/>
  <c r="C120" i="14"/>
  <c r="G120" i="12"/>
  <c r="D120" i="12"/>
  <c r="B121" i="14"/>
  <c r="B121" i="10"/>
  <c r="C121" i="10"/>
  <c r="J121" i="14"/>
  <c r="C121" i="14"/>
  <c r="G121" i="12"/>
  <c r="D121" i="12"/>
  <c r="B122" i="14"/>
  <c r="B122" i="10"/>
  <c r="C122" i="10"/>
  <c r="J122" i="14"/>
  <c r="C122" i="14"/>
  <c r="G122" i="12"/>
  <c r="D122" i="12"/>
  <c r="B123" i="14"/>
  <c r="B123" i="10"/>
  <c r="C123" i="10"/>
  <c r="J123" i="14"/>
  <c r="C123" i="14"/>
  <c r="G123" i="12"/>
  <c r="D123" i="12"/>
  <c r="B124" i="14"/>
  <c r="B124" i="10"/>
  <c r="C124" i="10"/>
  <c r="J124" i="14"/>
  <c r="C124" i="14"/>
  <c r="G124" i="12"/>
  <c r="D124" i="12"/>
  <c r="B125" i="14"/>
  <c r="B125" i="10"/>
  <c r="C125" i="10"/>
  <c r="J125" i="14"/>
  <c r="C125" i="14"/>
  <c r="G125" i="12"/>
  <c r="D125" i="12"/>
  <c r="B126" i="14"/>
  <c r="B126" i="10"/>
  <c r="C126" i="10"/>
  <c r="J126" i="14"/>
  <c r="C126" i="14"/>
  <c r="G126" i="12"/>
  <c r="D126" i="12"/>
  <c r="B127" i="14"/>
  <c r="B127" i="10"/>
  <c r="C127" i="10"/>
  <c r="J127" i="14"/>
  <c r="C127" i="14"/>
  <c r="G127" i="12"/>
  <c r="D127" i="12"/>
  <c r="B128" i="14"/>
  <c r="B128" i="10"/>
  <c r="C128" i="10"/>
  <c r="J128" i="14"/>
  <c r="C128" i="14"/>
  <c r="G128" i="12"/>
  <c r="D128" i="12"/>
  <c r="B129" i="14"/>
  <c r="B129" i="10"/>
  <c r="C129" i="10"/>
  <c r="J129" i="14"/>
  <c r="C129" i="14"/>
  <c r="G129" i="12"/>
  <c r="D129" i="12"/>
  <c r="B130" i="14"/>
  <c r="B130" i="10"/>
  <c r="C130" i="10"/>
  <c r="J130" i="14"/>
  <c r="C130" i="14"/>
  <c r="G130" i="12"/>
  <c r="D130" i="12"/>
  <c r="B131" i="14"/>
  <c r="B131" i="10"/>
  <c r="C131" i="10"/>
  <c r="J131" i="14"/>
  <c r="C131" i="14"/>
  <c r="G131" i="12"/>
  <c r="D131" i="12"/>
  <c r="B132" i="14"/>
  <c r="B132" i="10"/>
  <c r="C132" i="10"/>
  <c r="J132" i="14"/>
  <c r="C132" i="14"/>
  <c r="G132" i="12"/>
  <c r="D132" i="12"/>
  <c r="B133" i="14"/>
  <c r="B133" i="10"/>
  <c r="C133" i="10"/>
  <c r="J133" i="14"/>
  <c r="C133" i="14"/>
  <c r="G133" i="12"/>
  <c r="D133" i="12"/>
  <c r="B134" i="14"/>
  <c r="B134" i="10"/>
  <c r="C134" i="10"/>
  <c r="J134" i="14"/>
  <c r="C134" i="14"/>
  <c r="G134" i="12"/>
  <c r="D134" i="12"/>
  <c r="B135" i="14"/>
  <c r="B135" i="10"/>
  <c r="C135" i="10"/>
  <c r="J135" i="14"/>
  <c r="C135" i="14"/>
  <c r="G135" i="12"/>
  <c r="D135" i="12"/>
  <c r="B136" i="14"/>
  <c r="B136" i="10"/>
  <c r="C136" i="10"/>
  <c r="J136" i="14"/>
  <c r="C136" i="14"/>
  <c r="G136" i="12"/>
  <c r="D136" i="12"/>
  <c r="B137" i="14"/>
  <c r="B137" i="10"/>
  <c r="C137" i="10"/>
  <c r="J137" i="14"/>
  <c r="C137" i="14"/>
  <c r="G137" i="12"/>
  <c r="D137" i="12"/>
  <c r="B138" i="14"/>
  <c r="B138" i="10"/>
  <c r="C138" i="10"/>
  <c r="J138" i="14"/>
  <c r="C138" i="14"/>
  <c r="G138" i="12"/>
  <c r="D138" i="12"/>
  <c r="B139" i="14"/>
  <c r="B139" i="10"/>
  <c r="C139" i="10"/>
  <c r="J139" i="14"/>
  <c r="C139" i="14"/>
  <c r="G139" i="12"/>
  <c r="D139" i="12"/>
  <c r="B140" i="14"/>
  <c r="B140" i="10"/>
  <c r="C140" i="10"/>
  <c r="J140" i="14"/>
  <c r="C140" i="14"/>
  <c r="G140" i="12"/>
  <c r="D140" i="12"/>
  <c r="B141" i="14"/>
  <c r="B141" i="10"/>
  <c r="C141" i="10"/>
  <c r="J141" i="14"/>
  <c r="C141" i="14"/>
  <c r="G141" i="12"/>
  <c r="D141" i="12"/>
  <c r="B142" i="14"/>
  <c r="B142" i="10"/>
  <c r="C142" i="10"/>
  <c r="J142" i="14"/>
  <c r="C142" i="14"/>
  <c r="G142" i="12"/>
  <c r="D142" i="12"/>
  <c r="B143" i="14"/>
  <c r="B143" i="10"/>
  <c r="C143" i="10"/>
  <c r="J143" i="14"/>
  <c r="C143" i="14"/>
  <c r="G143" i="12"/>
  <c r="D143" i="12"/>
  <c r="B144" i="14"/>
  <c r="B144" i="10"/>
  <c r="C144" i="10"/>
  <c r="J144" i="14"/>
  <c r="C144" i="14"/>
  <c r="G144" i="12"/>
  <c r="D144" i="12"/>
  <c r="B145" i="14"/>
  <c r="B145" i="10"/>
  <c r="C145" i="10"/>
  <c r="J145" i="14"/>
  <c r="C145" i="14"/>
  <c r="G145" i="12"/>
  <c r="D145" i="12"/>
  <c r="B146" i="14"/>
  <c r="B146" i="10"/>
  <c r="C146" i="10"/>
  <c r="J146" i="14"/>
  <c r="C146" i="14"/>
  <c r="G146" i="12"/>
  <c r="D146" i="12"/>
  <c r="B147" i="14"/>
  <c r="B147" i="10"/>
  <c r="C147" i="10"/>
  <c r="J147" i="14"/>
  <c r="C147" i="14"/>
  <c r="G147" i="12"/>
  <c r="D147" i="12"/>
  <c r="B148" i="14"/>
  <c r="B148" i="10"/>
  <c r="C148" i="10"/>
  <c r="J148" i="14"/>
  <c r="C148" i="14"/>
  <c r="G148" i="12"/>
  <c r="D148" i="12"/>
  <c r="B149" i="14"/>
  <c r="B149" i="10"/>
  <c r="C149" i="10"/>
  <c r="J149" i="14"/>
  <c r="C149" i="14"/>
  <c r="G149" i="12"/>
  <c r="D149" i="12"/>
  <c r="B150" i="14"/>
  <c r="B150" i="10"/>
  <c r="C150" i="10"/>
  <c r="J150" i="14"/>
  <c r="C150" i="14"/>
  <c r="G150" i="12"/>
  <c r="D150" i="12"/>
  <c r="B151" i="14"/>
  <c r="B151" i="10"/>
  <c r="C151" i="10"/>
  <c r="J151" i="14"/>
  <c r="C151" i="14"/>
  <c r="G151" i="12"/>
  <c r="D151" i="12"/>
  <c r="B152" i="14"/>
  <c r="B152" i="10"/>
  <c r="C152" i="10"/>
  <c r="J152" i="14"/>
  <c r="C152" i="14"/>
  <c r="G152" i="12"/>
  <c r="D152" i="12"/>
  <c r="B153" i="14"/>
  <c r="B153" i="10"/>
  <c r="C153" i="10"/>
  <c r="J153" i="14"/>
  <c r="C153" i="14"/>
  <c r="G153" i="12"/>
  <c r="D153" i="12"/>
  <c r="B154" i="14"/>
  <c r="B154" i="10"/>
  <c r="C154" i="10"/>
  <c r="J154" i="14"/>
  <c r="C154" i="14"/>
  <c r="G154" i="12"/>
  <c r="D154" i="12"/>
  <c r="B155" i="14"/>
  <c r="B155" i="10"/>
  <c r="C155" i="10"/>
  <c r="J155" i="14"/>
  <c r="C155" i="14"/>
  <c r="G155" i="12"/>
  <c r="D155" i="12"/>
  <c r="B156" i="14"/>
  <c r="B156" i="10"/>
  <c r="C156" i="10"/>
  <c r="J156" i="14"/>
  <c r="C156" i="14"/>
  <c r="G156" i="12"/>
  <c r="D156" i="12"/>
  <c r="B157" i="14"/>
  <c r="B157" i="10"/>
  <c r="C157" i="10"/>
  <c r="J157" i="14"/>
  <c r="C157" i="14"/>
  <c r="G157" i="12"/>
  <c r="D157" i="12"/>
  <c r="B158" i="14"/>
  <c r="B158" i="10"/>
  <c r="C158" i="10"/>
  <c r="J158" i="14"/>
  <c r="C158" i="14"/>
  <c r="G158" i="12"/>
  <c r="D158" i="12"/>
  <c r="B159" i="14"/>
  <c r="B159" i="10"/>
  <c r="C159" i="10"/>
  <c r="J159" i="14"/>
  <c r="C159" i="14"/>
  <c r="G159" i="12"/>
  <c r="D159" i="12"/>
  <c r="B160" i="14"/>
  <c r="B160" i="10"/>
  <c r="C160" i="10"/>
  <c r="J160" i="14"/>
  <c r="C160" i="14"/>
  <c r="G160" i="12"/>
  <c r="D160" i="12"/>
  <c r="B161" i="14"/>
  <c r="B161" i="10"/>
  <c r="C161" i="10"/>
  <c r="J161" i="14"/>
  <c r="C161" i="14"/>
  <c r="G161" i="12"/>
  <c r="D161" i="12"/>
  <c r="B162" i="14"/>
  <c r="B162" i="10"/>
  <c r="C162" i="10"/>
  <c r="J162" i="14"/>
  <c r="C162" i="14"/>
  <c r="G162" i="12"/>
  <c r="D162" i="12"/>
  <c r="B163" i="14"/>
  <c r="B163" i="10"/>
  <c r="C163" i="10"/>
  <c r="J163" i="14"/>
  <c r="C163" i="14"/>
  <c r="G163" i="12"/>
  <c r="D163" i="12"/>
  <c r="B164" i="14"/>
  <c r="B164" i="10"/>
  <c r="C164" i="10"/>
  <c r="J164" i="14"/>
  <c r="C164" i="14"/>
  <c r="G164" i="12"/>
  <c r="D164" i="12"/>
  <c r="B165" i="14"/>
  <c r="B165" i="10"/>
  <c r="C165" i="10"/>
  <c r="J165" i="14"/>
  <c r="C165" i="14"/>
  <c r="G165" i="12"/>
  <c r="D165" i="12"/>
  <c r="B166" i="14"/>
  <c r="B166" i="10"/>
  <c r="C166" i="10"/>
  <c r="J166" i="14"/>
  <c r="C166" i="14"/>
  <c r="G166" i="12"/>
  <c r="D166" i="12"/>
  <c r="B167" i="14"/>
  <c r="B167" i="10"/>
  <c r="C167" i="10"/>
  <c r="J167" i="14"/>
  <c r="C167" i="14"/>
  <c r="G167" i="12"/>
  <c r="D167" i="12"/>
  <c r="B168" i="14"/>
  <c r="B168" i="10"/>
  <c r="C168" i="10"/>
  <c r="J168" i="14"/>
  <c r="C168" i="14"/>
  <c r="G168" i="12"/>
  <c r="D168" i="12"/>
  <c r="B169" i="14"/>
  <c r="B169" i="10"/>
  <c r="C169" i="10"/>
  <c r="J169" i="14"/>
  <c r="C169" i="14"/>
  <c r="G169" i="12"/>
  <c r="D169" i="12"/>
  <c r="B170" i="14"/>
  <c r="B170" i="10"/>
  <c r="C170" i="10"/>
  <c r="J170" i="14"/>
  <c r="C170" i="14"/>
  <c r="G170" i="12"/>
  <c r="D170" i="12"/>
  <c r="B171" i="14"/>
  <c r="B171" i="10"/>
  <c r="C171" i="10"/>
  <c r="J171" i="14"/>
  <c r="C171" i="14"/>
  <c r="G171" i="12"/>
  <c r="D171" i="12"/>
  <c r="B172" i="14"/>
  <c r="B172" i="10"/>
  <c r="C172" i="10"/>
  <c r="J172" i="14"/>
  <c r="C172" i="14"/>
  <c r="G172" i="12"/>
  <c r="D172" i="12"/>
  <c r="B173" i="14"/>
  <c r="B173" i="10"/>
  <c r="C173" i="10"/>
  <c r="J173" i="14"/>
  <c r="C173" i="14"/>
  <c r="G173" i="12"/>
  <c r="D173" i="12"/>
  <c r="B174" i="14"/>
  <c r="B174" i="10"/>
  <c r="C174" i="10"/>
  <c r="J174" i="14"/>
  <c r="C174" i="14"/>
  <c r="G174" i="12"/>
  <c r="D174" i="12"/>
  <c r="B175" i="14"/>
  <c r="B175" i="10"/>
  <c r="C175" i="10"/>
  <c r="J175" i="14"/>
  <c r="C175" i="14"/>
  <c r="G175" i="12"/>
  <c r="D175" i="12"/>
  <c r="B176" i="14"/>
  <c r="B176" i="10"/>
  <c r="C176" i="10"/>
  <c r="J176" i="14"/>
  <c r="C176" i="14"/>
  <c r="G176" i="12"/>
  <c r="D176" i="12"/>
  <c r="B177" i="14"/>
  <c r="B177" i="10"/>
  <c r="C177" i="10"/>
  <c r="J177" i="14"/>
  <c r="C177" i="14"/>
  <c r="G177" i="12"/>
  <c r="D177" i="12"/>
  <c r="B178" i="14"/>
  <c r="B178" i="10"/>
  <c r="C178" i="10"/>
  <c r="J178" i="14"/>
  <c r="C178" i="14"/>
  <c r="G178" i="12"/>
  <c r="D178" i="12"/>
  <c r="B179" i="14"/>
  <c r="B179" i="10"/>
  <c r="C179" i="10"/>
  <c r="J179" i="14"/>
  <c r="C179" i="14"/>
  <c r="G179" i="12"/>
  <c r="D179" i="12"/>
  <c r="B180" i="14"/>
  <c r="B180" i="10"/>
  <c r="C180" i="10"/>
  <c r="J180" i="14"/>
  <c r="C180" i="14"/>
  <c r="G180" i="12"/>
  <c r="D180" i="12"/>
  <c r="B181" i="14"/>
  <c r="B181" i="10"/>
  <c r="C181" i="10"/>
  <c r="J181" i="14"/>
  <c r="C181" i="14"/>
  <c r="G181" i="12"/>
  <c r="D181" i="12"/>
  <c r="B182" i="14"/>
  <c r="B182" i="10"/>
  <c r="C182" i="10"/>
  <c r="J182" i="14"/>
  <c r="C182" i="14"/>
  <c r="G182" i="12"/>
  <c r="D182" i="12"/>
  <c r="B183" i="14"/>
  <c r="B183" i="10"/>
  <c r="C183" i="10"/>
  <c r="J183" i="14"/>
  <c r="C183" i="14"/>
  <c r="G183" i="12"/>
  <c r="D183" i="12"/>
  <c r="B184" i="14"/>
  <c r="B184" i="10"/>
  <c r="C184" i="10"/>
  <c r="J184" i="14"/>
  <c r="C184" i="14"/>
  <c r="G184" i="12"/>
  <c r="D184" i="12"/>
  <c r="B185" i="14"/>
  <c r="B185" i="10"/>
  <c r="C185" i="10"/>
  <c r="J185" i="14"/>
  <c r="C185" i="14"/>
  <c r="G185" i="12"/>
  <c r="D185" i="12"/>
  <c r="B186" i="14"/>
  <c r="B186" i="10"/>
  <c r="C186" i="10"/>
  <c r="J186" i="14"/>
  <c r="C186" i="14"/>
  <c r="G186" i="12"/>
  <c r="D186" i="12"/>
  <c r="B187" i="14"/>
  <c r="B187" i="10"/>
  <c r="C187" i="10"/>
  <c r="J187" i="14"/>
  <c r="C187" i="14"/>
  <c r="G187" i="12"/>
  <c r="D187" i="12"/>
  <c r="B188" i="14"/>
  <c r="B188" i="10"/>
  <c r="C188" i="10"/>
  <c r="J188" i="14"/>
  <c r="C188" i="14"/>
  <c r="G188" i="12"/>
  <c r="D188" i="12"/>
  <c r="B189" i="14"/>
  <c r="B189" i="10"/>
  <c r="C189" i="10"/>
  <c r="J189" i="14"/>
  <c r="C189" i="14"/>
  <c r="G189" i="12"/>
  <c r="D189" i="12"/>
  <c r="B190" i="14"/>
  <c r="B190" i="10"/>
  <c r="C190" i="10"/>
  <c r="J190" i="14"/>
  <c r="C190" i="14"/>
  <c r="G190" i="12"/>
  <c r="D190" i="12"/>
  <c r="B191" i="14"/>
  <c r="B191" i="10"/>
  <c r="C191" i="10"/>
  <c r="J191" i="14"/>
  <c r="C191" i="14"/>
  <c r="G191" i="12"/>
  <c r="D191" i="12"/>
  <c r="B192" i="14"/>
  <c r="B192" i="10"/>
  <c r="C192" i="10"/>
  <c r="J192" i="14"/>
  <c r="C192" i="14"/>
  <c r="G192" i="12"/>
  <c r="D192" i="12"/>
  <c r="B193" i="14"/>
  <c r="B193" i="10"/>
  <c r="C193" i="10"/>
  <c r="J193" i="14"/>
  <c r="C193" i="14"/>
  <c r="G193" i="12"/>
  <c r="D193" i="12"/>
  <c r="B194" i="14"/>
  <c r="B194" i="10"/>
  <c r="C194" i="10"/>
  <c r="J194" i="14"/>
  <c r="C194" i="14"/>
  <c r="G194" i="12"/>
  <c r="D194" i="12"/>
  <c r="B195" i="14"/>
  <c r="B195" i="10"/>
  <c r="C195" i="10"/>
  <c r="J195" i="14"/>
  <c r="C195" i="14"/>
  <c r="G195" i="12"/>
  <c r="D195" i="12"/>
  <c r="B196" i="14"/>
  <c r="B196" i="10"/>
  <c r="C196" i="10"/>
  <c r="J196" i="14"/>
  <c r="C196" i="14"/>
  <c r="G196" i="12"/>
  <c r="D196" i="12"/>
  <c r="B197" i="14"/>
  <c r="B197" i="10"/>
  <c r="C197" i="10"/>
  <c r="J197" i="14"/>
  <c r="C197" i="14"/>
  <c r="G197" i="12"/>
  <c r="D197" i="12"/>
  <c r="B198" i="14"/>
  <c r="B198" i="10"/>
  <c r="C198" i="10"/>
  <c r="J198" i="14"/>
  <c r="C198" i="14"/>
  <c r="G198" i="12"/>
  <c r="D198" i="12"/>
  <c r="B199" i="14"/>
  <c r="B199" i="10"/>
  <c r="C199" i="10"/>
  <c r="J199" i="14"/>
  <c r="C199" i="14"/>
  <c r="G199" i="12"/>
  <c r="D199" i="12"/>
  <c r="B200" i="14"/>
  <c r="B200" i="10"/>
  <c r="C200" i="10"/>
  <c r="J200" i="14"/>
  <c r="C200" i="14"/>
  <c r="G200" i="12"/>
  <c r="D200" i="12"/>
  <c r="B201" i="14"/>
  <c r="B201" i="10"/>
  <c r="C201" i="10"/>
  <c r="J201" i="14"/>
  <c r="C201" i="14"/>
  <c r="G201" i="12"/>
  <c r="D201" i="12"/>
  <c r="B202" i="14"/>
  <c r="B202" i="10"/>
  <c r="C202" i="10"/>
  <c r="J202" i="14"/>
  <c r="C202" i="14"/>
  <c r="G202" i="12"/>
  <c r="D202" i="12"/>
  <c r="B203" i="14"/>
  <c r="B203" i="10"/>
  <c r="C203" i="10"/>
  <c r="J203" i="14"/>
  <c r="C203" i="14"/>
  <c r="G203" i="12"/>
  <c r="D203" i="12"/>
  <c r="B204" i="14"/>
  <c r="B204" i="10"/>
  <c r="C204" i="10"/>
  <c r="J204" i="14"/>
  <c r="C204" i="14"/>
  <c r="G204" i="12"/>
  <c r="D204" i="12"/>
  <c r="B205" i="14"/>
  <c r="B205" i="10"/>
  <c r="C205" i="10"/>
  <c r="J205" i="14"/>
  <c r="C205" i="14"/>
  <c r="G205" i="12"/>
  <c r="D205" i="12"/>
  <c r="B206" i="14"/>
  <c r="B206" i="10"/>
  <c r="C206" i="10"/>
  <c r="J206" i="14"/>
  <c r="C206" i="14"/>
  <c r="G206" i="12"/>
  <c r="D206" i="12"/>
  <c r="B207" i="14"/>
  <c r="B207" i="10"/>
  <c r="C207" i="10"/>
  <c r="J207" i="14"/>
  <c r="C207" i="14"/>
  <c r="G207" i="12"/>
  <c r="D207" i="12"/>
  <c r="B208" i="14"/>
  <c r="B208" i="10"/>
  <c r="C208" i="10"/>
  <c r="J208" i="14"/>
  <c r="C208" i="14"/>
  <c r="G208" i="12"/>
  <c r="D208" i="12"/>
  <c r="B209" i="14"/>
  <c r="B209" i="10"/>
  <c r="C209" i="10"/>
  <c r="J209" i="14"/>
  <c r="C209" i="14"/>
  <c r="G209" i="12"/>
  <c r="D209" i="12"/>
  <c r="B210" i="14"/>
  <c r="B210" i="10"/>
  <c r="C210" i="10"/>
  <c r="J210" i="14"/>
  <c r="C210" i="14"/>
  <c r="G210" i="12"/>
  <c r="D210" i="12"/>
  <c r="B211" i="14"/>
  <c r="B211" i="10"/>
  <c r="C211" i="10"/>
  <c r="J211" i="14"/>
  <c r="C211" i="14"/>
  <c r="G211" i="12"/>
  <c r="D211" i="12"/>
  <c r="B212" i="14"/>
  <c r="B212" i="10"/>
  <c r="C212" i="10"/>
  <c r="J212" i="14"/>
  <c r="C212" i="14"/>
  <c r="G212" i="12"/>
  <c r="D212" i="12"/>
  <c r="B213" i="14"/>
  <c r="B213" i="10"/>
  <c r="C213" i="10"/>
  <c r="J213" i="14"/>
  <c r="C213" i="14"/>
  <c r="G213" i="12"/>
  <c r="D213" i="12"/>
  <c r="B214" i="14"/>
  <c r="B214" i="10"/>
  <c r="C214" i="10"/>
  <c r="J214" i="14"/>
  <c r="C214" i="14"/>
  <c r="G214" i="12"/>
  <c r="D214" i="12"/>
  <c r="B215" i="14"/>
  <c r="B215" i="10"/>
  <c r="C215" i="10"/>
  <c r="J215" i="14"/>
  <c r="C215" i="14"/>
  <c r="G215" i="12"/>
  <c r="D215" i="12"/>
  <c r="B216" i="14"/>
  <c r="B216" i="10"/>
  <c r="C216" i="10"/>
  <c r="J216" i="14"/>
  <c r="C216" i="14"/>
  <c r="G216" i="12"/>
  <c r="D216" i="12"/>
  <c r="B217" i="14"/>
  <c r="B217" i="10"/>
  <c r="C217" i="10"/>
  <c r="J217" i="14"/>
  <c r="C217" i="14"/>
  <c r="G217" i="12"/>
  <c r="D217" i="12"/>
  <c r="B218" i="14"/>
  <c r="B218" i="10"/>
  <c r="C218" i="10"/>
  <c r="J218" i="14"/>
  <c r="C218" i="14"/>
  <c r="G218" i="12"/>
  <c r="D218" i="12"/>
  <c r="B219" i="14"/>
  <c r="B219" i="10"/>
  <c r="C219" i="10"/>
  <c r="J219" i="14"/>
  <c r="C219" i="14"/>
  <c r="G219" i="12"/>
  <c r="D219" i="12"/>
  <c r="B220" i="14"/>
  <c r="B220" i="10"/>
  <c r="C220" i="10"/>
  <c r="J220" i="14"/>
  <c r="C220" i="14"/>
  <c r="G220" i="12"/>
  <c r="D220" i="12"/>
  <c r="B221" i="14"/>
  <c r="B221" i="10"/>
  <c r="C221" i="10"/>
  <c r="J221" i="14"/>
  <c r="C221" i="14"/>
  <c r="G221" i="12"/>
  <c r="D221" i="12"/>
  <c r="B222" i="14"/>
  <c r="B222" i="10"/>
  <c r="C222" i="10"/>
  <c r="J222" i="14"/>
  <c r="C222" i="14"/>
  <c r="G222" i="12"/>
  <c r="D222" i="12"/>
  <c r="B223" i="14"/>
  <c r="B223" i="10"/>
  <c r="C223" i="10"/>
  <c r="J223" i="14"/>
  <c r="C223" i="14"/>
  <c r="G223" i="12"/>
  <c r="D223" i="12"/>
  <c r="B224" i="14"/>
  <c r="B224" i="10"/>
  <c r="C224" i="10"/>
  <c r="J224" i="14"/>
  <c r="C224" i="14"/>
  <c r="G224" i="12"/>
  <c r="D224" i="12"/>
  <c r="G224" i="14" l="1"/>
  <c r="D224" i="14"/>
  <c r="E224" i="14"/>
  <c r="M224" i="14" s="1"/>
  <c r="N224" i="14" s="1"/>
  <c r="E224" i="10"/>
  <c r="D224" i="10"/>
  <c r="J224" i="10"/>
  <c r="G224" i="10"/>
  <c r="M224" i="10" s="1"/>
  <c r="N224" i="10" s="1"/>
  <c r="I224" i="10"/>
  <c r="I224" i="14"/>
  <c r="G223" i="14"/>
  <c r="D223" i="14"/>
  <c r="E223" i="14"/>
  <c r="M223" i="14" s="1"/>
  <c r="N223" i="14" s="1"/>
  <c r="J223" i="10"/>
  <c r="G223" i="10"/>
  <c r="D223" i="10"/>
  <c r="E223" i="10"/>
  <c r="M223" i="10" s="1"/>
  <c r="N223" i="10" s="1"/>
  <c r="I223" i="10"/>
  <c r="I223" i="14"/>
  <c r="G222" i="14"/>
  <c r="D222" i="14"/>
  <c r="E222" i="14"/>
  <c r="M222" i="14" s="1"/>
  <c r="N222" i="14" s="1"/>
  <c r="E222" i="10"/>
  <c r="D222" i="10"/>
  <c r="J222" i="10"/>
  <c r="G222" i="10"/>
  <c r="M222" i="10" s="1"/>
  <c r="N222" i="10" s="1"/>
  <c r="I222" i="10"/>
  <c r="I222" i="14"/>
  <c r="E221" i="14"/>
  <c r="G221" i="14"/>
  <c r="D221" i="14"/>
  <c r="D221" i="10"/>
  <c r="J221" i="10"/>
  <c r="G221" i="10"/>
  <c r="E221" i="10"/>
  <c r="M221" i="10" s="1"/>
  <c r="N221" i="10" s="1"/>
  <c r="I221" i="10"/>
  <c r="I221" i="14"/>
  <c r="E220" i="14"/>
  <c r="G220" i="14"/>
  <c r="D220" i="14"/>
  <c r="D220" i="10"/>
  <c r="J220" i="10"/>
  <c r="G220" i="10"/>
  <c r="E220" i="10"/>
  <c r="M220" i="10" s="1"/>
  <c r="N220" i="10" s="1"/>
  <c r="I220" i="10"/>
  <c r="I220" i="14"/>
  <c r="G219" i="14"/>
  <c r="E219" i="14"/>
  <c r="M219" i="14" s="1"/>
  <c r="N219" i="14" s="1"/>
  <c r="D219" i="14"/>
  <c r="E219" i="10"/>
  <c r="J219" i="10"/>
  <c r="G219" i="10"/>
  <c r="D219" i="10"/>
  <c r="I219" i="10"/>
  <c r="I219" i="14"/>
  <c r="E218" i="14"/>
  <c r="G218" i="14"/>
  <c r="D218" i="14"/>
  <c r="D218" i="10"/>
  <c r="E218" i="10"/>
  <c r="J218" i="10"/>
  <c r="G218" i="10"/>
  <c r="I218" i="10"/>
  <c r="I218" i="14"/>
  <c r="G217" i="14"/>
  <c r="D217" i="14"/>
  <c r="E217" i="14"/>
  <c r="M217" i="14" s="1"/>
  <c r="N217" i="14" s="1"/>
  <c r="E217" i="10"/>
  <c r="G217" i="10"/>
  <c r="D217" i="10"/>
  <c r="J217" i="10"/>
  <c r="I217" i="10"/>
  <c r="I217" i="14"/>
  <c r="E216" i="14"/>
  <c r="G216" i="14"/>
  <c r="D216" i="14"/>
  <c r="J216" i="10"/>
  <c r="G216" i="10"/>
  <c r="E216" i="10"/>
  <c r="M216" i="10" s="1"/>
  <c r="N216" i="10" s="1"/>
  <c r="D216" i="10"/>
  <c r="I216" i="10"/>
  <c r="I216" i="14"/>
  <c r="E215" i="14"/>
  <c r="G215" i="14"/>
  <c r="D215" i="14"/>
  <c r="J215" i="10"/>
  <c r="G215" i="10"/>
  <c r="E215" i="10"/>
  <c r="M215" i="10" s="1"/>
  <c r="N215" i="10" s="1"/>
  <c r="D215" i="10"/>
  <c r="I215" i="10"/>
  <c r="I215" i="14"/>
  <c r="E214" i="14"/>
  <c r="D214" i="14"/>
  <c r="G214" i="14"/>
  <c r="M214" i="14" s="1"/>
  <c r="N214" i="14" s="1"/>
  <c r="E214" i="10"/>
  <c r="D214" i="10"/>
  <c r="J214" i="10"/>
  <c r="G214" i="10"/>
  <c r="M214" i="10" s="1"/>
  <c r="N214" i="10" s="1"/>
  <c r="I214" i="10"/>
  <c r="I214" i="14"/>
  <c r="G213" i="14"/>
  <c r="D213" i="14"/>
  <c r="E213" i="14"/>
  <c r="M213" i="14" s="1"/>
  <c r="N213" i="14" s="1"/>
  <c r="D213" i="10"/>
  <c r="G213" i="10"/>
  <c r="J213" i="10"/>
  <c r="E213" i="10"/>
  <c r="M213" i="10" s="1"/>
  <c r="N213" i="10" s="1"/>
  <c r="I213" i="10"/>
  <c r="I213" i="14"/>
  <c r="G212" i="14"/>
  <c r="D212" i="14"/>
  <c r="E212" i="14"/>
  <c r="M212" i="14" s="1"/>
  <c r="N212" i="14" s="1"/>
  <c r="D212" i="10"/>
  <c r="G212" i="10"/>
  <c r="E212" i="10"/>
  <c r="M212" i="10" s="1"/>
  <c r="N212" i="10" s="1"/>
  <c r="J212" i="10"/>
  <c r="I212" i="10"/>
  <c r="I212" i="14"/>
  <c r="D211" i="14"/>
  <c r="E211" i="14"/>
  <c r="G211" i="14"/>
  <c r="M211" i="14" s="1"/>
  <c r="N211" i="14" s="1"/>
  <c r="D211" i="10"/>
  <c r="G211" i="10"/>
  <c r="J211" i="10"/>
  <c r="E211" i="10"/>
  <c r="M211" i="10" s="1"/>
  <c r="N211" i="10" s="1"/>
  <c r="I211" i="10"/>
  <c r="I211" i="14"/>
  <c r="E210" i="14"/>
  <c r="D210" i="14"/>
  <c r="G210" i="14"/>
  <c r="M210" i="14" s="1"/>
  <c r="N210" i="14" s="1"/>
  <c r="D210" i="10"/>
  <c r="J210" i="10"/>
  <c r="G210" i="10"/>
  <c r="E210" i="10"/>
  <c r="M210" i="10" s="1"/>
  <c r="N210" i="10" s="1"/>
  <c r="I210" i="10"/>
  <c r="I210" i="14"/>
  <c r="D209" i="14"/>
  <c r="E209" i="14"/>
  <c r="G209" i="14"/>
  <c r="M209" i="14" s="1"/>
  <c r="N209" i="14" s="1"/>
  <c r="D209" i="10"/>
  <c r="J209" i="10"/>
  <c r="G209" i="10"/>
  <c r="E209" i="10"/>
  <c r="M209" i="10" s="1"/>
  <c r="N209" i="10" s="1"/>
  <c r="I209" i="10"/>
  <c r="I209" i="14"/>
  <c r="G208" i="14"/>
  <c r="D208" i="14"/>
  <c r="E208" i="14"/>
  <c r="M208" i="14" s="1"/>
  <c r="N208" i="14" s="1"/>
  <c r="J208" i="10"/>
  <c r="E208" i="10"/>
  <c r="D208" i="10"/>
  <c r="G208" i="10"/>
  <c r="M208" i="10" s="1"/>
  <c r="N208" i="10" s="1"/>
  <c r="I208" i="10"/>
  <c r="I208" i="14"/>
  <c r="G207" i="14"/>
  <c r="D207" i="14"/>
  <c r="E207" i="14"/>
  <c r="M207" i="14" s="1"/>
  <c r="N207" i="14" s="1"/>
  <c r="J207" i="10"/>
  <c r="E207" i="10"/>
  <c r="D207" i="10"/>
  <c r="G207" i="10"/>
  <c r="I207" i="10"/>
  <c r="I207" i="14"/>
  <c r="E206" i="14"/>
  <c r="D206" i="14"/>
  <c r="G206" i="14"/>
  <c r="M206" i="14" s="1"/>
  <c r="N206" i="14" s="1"/>
  <c r="D206" i="10"/>
  <c r="E206" i="10"/>
  <c r="J206" i="10"/>
  <c r="G206" i="10"/>
  <c r="I206" i="10"/>
  <c r="I206" i="14"/>
  <c r="G205" i="14"/>
  <c r="D205" i="14"/>
  <c r="E205" i="14"/>
  <c r="M205" i="14" s="1"/>
  <c r="N205" i="14" s="1"/>
  <c r="J205" i="10"/>
  <c r="D205" i="10"/>
  <c r="E205" i="10"/>
  <c r="G205" i="10"/>
  <c r="I205" i="10"/>
  <c r="I205" i="14"/>
  <c r="G204" i="14"/>
  <c r="E204" i="14"/>
  <c r="M204" i="14" s="1"/>
  <c r="N204" i="14" s="1"/>
  <c r="D204" i="14"/>
  <c r="E204" i="10"/>
  <c r="J204" i="10"/>
  <c r="G204" i="10"/>
  <c r="D204" i="10"/>
  <c r="I204" i="10"/>
  <c r="I204" i="14"/>
  <c r="E203" i="14"/>
  <c r="G203" i="14"/>
  <c r="D203" i="14"/>
  <c r="J203" i="10"/>
  <c r="G203" i="10"/>
  <c r="E203" i="10"/>
  <c r="M203" i="10" s="1"/>
  <c r="N203" i="10" s="1"/>
  <c r="D203" i="10"/>
  <c r="I203" i="10"/>
  <c r="I203" i="14"/>
  <c r="E202" i="14"/>
  <c r="D202" i="14"/>
  <c r="G202" i="14"/>
  <c r="M202" i="14" s="1"/>
  <c r="N202" i="14" s="1"/>
  <c r="J202" i="10"/>
  <c r="G202" i="10"/>
  <c r="E202" i="10"/>
  <c r="M202" i="10" s="1"/>
  <c r="N202" i="10" s="1"/>
  <c r="D202" i="10"/>
  <c r="I202" i="10"/>
  <c r="I202" i="14"/>
  <c r="E201" i="14"/>
  <c r="G201" i="14"/>
  <c r="D201" i="14"/>
  <c r="D201" i="10"/>
  <c r="G201" i="10"/>
  <c r="E201" i="10"/>
  <c r="M201" i="10" s="1"/>
  <c r="N201" i="10" s="1"/>
  <c r="J201" i="10"/>
  <c r="I201" i="10"/>
  <c r="I201" i="14"/>
  <c r="D200" i="14"/>
  <c r="E200" i="14"/>
  <c r="G200" i="14"/>
  <c r="G200" i="10"/>
  <c r="J200" i="10"/>
  <c r="E200" i="10"/>
  <c r="M200" i="10" s="1"/>
  <c r="N200" i="10" s="1"/>
  <c r="D200" i="10"/>
  <c r="I200" i="10"/>
  <c r="I200" i="14"/>
  <c r="D199" i="14"/>
  <c r="E199" i="14"/>
  <c r="G199" i="14"/>
  <c r="D199" i="10"/>
  <c r="J199" i="10"/>
  <c r="G199" i="10"/>
  <c r="E199" i="10"/>
  <c r="M199" i="10" s="1"/>
  <c r="N199" i="10" s="1"/>
  <c r="I199" i="10"/>
  <c r="I199" i="14"/>
  <c r="E198" i="14"/>
  <c r="D198" i="14"/>
  <c r="G198" i="14"/>
  <c r="D198" i="10"/>
  <c r="J198" i="10"/>
  <c r="G198" i="10"/>
  <c r="E198" i="10"/>
  <c r="M198" i="10" s="1"/>
  <c r="N198" i="10" s="1"/>
  <c r="I198" i="10"/>
  <c r="I198" i="14"/>
  <c r="G197" i="14"/>
  <c r="D197" i="14"/>
  <c r="E197" i="14"/>
  <c r="M197" i="14" s="1"/>
  <c r="N197" i="14" s="1"/>
  <c r="E197" i="10"/>
  <c r="D197" i="10"/>
  <c r="J197" i="10"/>
  <c r="G197" i="10"/>
  <c r="M197" i="10" s="1"/>
  <c r="N197" i="10" s="1"/>
  <c r="I197" i="10"/>
  <c r="I197" i="14"/>
  <c r="G196" i="14"/>
  <c r="E196" i="14"/>
  <c r="M196" i="14" s="1"/>
  <c r="N196" i="14" s="1"/>
  <c r="D196" i="14"/>
  <c r="E196" i="10"/>
  <c r="D196" i="10"/>
  <c r="J196" i="10"/>
  <c r="G196" i="10"/>
  <c r="M196" i="10" s="1"/>
  <c r="N196" i="10" s="1"/>
  <c r="I196" i="10"/>
  <c r="I196" i="14"/>
  <c r="G195" i="14"/>
  <c r="E195" i="14"/>
  <c r="M195" i="14" s="1"/>
  <c r="N195" i="14" s="1"/>
  <c r="D195" i="14"/>
  <c r="G195" i="10"/>
  <c r="D195" i="10"/>
  <c r="E195" i="10"/>
  <c r="M195" i="10" s="1"/>
  <c r="N195" i="10" s="1"/>
  <c r="J195" i="10"/>
  <c r="I195" i="10"/>
  <c r="I195" i="14"/>
  <c r="G194" i="14"/>
  <c r="D194" i="14"/>
  <c r="E194" i="14"/>
  <c r="M194" i="14" s="1"/>
  <c r="N194" i="14" s="1"/>
  <c r="E194" i="10"/>
  <c r="D194" i="10"/>
  <c r="G194" i="10"/>
  <c r="J194" i="10"/>
  <c r="I194" i="10"/>
  <c r="I194" i="14"/>
  <c r="E193" i="14"/>
  <c r="D193" i="14"/>
  <c r="G193" i="14"/>
  <c r="M193" i="14" s="1"/>
  <c r="N193" i="14" s="1"/>
  <c r="G193" i="10"/>
  <c r="J193" i="10"/>
  <c r="D193" i="10"/>
  <c r="E193" i="10"/>
  <c r="M193" i="10" s="1"/>
  <c r="N193" i="10" s="1"/>
  <c r="I193" i="10"/>
  <c r="I193" i="14"/>
  <c r="D192" i="14"/>
  <c r="G192" i="14"/>
  <c r="E192" i="14"/>
  <c r="M192" i="14" s="1"/>
  <c r="N192" i="14" s="1"/>
  <c r="J192" i="10"/>
  <c r="D192" i="10"/>
  <c r="G192" i="10"/>
  <c r="E192" i="10"/>
  <c r="M192" i="10" s="1"/>
  <c r="N192" i="10" s="1"/>
  <c r="I192" i="10"/>
  <c r="I192" i="14"/>
  <c r="E191" i="14"/>
  <c r="G191" i="14"/>
  <c r="D191" i="14"/>
  <c r="J191" i="10"/>
  <c r="D191" i="10"/>
  <c r="G191" i="10"/>
  <c r="E191" i="10"/>
  <c r="M191" i="10" s="1"/>
  <c r="N191" i="10" s="1"/>
  <c r="I191" i="10"/>
  <c r="I191" i="14"/>
  <c r="E190" i="14"/>
  <c r="D190" i="14"/>
  <c r="G190" i="14"/>
  <c r="M190" i="14" s="1"/>
  <c r="N190" i="14" s="1"/>
  <c r="J190" i="10"/>
  <c r="G190" i="10"/>
  <c r="E190" i="10"/>
  <c r="M190" i="10" s="1"/>
  <c r="N190" i="10" s="1"/>
  <c r="D190" i="10"/>
  <c r="I190" i="10"/>
  <c r="I190" i="14"/>
  <c r="G189" i="14"/>
  <c r="D189" i="14"/>
  <c r="E189" i="14"/>
  <c r="M189" i="14" s="1"/>
  <c r="N189" i="14" s="1"/>
  <c r="D189" i="10"/>
  <c r="J189" i="10"/>
  <c r="E189" i="10"/>
  <c r="G189" i="10"/>
  <c r="I189" i="10"/>
  <c r="I189" i="14"/>
  <c r="G188" i="14"/>
  <c r="D188" i="14"/>
  <c r="E188" i="14"/>
  <c r="M188" i="14" s="1"/>
  <c r="N188" i="14" s="1"/>
  <c r="D188" i="10"/>
  <c r="E188" i="10"/>
  <c r="J188" i="10"/>
  <c r="G188" i="10"/>
  <c r="I188" i="10"/>
  <c r="I188" i="14"/>
  <c r="D187" i="14"/>
  <c r="E187" i="14"/>
  <c r="G187" i="14"/>
  <c r="D187" i="10"/>
  <c r="J187" i="10"/>
  <c r="G187" i="10"/>
  <c r="E187" i="10"/>
  <c r="M187" i="10" s="1"/>
  <c r="N187" i="10" s="1"/>
  <c r="I187" i="10"/>
  <c r="I187" i="14"/>
  <c r="D186" i="14"/>
  <c r="E186" i="14"/>
  <c r="G186" i="14"/>
  <c r="E186" i="10"/>
  <c r="D186" i="10"/>
  <c r="J186" i="10"/>
  <c r="G186" i="10"/>
  <c r="M186" i="10" s="1"/>
  <c r="N186" i="10" s="1"/>
  <c r="I186" i="10"/>
  <c r="I186" i="14"/>
  <c r="G185" i="14"/>
  <c r="D185" i="14"/>
  <c r="E185" i="14"/>
  <c r="M185" i="14" s="1"/>
  <c r="N185" i="14" s="1"/>
  <c r="E185" i="10"/>
  <c r="D185" i="10"/>
  <c r="J185" i="10"/>
  <c r="G185" i="10"/>
  <c r="I185" i="10"/>
  <c r="I185" i="14"/>
  <c r="G184" i="14"/>
  <c r="D184" i="14"/>
  <c r="E184" i="14"/>
  <c r="M184" i="14" s="1"/>
  <c r="N184" i="14" s="1"/>
  <c r="E184" i="10"/>
  <c r="D184" i="10"/>
  <c r="J184" i="10"/>
  <c r="G184" i="10"/>
  <c r="M184" i="10" s="1"/>
  <c r="N184" i="10" s="1"/>
  <c r="I184" i="10"/>
  <c r="I184" i="14"/>
  <c r="G183" i="14"/>
  <c r="D183" i="14"/>
  <c r="E183" i="14"/>
  <c r="M183" i="14" s="1"/>
  <c r="N183" i="14" s="1"/>
  <c r="J183" i="10"/>
  <c r="D183" i="10"/>
  <c r="G183" i="10"/>
  <c r="E183" i="10"/>
  <c r="M183" i="10" s="1"/>
  <c r="N183" i="10" s="1"/>
  <c r="I183" i="10"/>
  <c r="I183" i="14"/>
  <c r="G182" i="14"/>
  <c r="E182" i="14"/>
  <c r="M182" i="14" s="1"/>
  <c r="N182" i="14" s="1"/>
  <c r="D182" i="14"/>
  <c r="G182" i="10"/>
  <c r="D182" i="10"/>
  <c r="J182" i="10"/>
  <c r="E182" i="10"/>
  <c r="M182" i="10" s="1"/>
  <c r="N182" i="10" s="1"/>
  <c r="I182" i="10"/>
  <c r="I182" i="14"/>
  <c r="G181" i="14"/>
  <c r="E181" i="14"/>
  <c r="M181" i="14" s="1"/>
  <c r="N181" i="14" s="1"/>
  <c r="D181" i="14"/>
  <c r="G181" i="10"/>
  <c r="J181" i="10"/>
  <c r="E181" i="10"/>
  <c r="D181" i="10"/>
  <c r="I181" i="10"/>
  <c r="I181" i="14"/>
  <c r="G180" i="14"/>
  <c r="D180" i="14"/>
  <c r="E180" i="14"/>
  <c r="M180" i="14" s="1"/>
  <c r="N180" i="14" s="1"/>
  <c r="E180" i="10"/>
  <c r="J180" i="10"/>
  <c r="G180" i="10"/>
  <c r="D180" i="10"/>
  <c r="I180" i="10"/>
  <c r="I180" i="14"/>
  <c r="E179" i="14"/>
  <c r="G179" i="14"/>
  <c r="D179" i="14"/>
  <c r="E179" i="10"/>
  <c r="J179" i="10"/>
  <c r="G179" i="10"/>
  <c r="D179" i="10"/>
  <c r="I179" i="10"/>
  <c r="I179" i="14"/>
  <c r="E178" i="14"/>
  <c r="D178" i="14"/>
  <c r="G178" i="14"/>
  <c r="M178" i="14" s="1"/>
  <c r="N178" i="14" s="1"/>
  <c r="J178" i="10"/>
  <c r="G178" i="10"/>
  <c r="D178" i="10"/>
  <c r="E178" i="10"/>
  <c r="M178" i="10" s="1"/>
  <c r="N178" i="10" s="1"/>
  <c r="I178" i="10"/>
  <c r="I178" i="14"/>
  <c r="E177" i="14"/>
  <c r="G177" i="14"/>
  <c r="D177" i="14"/>
  <c r="J177" i="10"/>
  <c r="G177" i="10"/>
  <c r="E177" i="10"/>
  <c r="M177" i="10" s="1"/>
  <c r="N177" i="10" s="1"/>
  <c r="D177" i="10"/>
  <c r="I177" i="10"/>
  <c r="I177" i="14"/>
  <c r="D176" i="14"/>
  <c r="E176" i="14"/>
  <c r="G176" i="14"/>
  <c r="D176" i="10"/>
  <c r="G176" i="10"/>
  <c r="E176" i="10"/>
  <c r="M176" i="10" s="1"/>
  <c r="N176" i="10" s="1"/>
  <c r="J176" i="10"/>
  <c r="I176" i="10"/>
  <c r="I176" i="14"/>
  <c r="E175" i="14"/>
  <c r="D175" i="14"/>
  <c r="G175" i="14"/>
  <c r="D175" i="10"/>
  <c r="J175" i="10"/>
  <c r="G175" i="10"/>
  <c r="E175" i="10"/>
  <c r="M175" i="10" s="1"/>
  <c r="N175" i="10" s="1"/>
  <c r="I175" i="10"/>
  <c r="I175" i="14"/>
  <c r="G174" i="14"/>
  <c r="D174" i="14"/>
  <c r="E174" i="14"/>
  <c r="M174" i="14" s="1"/>
  <c r="N174" i="14" s="1"/>
  <c r="D174" i="10"/>
  <c r="J174" i="10"/>
  <c r="G174" i="10"/>
  <c r="E174" i="10"/>
  <c r="M174" i="10" s="1"/>
  <c r="N174" i="10" s="1"/>
  <c r="I174" i="10"/>
  <c r="I174" i="14"/>
  <c r="E173" i="14"/>
  <c r="G173" i="14"/>
  <c r="D173" i="14"/>
  <c r="D173" i="10"/>
  <c r="J173" i="10"/>
  <c r="G173" i="10"/>
  <c r="E173" i="10"/>
  <c r="M173" i="10" s="1"/>
  <c r="N173" i="10" s="1"/>
  <c r="I173" i="10"/>
  <c r="I173" i="14"/>
  <c r="D172" i="14"/>
  <c r="E172" i="14"/>
  <c r="G172" i="14"/>
  <c r="D172" i="10"/>
  <c r="J172" i="10"/>
  <c r="G172" i="10"/>
  <c r="E172" i="10"/>
  <c r="M172" i="10" s="1"/>
  <c r="N172" i="10" s="1"/>
  <c r="I172" i="10"/>
  <c r="I172" i="14"/>
  <c r="G171" i="14"/>
  <c r="D171" i="14"/>
  <c r="E171" i="14"/>
  <c r="M171" i="14" s="1"/>
  <c r="N171" i="14" s="1"/>
  <c r="J171" i="10"/>
  <c r="D171" i="10"/>
  <c r="E171" i="10"/>
  <c r="G171" i="10"/>
  <c r="I171" i="10"/>
  <c r="I171" i="14"/>
  <c r="E170" i="14"/>
  <c r="G170" i="14"/>
  <c r="M170" i="14" s="1"/>
  <c r="N170" i="14" s="1"/>
  <c r="D170" i="14"/>
  <c r="J170" i="10"/>
  <c r="D170" i="10"/>
  <c r="G170" i="10"/>
  <c r="E170" i="10"/>
  <c r="M170" i="10" s="1"/>
  <c r="N170" i="10" s="1"/>
  <c r="I170" i="10"/>
  <c r="I170" i="14"/>
  <c r="G169" i="14"/>
  <c r="D169" i="14"/>
  <c r="E169" i="14"/>
  <c r="M169" i="14" s="1"/>
  <c r="N169" i="14" s="1"/>
  <c r="G169" i="10"/>
  <c r="E169" i="10"/>
  <c r="M169" i="10" s="1"/>
  <c r="N169" i="10" s="1"/>
  <c r="D169" i="10"/>
  <c r="J169" i="10"/>
  <c r="I169" i="10"/>
  <c r="I169" i="14"/>
  <c r="G168" i="14"/>
  <c r="E168" i="14"/>
  <c r="M168" i="14" s="1"/>
  <c r="N168" i="14" s="1"/>
  <c r="D168" i="14"/>
  <c r="G168" i="10"/>
  <c r="E168" i="10"/>
  <c r="M168" i="10" s="1"/>
  <c r="N168" i="10" s="1"/>
  <c r="D168" i="10"/>
  <c r="J168" i="10"/>
  <c r="I168" i="10"/>
  <c r="I168" i="14"/>
  <c r="E167" i="14"/>
  <c r="G167" i="14"/>
  <c r="D167" i="14"/>
  <c r="G167" i="10"/>
  <c r="E167" i="10"/>
  <c r="M167" i="10" s="1"/>
  <c r="N167" i="10" s="1"/>
  <c r="D167" i="10"/>
  <c r="J167" i="10"/>
  <c r="I167" i="10"/>
  <c r="I167" i="14"/>
  <c r="G166" i="14"/>
  <c r="D166" i="14"/>
  <c r="E166" i="14"/>
  <c r="M166" i="14" s="1"/>
  <c r="N166" i="14" s="1"/>
  <c r="G166" i="10"/>
  <c r="D166" i="10"/>
  <c r="E166" i="10"/>
  <c r="M166" i="10" s="1"/>
  <c r="N166" i="10" s="1"/>
  <c r="J166" i="10"/>
  <c r="I166" i="10"/>
  <c r="I166" i="14"/>
  <c r="G165" i="14"/>
  <c r="D165" i="14"/>
  <c r="E165" i="14"/>
  <c r="M165" i="14" s="1"/>
  <c r="N165" i="14" s="1"/>
  <c r="G165" i="10"/>
  <c r="D165" i="10"/>
  <c r="E165" i="10"/>
  <c r="M165" i="10" s="1"/>
  <c r="N165" i="10" s="1"/>
  <c r="J165" i="10"/>
  <c r="I165" i="10"/>
  <c r="I165" i="14"/>
  <c r="E164" i="14"/>
  <c r="D164" i="14"/>
  <c r="G164" i="14"/>
  <c r="M164" i="14" s="1"/>
  <c r="N164" i="14" s="1"/>
  <c r="E164" i="10"/>
  <c r="D164" i="10"/>
  <c r="G164" i="10"/>
  <c r="M164" i="10" s="1"/>
  <c r="N164" i="10" s="1"/>
  <c r="J164" i="10"/>
  <c r="I164" i="10"/>
  <c r="I164" i="14"/>
  <c r="D163" i="14"/>
  <c r="E163" i="14"/>
  <c r="G163" i="14"/>
  <c r="D163" i="10"/>
  <c r="G163" i="10"/>
  <c r="J163" i="10"/>
  <c r="E163" i="10"/>
  <c r="M163" i="10" s="1"/>
  <c r="N163" i="10" s="1"/>
  <c r="I163" i="10"/>
  <c r="I163" i="14"/>
  <c r="E162" i="14"/>
  <c r="D162" i="14"/>
  <c r="G162" i="14"/>
  <c r="M162" i="14" s="1"/>
  <c r="N162" i="14" s="1"/>
  <c r="D162" i="10"/>
  <c r="G162" i="10"/>
  <c r="E162" i="10"/>
  <c r="M162" i="10" s="1"/>
  <c r="N162" i="10" s="1"/>
  <c r="J162" i="10"/>
  <c r="I162" i="10"/>
  <c r="I162" i="14"/>
  <c r="G161" i="14"/>
  <c r="D161" i="14"/>
  <c r="E161" i="14"/>
  <c r="M161" i="14" s="1"/>
  <c r="N161" i="14" s="1"/>
  <c r="D161" i="10"/>
  <c r="G161" i="10"/>
  <c r="E161" i="10"/>
  <c r="M161" i="10" s="1"/>
  <c r="N161" i="10" s="1"/>
  <c r="J161" i="10"/>
  <c r="I161" i="10"/>
  <c r="I161" i="14"/>
  <c r="E160" i="14"/>
  <c r="D160" i="14"/>
  <c r="G160" i="14"/>
  <c r="M160" i="14" s="1"/>
  <c r="N160" i="14" s="1"/>
  <c r="D160" i="10"/>
  <c r="J160" i="10"/>
  <c r="G160" i="10"/>
  <c r="E160" i="10"/>
  <c r="M160" i="10" s="1"/>
  <c r="N160" i="10" s="1"/>
  <c r="I160" i="10"/>
  <c r="I160" i="14"/>
  <c r="G159" i="14"/>
  <c r="D159" i="14"/>
  <c r="E159" i="14"/>
  <c r="M159" i="14" s="1"/>
  <c r="N159" i="14" s="1"/>
  <c r="G159" i="10"/>
  <c r="J159" i="10"/>
  <c r="D159" i="10"/>
  <c r="E159" i="10"/>
  <c r="M159" i="10" s="1"/>
  <c r="N159" i="10" s="1"/>
  <c r="I159" i="10"/>
  <c r="I159" i="14"/>
  <c r="E158" i="14"/>
  <c r="D158" i="14"/>
  <c r="G158" i="14"/>
  <c r="E158" i="10"/>
  <c r="D158" i="10"/>
  <c r="J158" i="10"/>
  <c r="G158" i="10"/>
  <c r="I158" i="10"/>
  <c r="I158" i="14"/>
  <c r="G157" i="14"/>
  <c r="E157" i="14"/>
  <c r="M157" i="14" s="1"/>
  <c r="N157" i="14" s="1"/>
  <c r="D157" i="14"/>
  <c r="E157" i="10"/>
  <c r="J157" i="10"/>
  <c r="G157" i="10"/>
  <c r="D157" i="10"/>
  <c r="I157" i="10"/>
  <c r="I157" i="14"/>
  <c r="E156" i="14"/>
  <c r="G156" i="14"/>
  <c r="M156" i="14" s="1"/>
  <c r="N156" i="14" s="1"/>
  <c r="D156" i="14"/>
  <c r="E156" i="10"/>
  <c r="J156" i="10"/>
  <c r="G156" i="10"/>
  <c r="D156" i="10"/>
  <c r="I156" i="10"/>
  <c r="I156" i="14"/>
  <c r="E155" i="14"/>
  <c r="D155" i="14"/>
  <c r="G155" i="14"/>
  <c r="M155" i="14" s="1"/>
  <c r="N155" i="14" s="1"/>
  <c r="G155" i="10"/>
  <c r="J155" i="10"/>
  <c r="E155" i="10"/>
  <c r="M155" i="10" s="1"/>
  <c r="N155" i="10" s="1"/>
  <c r="D155" i="10"/>
  <c r="I155" i="10"/>
  <c r="I155" i="14"/>
  <c r="D154" i="14"/>
  <c r="E154" i="14"/>
  <c r="G154" i="14"/>
  <c r="J154" i="10"/>
  <c r="G154" i="10"/>
  <c r="E154" i="10"/>
  <c r="M154" i="10" s="1"/>
  <c r="N154" i="10" s="1"/>
  <c r="D154" i="10"/>
  <c r="I154" i="10"/>
  <c r="I154" i="14"/>
  <c r="E153" i="14"/>
  <c r="D153" i="14"/>
  <c r="G153" i="14"/>
  <c r="M153" i="14" s="1"/>
  <c r="N153" i="14" s="1"/>
  <c r="D153" i="10"/>
  <c r="G153" i="10"/>
  <c r="E153" i="10"/>
  <c r="M153" i="10" s="1"/>
  <c r="N153" i="10" s="1"/>
  <c r="J153" i="10"/>
  <c r="I153" i="10"/>
  <c r="I153" i="14"/>
  <c r="D152" i="14"/>
  <c r="E152" i="14"/>
  <c r="G152" i="14"/>
  <c r="G152" i="10"/>
  <c r="D152" i="10"/>
  <c r="E152" i="10"/>
  <c r="M152" i="10" s="1"/>
  <c r="N152" i="10" s="1"/>
  <c r="J152" i="10"/>
  <c r="I152" i="10"/>
  <c r="I152" i="14"/>
  <c r="D151" i="14"/>
  <c r="E151" i="14"/>
  <c r="G151" i="14"/>
  <c r="M151" i="14" s="1"/>
  <c r="N151" i="14" s="1"/>
  <c r="G151" i="10"/>
  <c r="D151" i="10"/>
  <c r="E151" i="10"/>
  <c r="M151" i="10" s="1"/>
  <c r="N151" i="10" s="1"/>
  <c r="J151" i="10"/>
  <c r="I151" i="10"/>
  <c r="I151" i="14"/>
  <c r="E150" i="14"/>
  <c r="D150" i="14"/>
  <c r="G150" i="14"/>
  <c r="M150" i="14" s="1"/>
  <c r="N150" i="14" s="1"/>
  <c r="D150" i="10"/>
  <c r="E150" i="10"/>
  <c r="J150" i="10"/>
  <c r="G150" i="10"/>
  <c r="I150" i="10"/>
  <c r="I150" i="14"/>
  <c r="G149" i="14"/>
  <c r="D149" i="14"/>
  <c r="E149" i="14"/>
  <c r="M149" i="14" s="1"/>
  <c r="N149" i="14" s="1"/>
  <c r="D149" i="10"/>
  <c r="E149" i="10"/>
  <c r="J149" i="10"/>
  <c r="G149" i="10"/>
  <c r="I149" i="10"/>
  <c r="I149" i="14"/>
  <c r="E148" i="14"/>
  <c r="D148" i="14"/>
  <c r="G148" i="14"/>
  <c r="M148" i="14" s="1"/>
  <c r="N148" i="14" s="1"/>
  <c r="E148" i="10"/>
  <c r="D148" i="10"/>
  <c r="J148" i="10"/>
  <c r="G148" i="10"/>
  <c r="M148" i="10" s="1"/>
  <c r="N148" i="10" s="1"/>
  <c r="I148" i="10"/>
  <c r="I148" i="14"/>
  <c r="E147" i="14"/>
  <c r="D147" i="14"/>
  <c r="G147" i="14"/>
  <c r="M147" i="14" s="1"/>
  <c r="N147" i="14" s="1"/>
  <c r="E147" i="10"/>
  <c r="D147" i="10"/>
  <c r="G147" i="10"/>
  <c r="M147" i="10" s="1"/>
  <c r="N147" i="10" s="1"/>
  <c r="J147" i="10"/>
  <c r="I147" i="10"/>
  <c r="I147" i="14"/>
  <c r="E146" i="14"/>
  <c r="D146" i="14"/>
  <c r="G146" i="14"/>
  <c r="M146" i="14" s="1"/>
  <c r="N146" i="14" s="1"/>
  <c r="G146" i="10"/>
  <c r="J146" i="10"/>
  <c r="D146" i="10"/>
  <c r="E146" i="10"/>
  <c r="M146" i="10" s="1"/>
  <c r="N146" i="10" s="1"/>
  <c r="I146" i="10"/>
  <c r="I146" i="14"/>
  <c r="G145" i="14"/>
  <c r="E145" i="14"/>
  <c r="M145" i="14" s="1"/>
  <c r="N145" i="14" s="1"/>
  <c r="D145" i="14"/>
  <c r="J145" i="10"/>
  <c r="G145" i="10"/>
  <c r="E145" i="10"/>
  <c r="M145" i="10" s="1"/>
  <c r="N145" i="10" s="1"/>
  <c r="D145" i="10"/>
  <c r="I145" i="10"/>
  <c r="I145" i="14"/>
  <c r="D144" i="14"/>
  <c r="E144" i="14"/>
  <c r="G144" i="14"/>
  <c r="J144" i="10"/>
  <c r="G144" i="10"/>
  <c r="E144" i="10"/>
  <c r="M144" i="10" s="1"/>
  <c r="N144" i="10" s="1"/>
  <c r="D144" i="10"/>
  <c r="I144" i="10"/>
  <c r="I144" i="14"/>
  <c r="E143" i="14"/>
  <c r="G143" i="14"/>
  <c r="D143" i="14"/>
  <c r="G143" i="10"/>
  <c r="J143" i="10"/>
  <c r="E143" i="10"/>
  <c r="M143" i="10" s="1"/>
  <c r="N143" i="10" s="1"/>
  <c r="D143" i="10"/>
  <c r="I143" i="10"/>
  <c r="I143" i="14"/>
  <c r="E142" i="14"/>
  <c r="D142" i="14"/>
  <c r="G142" i="14"/>
  <c r="E142" i="10"/>
  <c r="D142" i="10"/>
  <c r="G142" i="10"/>
  <c r="M142" i="10" s="1"/>
  <c r="N142" i="10" s="1"/>
  <c r="J142" i="10"/>
  <c r="I142" i="10"/>
  <c r="I142" i="14"/>
  <c r="E141" i="14"/>
  <c r="D141" i="14"/>
  <c r="G141" i="14"/>
  <c r="M141" i="14" s="1"/>
  <c r="N141" i="14" s="1"/>
  <c r="G141" i="10"/>
  <c r="D141" i="10"/>
  <c r="J141" i="10"/>
  <c r="E141" i="10"/>
  <c r="M141" i="10" s="1"/>
  <c r="N141" i="10" s="1"/>
  <c r="I141" i="10"/>
  <c r="I141" i="14"/>
  <c r="D140" i="14"/>
  <c r="E140" i="14"/>
  <c r="G140" i="14"/>
  <c r="G140" i="10"/>
  <c r="E140" i="10"/>
  <c r="M140" i="10" s="1"/>
  <c r="N140" i="10" s="1"/>
  <c r="D140" i="10"/>
  <c r="J140" i="10"/>
  <c r="I140" i="10"/>
  <c r="I140" i="14"/>
  <c r="D139" i="14"/>
  <c r="E139" i="14"/>
  <c r="G139" i="14"/>
  <c r="G139" i="10"/>
  <c r="D139" i="10"/>
  <c r="J139" i="10"/>
  <c r="E139" i="10"/>
  <c r="M139" i="10" s="1"/>
  <c r="N139" i="10" s="1"/>
  <c r="I139" i="10"/>
  <c r="I139" i="14"/>
  <c r="E138" i="14"/>
  <c r="D138" i="14"/>
  <c r="G138" i="14"/>
  <c r="M138" i="14" s="1"/>
  <c r="N138" i="14" s="1"/>
  <c r="D138" i="10"/>
  <c r="J138" i="10"/>
  <c r="E138" i="10"/>
  <c r="G138" i="10"/>
  <c r="I138" i="10"/>
  <c r="I138" i="14"/>
  <c r="D137" i="14"/>
  <c r="E137" i="14"/>
  <c r="G137" i="14"/>
  <c r="D137" i="10"/>
  <c r="J137" i="10"/>
  <c r="E137" i="10"/>
  <c r="G137" i="10"/>
  <c r="I137" i="10"/>
  <c r="I137" i="14"/>
  <c r="D136" i="14"/>
  <c r="E136" i="14"/>
  <c r="G136" i="14"/>
  <c r="D136" i="10"/>
  <c r="J136" i="10"/>
  <c r="E136" i="10"/>
  <c r="G136" i="10"/>
  <c r="I136" i="10"/>
  <c r="I136" i="14"/>
  <c r="G135" i="14"/>
  <c r="E135" i="14"/>
  <c r="M135" i="14" s="1"/>
  <c r="N135" i="14" s="1"/>
  <c r="D135" i="14"/>
  <c r="J135" i="10"/>
  <c r="D135" i="10"/>
  <c r="E135" i="10"/>
  <c r="G135" i="10"/>
  <c r="M135" i="10" s="1"/>
  <c r="N135" i="10" s="1"/>
  <c r="I135" i="10"/>
  <c r="I135" i="14"/>
  <c r="D134" i="14"/>
  <c r="E134" i="14"/>
  <c r="G134" i="14"/>
  <c r="G134" i="10"/>
  <c r="E134" i="10"/>
  <c r="M134" i="10" s="1"/>
  <c r="N134" i="10" s="1"/>
  <c r="J134" i="10"/>
  <c r="D134" i="10"/>
  <c r="I134" i="10"/>
  <c r="I134" i="14"/>
  <c r="G133" i="14"/>
  <c r="D133" i="14"/>
  <c r="E133" i="14"/>
  <c r="M133" i="14" s="1"/>
  <c r="N133" i="14" s="1"/>
  <c r="G133" i="10"/>
  <c r="J133" i="10"/>
  <c r="E133" i="10"/>
  <c r="D133" i="10"/>
  <c r="I133" i="10"/>
  <c r="I133" i="14"/>
  <c r="G132" i="14"/>
  <c r="E132" i="14"/>
  <c r="M132" i="14" s="1"/>
  <c r="N132" i="14" s="1"/>
  <c r="D132" i="14"/>
  <c r="G132" i="10"/>
  <c r="J132" i="10"/>
  <c r="E132" i="10"/>
  <c r="M132" i="10" s="1"/>
  <c r="N132" i="10" s="1"/>
  <c r="D132" i="10"/>
  <c r="I132" i="10"/>
  <c r="I132" i="14"/>
  <c r="E131" i="14"/>
  <c r="G131" i="14"/>
  <c r="D131" i="14"/>
  <c r="J131" i="10"/>
  <c r="G131" i="10"/>
  <c r="E131" i="10"/>
  <c r="M131" i="10" s="1"/>
  <c r="N131" i="10" s="1"/>
  <c r="D131" i="10"/>
  <c r="I131" i="10"/>
  <c r="I131" i="14"/>
  <c r="E130" i="14"/>
  <c r="D130" i="14"/>
  <c r="G130" i="14"/>
  <c r="J130" i="10"/>
  <c r="G130" i="10"/>
  <c r="E130" i="10"/>
  <c r="M130" i="10" s="1"/>
  <c r="N130" i="10" s="1"/>
  <c r="D130" i="10"/>
  <c r="I130" i="10"/>
  <c r="I130" i="14"/>
  <c r="D129" i="14"/>
  <c r="G129" i="14"/>
  <c r="E129" i="14"/>
  <c r="M129" i="14" s="1"/>
  <c r="N129" i="14" s="1"/>
  <c r="D129" i="10"/>
  <c r="E129" i="10"/>
  <c r="J129" i="10"/>
  <c r="G129" i="10"/>
  <c r="I129" i="10"/>
  <c r="I129" i="14"/>
  <c r="E128" i="14"/>
  <c r="D128" i="14"/>
  <c r="G128" i="14"/>
  <c r="M128" i="14" s="1"/>
  <c r="N128" i="14" s="1"/>
  <c r="D128" i="10"/>
  <c r="J128" i="10"/>
  <c r="G128" i="10"/>
  <c r="E128" i="10"/>
  <c r="M128" i="10" s="1"/>
  <c r="N128" i="10" s="1"/>
  <c r="I128" i="10"/>
  <c r="I128" i="14"/>
  <c r="D127" i="14"/>
  <c r="G127" i="14"/>
  <c r="E127" i="14"/>
  <c r="M127" i="14" s="1"/>
  <c r="N127" i="14" s="1"/>
  <c r="E127" i="10"/>
  <c r="D127" i="10"/>
  <c r="G127" i="10"/>
  <c r="M127" i="10" s="1"/>
  <c r="N127" i="10" s="1"/>
  <c r="J127" i="10"/>
  <c r="I127" i="10"/>
  <c r="I127" i="14"/>
  <c r="D126" i="14"/>
  <c r="G126" i="14"/>
  <c r="E126" i="14"/>
  <c r="M126" i="14" s="1"/>
  <c r="N126" i="14" s="1"/>
  <c r="E126" i="10"/>
  <c r="D126" i="10"/>
  <c r="G126" i="10"/>
  <c r="M126" i="10" s="1"/>
  <c r="N126" i="10" s="1"/>
  <c r="J126" i="10"/>
  <c r="I126" i="10"/>
  <c r="I126" i="14"/>
  <c r="D125" i="14"/>
  <c r="E125" i="14"/>
  <c r="G125" i="14"/>
  <c r="D125" i="10"/>
  <c r="G125" i="10"/>
  <c r="J125" i="10"/>
  <c r="E125" i="10"/>
  <c r="M125" i="10" s="1"/>
  <c r="N125" i="10" s="1"/>
  <c r="I125" i="10"/>
  <c r="I125" i="14"/>
  <c r="E124" i="14"/>
  <c r="D124" i="14"/>
  <c r="G124" i="14"/>
  <c r="M124" i="14" s="1"/>
  <c r="N124" i="14" s="1"/>
  <c r="G124" i="10"/>
  <c r="D124" i="10"/>
  <c r="J124" i="10"/>
  <c r="E124" i="10"/>
  <c r="M124" i="10" s="1"/>
  <c r="N124" i="10" s="1"/>
  <c r="I124" i="10"/>
  <c r="I124" i="14"/>
  <c r="E123" i="14"/>
  <c r="D123" i="14"/>
  <c r="G123" i="14"/>
  <c r="G123" i="10"/>
  <c r="D123" i="10"/>
  <c r="E123" i="10"/>
  <c r="M123" i="10" s="1"/>
  <c r="N123" i="10" s="1"/>
  <c r="J123" i="10"/>
  <c r="I123" i="10"/>
  <c r="I123" i="14"/>
  <c r="E122" i="14"/>
  <c r="G122" i="14"/>
  <c r="M122" i="14" s="1"/>
  <c r="N122" i="14" s="1"/>
  <c r="D122" i="14"/>
  <c r="G122" i="10"/>
  <c r="E122" i="10"/>
  <c r="M122" i="10" s="1"/>
  <c r="N122" i="10" s="1"/>
  <c r="D122" i="10"/>
  <c r="J122" i="10"/>
  <c r="I122" i="10"/>
  <c r="I122" i="14"/>
  <c r="G121" i="14"/>
  <c r="D121" i="14"/>
  <c r="E121" i="14"/>
  <c r="M121" i="14" s="1"/>
  <c r="N121" i="14" s="1"/>
  <c r="G121" i="10"/>
  <c r="J121" i="10"/>
  <c r="D121" i="10"/>
  <c r="E121" i="10"/>
  <c r="M121" i="10" s="1"/>
  <c r="N121" i="10" s="1"/>
  <c r="I121" i="10"/>
  <c r="I121" i="14"/>
  <c r="E120" i="14"/>
  <c r="D120" i="14"/>
  <c r="G120" i="14"/>
  <c r="M120" i="14" s="1"/>
  <c r="N120" i="14" s="1"/>
  <c r="G120" i="10"/>
  <c r="J120" i="10"/>
  <c r="D120" i="10"/>
  <c r="E120" i="10"/>
  <c r="M120" i="10" s="1"/>
  <c r="N120" i="10" s="1"/>
  <c r="I120" i="10"/>
  <c r="I120" i="14"/>
  <c r="E119" i="14"/>
  <c r="G119" i="14"/>
  <c r="D119" i="14"/>
  <c r="G119" i="10"/>
  <c r="J119" i="10"/>
  <c r="E119" i="10"/>
  <c r="M119" i="10" s="1"/>
  <c r="N119" i="10" s="1"/>
  <c r="D119" i="10"/>
  <c r="I119" i="10"/>
  <c r="I119" i="14"/>
  <c r="D118" i="14"/>
  <c r="E118" i="14"/>
  <c r="G118" i="14"/>
  <c r="J118" i="10"/>
  <c r="E118" i="10"/>
  <c r="D118" i="10"/>
  <c r="G118" i="10"/>
  <c r="M118" i="10" s="1"/>
  <c r="N118" i="10" s="1"/>
  <c r="I118" i="10"/>
  <c r="I118" i="14"/>
  <c r="G117" i="14"/>
  <c r="D117" i="14"/>
  <c r="E117" i="14"/>
  <c r="M117" i="14" s="1"/>
  <c r="N117" i="14" s="1"/>
  <c r="D117" i="10"/>
  <c r="G117" i="10"/>
  <c r="E117" i="10"/>
  <c r="M117" i="10" s="1"/>
  <c r="N117" i="10" s="1"/>
  <c r="J117" i="10"/>
  <c r="I117" i="10"/>
  <c r="I117" i="14"/>
  <c r="G116" i="14"/>
  <c r="D116" i="14"/>
  <c r="E116" i="14"/>
  <c r="M116" i="14" s="1"/>
  <c r="N116" i="14" s="1"/>
  <c r="J116" i="10"/>
  <c r="G116" i="10"/>
  <c r="D116" i="10"/>
  <c r="E116" i="10"/>
  <c r="M116" i="10" s="1"/>
  <c r="N116" i="10" s="1"/>
  <c r="I116" i="10"/>
  <c r="I116" i="14"/>
  <c r="E115" i="14"/>
  <c r="D115" i="14"/>
  <c r="G115" i="14"/>
  <c r="J115" i="10"/>
  <c r="G115" i="10"/>
  <c r="D115" i="10"/>
  <c r="E115" i="10"/>
  <c r="M115" i="10" s="1"/>
  <c r="N115" i="10" s="1"/>
  <c r="I115" i="10"/>
  <c r="I115" i="14"/>
  <c r="G114" i="14"/>
  <c r="D114" i="14"/>
  <c r="E114" i="14"/>
  <c r="M114" i="14" s="1"/>
  <c r="N114" i="14" s="1"/>
  <c r="D114" i="10"/>
  <c r="J114" i="10"/>
  <c r="E114" i="10"/>
  <c r="G114" i="10"/>
  <c r="I114" i="10"/>
  <c r="I114" i="14"/>
  <c r="E113" i="14"/>
  <c r="D113" i="14"/>
  <c r="G113" i="14"/>
  <c r="M113" i="14" s="1"/>
  <c r="N113" i="14" s="1"/>
  <c r="E113" i="10"/>
  <c r="D113" i="10"/>
  <c r="J113" i="10"/>
  <c r="G113" i="10"/>
  <c r="M113" i="10" s="1"/>
  <c r="N113" i="10" s="1"/>
  <c r="I113" i="10"/>
  <c r="I113" i="14"/>
  <c r="E112" i="14"/>
  <c r="D112" i="14"/>
  <c r="G112" i="14"/>
  <c r="G112" i="10"/>
  <c r="D112" i="10"/>
  <c r="J112" i="10"/>
  <c r="E112" i="10"/>
  <c r="M112" i="10" s="1"/>
  <c r="N112" i="10" s="1"/>
  <c r="I112" i="10"/>
  <c r="I112" i="14"/>
  <c r="D111" i="14"/>
  <c r="G111" i="14"/>
  <c r="E111" i="14"/>
  <c r="M111" i="14" s="1"/>
  <c r="N111" i="14" s="1"/>
  <c r="J111" i="10"/>
  <c r="D111" i="10"/>
  <c r="E111" i="10"/>
  <c r="G111" i="10"/>
  <c r="I111" i="10"/>
  <c r="I111" i="14"/>
  <c r="E110" i="14"/>
  <c r="D110" i="14"/>
  <c r="G110" i="14"/>
  <c r="G110" i="10"/>
  <c r="E110" i="10"/>
  <c r="M110" i="10" s="1"/>
  <c r="N110" i="10" s="1"/>
  <c r="D110" i="10"/>
  <c r="J110" i="10"/>
  <c r="I110" i="10"/>
  <c r="I110" i="14"/>
  <c r="E109" i="14"/>
  <c r="D109" i="14"/>
  <c r="G109" i="14"/>
  <c r="G109" i="10"/>
  <c r="E109" i="10"/>
  <c r="M109" i="10" s="1"/>
  <c r="N109" i="10" s="1"/>
  <c r="D109" i="10"/>
  <c r="J109" i="10"/>
  <c r="I109" i="10"/>
  <c r="I109" i="14"/>
  <c r="E108" i="14"/>
  <c r="G108" i="14"/>
  <c r="M108" i="14" s="1"/>
  <c r="N108" i="14" s="1"/>
  <c r="D108" i="14"/>
  <c r="G108" i="10"/>
  <c r="E108" i="10"/>
  <c r="M108" i="10" s="1"/>
  <c r="N108" i="10" s="1"/>
  <c r="D108" i="10"/>
  <c r="J108" i="10"/>
  <c r="I108" i="10"/>
  <c r="I108" i="14"/>
  <c r="E107" i="14"/>
  <c r="G107" i="14"/>
  <c r="D107" i="14"/>
  <c r="G107" i="10"/>
  <c r="D107" i="10"/>
  <c r="E107" i="10"/>
  <c r="M107" i="10" s="1"/>
  <c r="N107" i="10" s="1"/>
  <c r="J107" i="10"/>
  <c r="I107" i="10"/>
  <c r="I107" i="14"/>
  <c r="E106" i="14"/>
  <c r="D106" i="14"/>
  <c r="G106" i="14"/>
  <c r="J106" i="10"/>
  <c r="D106" i="10"/>
  <c r="E106" i="10"/>
  <c r="G106" i="10"/>
  <c r="I106" i="10"/>
  <c r="I106" i="14"/>
  <c r="E105" i="14"/>
  <c r="D105" i="14"/>
  <c r="G105" i="14"/>
  <c r="M105" i="14" s="1"/>
  <c r="N105" i="14" s="1"/>
  <c r="G105" i="10"/>
  <c r="D105" i="10"/>
  <c r="J105" i="10"/>
  <c r="E105" i="10"/>
  <c r="M105" i="10" s="1"/>
  <c r="N105" i="10" s="1"/>
  <c r="I105" i="10"/>
  <c r="I105" i="14"/>
  <c r="G104" i="14"/>
  <c r="D104" i="14"/>
  <c r="E104" i="14"/>
  <c r="M104" i="14" s="1"/>
  <c r="N104" i="14" s="1"/>
  <c r="E104" i="10"/>
  <c r="D104" i="10"/>
  <c r="G104" i="10"/>
  <c r="M104" i="10" s="1"/>
  <c r="N104" i="10" s="1"/>
  <c r="J104" i="10"/>
  <c r="I104" i="10"/>
  <c r="I104" i="14"/>
  <c r="G103" i="14"/>
  <c r="D103" i="14"/>
  <c r="E103" i="14"/>
  <c r="M103" i="14" s="1"/>
  <c r="N103" i="14" s="1"/>
  <c r="D103" i="10"/>
  <c r="J103" i="10"/>
  <c r="E103" i="10"/>
  <c r="G103" i="10"/>
  <c r="M103" i="10" s="1"/>
  <c r="N103" i="10" s="1"/>
  <c r="I103" i="10"/>
  <c r="I103" i="14"/>
  <c r="E102" i="14"/>
  <c r="D102" i="14"/>
  <c r="G102" i="14"/>
  <c r="M102" i="14" s="1"/>
  <c r="N102" i="14" s="1"/>
  <c r="D102" i="10"/>
  <c r="J102" i="10"/>
  <c r="G102" i="10"/>
  <c r="E102" i="10"/>
  <c r="M102" i="10" s="1"/>
  <c r="N102" i="10" s="1"/>
  <c r="I102" i="10"/>
  <c r="I102" i="14"/>
  <c r="D101" i="14"/>
  <c r="G101" i="14"/>
  <c r="E101" i="14"/>
  <c r="M101" i="14" s="1"/>
  <c r="N101" i="14" s="1"/>
  <c r="E101" i="10"/>
  <c r="D101" i="10"/>
  <c r="J101" i="10"/>
  <c r="G101" i="10"/>
  <c r="M101" i="10" s="1"/>
  <c r="N101" i="10" s="1"/>
  <c r="I101" i="10"/>
  <c r="I101" i="14"/>
  <c r="G100" i="14"/>
  <c r="D100" i="14"/>
  <c r="E100" i="14"/>
  <c r="M100" i="14" s="1"/>
  <c r="N100" i="14" s="1"/>
  <c r="D100" i="10"/>
  <c r="J100" i="10"/>
  <c r="G100" i="10"/>
  <c r="E100" i="10"/>
  <c r="M100" i="10" s="1"/>
  <c r="N100" i="10" s="1"/>
  <c r="I100" i="10"/>
  <c r="I100" i="14"/>
  <c r="E99" i="14"/>
  <c r="D99" i="14"/>
  <c r="G99" i="14"/>
  <c r="M99" i="14" s="1"/>
  <c r="N99" i="14" s="1"/>
  <c r="J99" i="10"/>
  <c r="D99" i="10"/>
  <c r="G99" i="10"/>
  <c r="E99" i="10"/>
  <c r="M99" i="10" s="1"/>
  <c r="N99" i="10" s="1"/>
  <c r="I99" i="10"/>
  <c r="I99" i="14"/>
  <c r="E98" i="14"/>
  <c r="D98" i="14"/>
  <c r="G98" i="14"/>
  <c r="G98" i="10"/>
  <c r="J98" i="10"/>
  <c r="D98" i="10"/>
  <c r="E98" i="10"/>
  <c r="M98" i="10" s="1"/>
  <c r="N98" i="10" s="1"/>
  <c r="I98" i="10"/>
  <c r="I98" i="14"/>
  <c r="E97" i="14"/>
  <c r="D97" i="14"/>
  <c r="G97" i="14"/>
  <c r="M97" i="14" s="1"/>
  <c r="N97" i="14" s="1"/>
  <c r="J97" i="10"/>
  <c r="G97" i="10"/>
  <c r="E97" i="10"/>
  <c r="M97" i="10" s="1"/>
  <c r="N97" i="10" s="1"/>
  <c r="D97" i="10"/>
  <c r="I97" i="10"/>
  <c r="I97" i="14"/>
  <c r="E96" i="14"/>
  <c r="G96" i="14"/>
  <c r="D96" i="14"/>
  <c r="J96" i="10"/>
  <c r="G96" i="10"/>
  <c r="E96" i="10"/>
  <c r="M96" i="10" s="1"/>
  <c r="N96" i="10" s="1"/>
  <c r="D96" i="10"/>
  <c r="I96" i="10"/>
  <c r="I96" i="14"/>
  <c r="E95" i="14"/>
  <c r="G95" i="14"/>
  <c r="D95" i="14"/>
  <c r="G95" i="10"/>
  <c r="J95" i="10"/>
  <c r="E95" i="10"/>
  <c r="M95" i="10" s="1"/>
  <c r="N95" i="10" s="1"/>
  <c r="D95" i="10"/>
  <c r="I95" i="10"/>
  <c r="I95" i="14"/>
  <c r="E94" i="14"/>
  <c r="G94" i="14"/>
  <c r="D94" i="14"/>
  <c r="J94" i="10"/>
  <c r="D94" i="10"/>
  <c r="E94" i="10"/>
  <c r="G94" i="10"/>
  <c r="I94" i="10"/>
  <c r="I94" i="14"/>
  <c r="D93" i="14"/>
  <c r="E93" i="14"/>
  <c r="G93" i="14"/>
  <c r="J93" i="10"/>
  <c r="D93" i="10"/>
  <c r="E93" i="10"/>
  <c r="G93" i="10"/>
  <c r="I93" i="10"/>
  <c r="I93" i="14"/>
  <c r="E92" i="14"/>
  <c r="D92" i="14"/>
  <c r="G92" i="14"/>
  <c r="J92" i="10"/>
  <c r="D92" i="10"/>
  <c r="G92" i="10"/>
  <c r="E92" i="10"/>
  <c r="M92" i="10" s="1"/>
  <c r="N92" i="10" s="1"/>
  <c r="I92" i="10"/>
  <c r="I92" i="14"/>
  <c r="D91" i="14"/>
  <c r="E91" i="14"/>
  <c r="G91" i="14"/>
  <c r="D91" i="10"/>
  <c r="G91" i="10"/>
  <c r="J91" i="10"/>
  <c r="E91" i="10"/>
  <c r="M91" i="10" s="1"/>
  <c r="N91" i="10" s="1"/>
  <c r="I91" i="10"/>
  <c r="I91" i="14"/>
  <c r="G90" i="14"/>
  <c r="D90" i="14"/>
  <c r="E90" i="14"/>
  <c r="M90" i="14" s="1"/>
  <c r="N90" i="14" s="1"/>
  <c r="D90" i="10"/>
  <c r="G90" i="10"/>
  <c r="J90" i="10"/>
  <c r="E90" i="10"/>
  <c r="M90" i="10" s="1"/>
  <c r="N90" i="10" s="1"/>
  <c r="I90" i="10"/>
  <c r="I90" i="14"/>
  <c r="G89" i="14"/>
  <c r="E89" i="14"/>
  <c r="M89" i="14" s="1"/>
  <c r="N89" i="14" s="1"/>
  <c r="D89" i="14"/>
  <c r="D89" i="10"/>
  <c r="G89" i="10"/>
  <c r="J89" i="10"/>
  <c r="E89" i="10"/>
  <c r="M89" i="10" s="1"/>
  <c r="N89" i="10" s="1"/>
  <c r="I89" i="10"/>
  <c r="I89" i="14"/>
  <c r="E88" i="14"/>
  <c r="D88" i="14"/>
  <c r="G88" i="14"/>
  <c r="D88" i="10"/>
  <c r="J88" i="10"/>
  <c r="E88" i="10"/>
  <c r="G88" i="10"/>
  <c r="I88" i="10"/>
  <c r="I88" i="14"/>
  <c r="G87" i="14"/>
  <c r="D87" i="14"/>
  <c r="E87" i="14"/>
  <c r="M87" i="14" s="1"/>
  <c r="N87" i="14" s="1"/>
  <c r="G87" i="10"/>
  <c r="D87" i="10"/>
  <c r="E87" i="10"/>
  <c r="M87" i="10" s="1"/>
  <c r="N87" i="10" s="1"/>
  <c r="J87" i="10"/>
  <c r="I87" i="10"/>
  <c r="I87" i="14"/>
  <c r="E86" i="14"/>
  <c r="G86" i="14"/>
  <c r="D86" i="14"/>
  <c r="J86" i="10"/>
  <c r="D86" i="10"/>
  <c r="E86" i="10"/>
  <c r="G86" i="10"/>
  <c r="I86" i="10"/>
  <c r="I86" i="14"/>
  <c r="E85" i="14"/>
  <c r="D85" i="14"/>
  <c r="G85" i="14"/>
  <c r="M85" i="14" s="1"/>
  <c r="N85" i="14" s="1"/>
  <c r="J85" i="10"/>
  <c r="G85" i="10"/>
  <c r="E85" i="10"/>
  <c r="M85" i="10" s="1"/>
  <c r="N85" i="10" s="1"/>
  <c r="D85" i="10"/>
  <c r="I85" i="10"/>
  <c r="I85" i="14"/>
  <c r="G84" i="14"/>
  <c r="E84" i="14"/>
  <c r="M84" i="14" s="1"/>
  <c r="N84" i="14" s="1"/>
  <c r="D84" i="14"/>
  <c r="J84" i="10"/>
  <c r="G84" i="10"/>
  <c r="E84" i="10"/>
  <c r="M84" i="10" s="1"/>
  <c r="N84" i="10" s="1"/>
  <c r="D84" i="10"/>
  <c r="I84" i="10"/>
  <c r="I84" i="14"/>
  <c r="E83" i="14"/>
  <c r="G83" i="14"/>
  <c r="D83" i="14"/>
  <c r="G83" i="10"/>
  <c r="J83" i="10"/>
  <c r="E83" i="10"/>
  <c r="M83" i="10" s="1"/>
  <c r="N83" i="10" s="1"/>
  <c r="D83" i="10"/>
  <c r="I83" i="10"/>
  <c r="I83" i="14"/>
  <c r="E82" i="14"/>
  <c r="D82" i="14"/>
  <c r="G82" i="14"/>
  <c r="M82" i="14" s="1"/>
  <c r="N82" i="14" s="1"/>
  <c r="J82" i="10"/>
  <c r="G82" i="10"/>
  <c r="E82" i="10"/>
  <c r="M82" i="10" s="1"/>
  <c r="N82" i="10" s="1"/>
  <c r="D82" i="10"/>
  <c r="I82" i="10"/>
  <c r="I82" i="14"/>
  <c r="D81" i="14"/>
  <c r="E81" i="14"/>
  <c r="G81" i="14"/>
  <c r="G81" i="10"/>
  <c r="D81" i="10"/>
  <c r="E81" i="10"/>
  <c r="M81" i="10" s="1"/>
  <c r="N81" i="10" s="1"/>
  <c r="J81" i="10"/>
  <c r="I81" i="10"/>
  <c r="I81" i="14"/>
  <c r="E80" i="14"/>
  <c r="D80" i="14"/>
  <c r="G80" i="14"/>
  <c r="M80" i="14" s="1"/>
  <c r="N80" i="14" s="1"/>
  <c r="E80" i="10"/>
  <c r="D80" i="10"/>
  <c r="G80" i="10"/>
  <c r="M80" i="10" s="1"/>
  <c r="N80" i="10" s="1"/>
  <c r="J80" i="10"/>
  <c r="I80" i="10"/>
  <c r="I80" i="14"/>
  <c r="E79" i="14"/>
  <c r="D79" i="14"/>
  <c r="G79" i="14"/>
  <c r="M79" i="14" s="1"/>
  <c r="N79" i="14" s="1"/>
  <c r="D79" i="10"/>
  <c r="J79" i="10"/>
  <c r="G79" i="10"/>
  <c r="E79" i="10"/>
  <c r="M79" i="10" s="1"/>
  <c r="N79" i="10" s="1"/>
  <c r="I79" i="10"/>
  <c r="I79" i="14"/>
  <c r="D78" i="14"/>
  <c r="E78" i="14"/>
  <c r="G78" i="14"/>
  <c r="E78" i="10"/>
  <c r="D78" i="10"/>
  <c r="J78" i="10"/>
  <c r="G78" i="10"/>
  <c r="M78" i="10" s="1"/>
  <c r="N78" i="10" s="1"/>
  <c r="I78" i="10"/>
  <c r="I78" i="14"/>
  <c r="G77" i="14"/>
  <c r="D77" i="14"/>
  <c r="E77" i="14"/>
  <c r="M77" i="14" s="1"/>
  <c r="N77" i="14" s="1"/>
  <c r="E77" i="10"/>
  <c r="D77" i="10"/>
  <c r="J77" i="10"/>
  <c r="G77" i="10"/>
  <c r="M77" i="10" s="1"/>
  <c r="N77" i="10" s="1"/>
  <c r="I77" i="10"/>
  <c r="I77" i="14"/>
  <c r="G76" i="14"/>
  <c r="D76" i="14"/>
  <c r="E76" i="14"/>
  <c r="M76" i="14" s="1"/>
  <c r="N76" i="14" s="1"/>
  <c r="D76" i="10"/>
  <c r="J76" i="10"/>
  <c r="E76" i="10"/>
  <c r="G76" i="10"/>
  <c r="M76" i="10" s="1"/>
  <c r="N76" i="10" s="1"/>
  <c r="I76" i="10"/>
  <c r="I76" i="14"/>
  <c r="D75" i="14"/>
  <c r="G75" i="14"/>
  <c r="E75" i="14"/>
  <c r="M75" i="14" s="1"/>
  <c r="N75" i="14" s="1"/>
  <c r="J75" i="10"/>
  <c r="D75" i="10"/>
  <c r="E75" i="10"/>
  <c r="G75" i="10"/>
  <c r="I75" i="10"/>
  <c r="I75" i="14"/>
  <c r="E74" i="14"/>
  <c r="G74" i="14"/>
  <c r="D74" i="14"/>
  <c r="E74" i="10"/>
  <c r="D74" i="10"/>
  <c r="J74" i="10"/>
  <c r="G74" i="10"/>
  <c r="I74" i="10"/>
  <c r="I74" i="14"/>
  <c r="G73" i="14"/>
  <c r="D73" i="14"/>
  <c r="E73" i="14"/>
  <c r="M73" i="14" s="1"/>
  <c r="N73" i="14" s="1"/>
  <c r="E73" i="10"/>
  <c r="G73" i="10"/>
  <c r="D73" i="10"/>
  <c r="J73" i="10"/>
  <c r="I73" i="10"/>
  <c r="I73" i="14"/>
  <c r="G72" i="14"/>
  <c r="D72" i="14"/>
  <c r="E72" i="14"/>
  <c r="M72" i="14" s="1"/>
  <c r="N72" i="14" s="1"/>
  <c r="G72" i="10"/>
  <c r="J72" i="10"/>
  <c r="D72" i="10"/>
  <c r="E72" i="10"/>
  <c r="M72" i="10" s="1"/>
  <c r="N72" i="10" s="1"/>
  <c r="I72" i="10"/>
  <c r="I72" i="14"/>
  <c r="G71" i="14"/>
  <c r="E71" i="14"/>
  <c r="M71" i="14" s="1"/>
  <c r="N71" i="14" s="1"/>
  <c r="D71" i="14"/>
  <c r="G71" i="10"/>
  <c r="J71" i="10"/>
  <c r="D71" i="10"/>
  <c r="E71" i="10"/>
  <c r="M71" i="10" s="1"/>
  <c r="N71" i="10" s="1"/>
  <c r="I71" i="10"/>
  <c r="I71" i="14"/>
  <c r="G70" i="14"/>
  <c r="E70" i="14"/>
  <c r="M70" i="14" s="1"/>
  <c r="N70" i="14" s="1"/>
  <c r="D70" i="14"/>
  <c r="E70" i="10"/>
  <c r="D70" i="10"/>
  <c r="G70" i="10"/>
  <c r="M70" i="10" s="1"/>
  <c r="N70" i="10" s="1"/>
  <c r="J70" i="10"/>
  <c r="I70" i="10"/>
  <c r="I70" i="14"/>
  <c r="E69" i="14"/>
  <c r="D69" i="14"/>
  <c r="G69" i="14"/>
  <c r="M69" i="14" s="1"/>
  <c r="N69" i="14" s="1"/>
  <c r="E69" i="10"/>
  <c r="D69" i="10"/>
  <c r="G69" i="10"/>
  <c r="M69" i="10" s="1"/>
  <c r="N69" i="10" s="1"/>
  <c r="J69" i="10"/>
  <c r="I69" i="10"/>
  <c r="I69" i="14"/>
  <c r="D68" i="14"/>
  <c r="G68" i="14"/>
  <c r="E68" i="14"/>
  <c r="M68" i="14" s="1"/>
  <c r="N68" i="14" s="1"/>
  <c r="D68" i="10"/>
  <c r="J68" i="10"/>
  <c r="G68" i="10"/>
  <c r="E68" i="10"/>
  <c r="M68" i="10" s="1"/>
  <c r="N68" i="10" s="1"/>
  <c r="I68" i="10"/>
  <c r="I68" i="14"/>
  <c r="E67" i="14"/>
  <c r="G67" i="14"/>
  <c r="D67" i="14"/>
  <c r="J67" i="10"/>
  <c r="G67" i="10"/>
  <c r="D67" i="10"/>
  <c r="E67" i="10"/>
  <c r="M67" i="10" s="1"/>
  <c r="N67" i="10" s="1"/>
  <c r="I67" i="10"/>
  <c r="I67" i="14"/>
  <c r="E66" i="14"/>
  <c r="G66" i="14"/>
  <c r="D66" i="14"/>
  <c r="E66" i="10"/>
  <c r="D66" i="10"/>
  <c r="J66" i="10"/>
  <c r="G66" i="10"/>
  <c r="M66" i="10" s="1"/>
  <c r="N66" i="10" s="1"/>
  <c r="I66" i="10"/>
  <c r="I66" i="14"/>
  <c r="E65" i="14"/>
  <c r="G65" i="14"/>
  <c r="D65" i="14"/>
  <c r="G65" i="10"/>
  <c r="D65" i="10"/>
  <c r="J65" i="10"/>
  <c r="E65" i="10"/>
  <c r="M65" i="10" s="1"/>
  <c r="N65" i="10" s="1"/>
  <c r="I65" i="10"/>
  <c r="I65" i="14"/>
  <c r="E64" i="14"/>
  <c r="D64" i="14"/>
  <c r="G64" i="14"/>
  <c r="M64" i="14" s="1"/>
  <c r="N64" i="14" s="1"/>
  <c r="D64" i="10"/>
  <c r="J64" i="10"/>
  <c r="E64" i="10"/>
  <c r="G64" i="10"/>
  <c r="I64" i="10"/>
  <c r="I64" i="14"/>
  <c r="E63" i="14"/>
  <c r="D63" i="14"/>
  <c r="G63" i="14"/>
  <c r="M63" i="14" s="1"/>
  <c r="N63" i="14" s="1"/>
  <c r="D63" i="10"/>
  <c r="E63" i="10"/>
  <c r="G63" i="10"/>
  <c r="J63" i="10"/>
  <c r="I63" i="10"/>
  <c r="I63" i="14"/>
  <c r="E62" i="14"/>
  <c r="G62" i="14"/>
  <c r="D62" i="14"/>
  <c r="G62" i="10"/>
  <c r="J62" i="10"/>
  <c r="E62" i="10"/>
  <c r="M62" i="10" s="1"/>
  <c r="N62" i="10" s="1"/>
  <c r="D62" i="10"/>
  <c r="I62" i="10"/>
  <c r="I62" i="14"/>
  <c r="E61" i="14"/>
  <c r="D61" i="14"/>
  <c r="G61" i="14"/>
  <c r="M61" i="14" s="1"/>
  <c r="N61" i="14" s="1"/>
  <c r="G61" i="10"/>
  <c r="J61" i="10"/>
  <c r="E61" i="10"/>
  <c r="M61" i="10" s="1"/>
  <c r="N61" i="10" s="1"/>
  <c r="D61" i="10"/>
  <c r="I61" i="10"/>
  <c r="I61" i="14"/>
  <c r="E60" i="14"/>
  <c r="G60" i="14"/>
  <c r="D60" i="14"/>
  <c r="G60" i="10"/>
  <c r="J60" i="10"/>
  <c r="E60" i="10"/>
  <c r="M60" i="10" s="1"/>
  <c r="N60" i="10" s="1"/>
  <c r="D60" i="10"/>
  <c r="I60" i="10"/>
  <c r="I60" i="14"/>
  <c r="G59" i="14"/>
  <c r="E59" i="14"/>
  <c r="D59" i="14"/>
  <c r="G59" i="10"/>
  <c r="J59" i="10"/>
  <c r="D59" i="10"/>
  <c r="E59" i="10"/>
  <c r="M59" i="10" s="1"/>
  <c r="N59" i="10" s="1"/>
  <c r="I59" i="10"/>
  <c r="I59" i="14"/>
  <c r="E58" i="14"/>
  <c r="D58" i="14"/>
  <c r="G58" i="14"/>
  <c r="J58" i="10"/>
  <c r="D58" i="10"/>
  <c r="G58" i="10"/>
  <c r="E58" i="10"/>
  <c r="M58" i="10" s="1"/>
  <c r="N58" i="10" s="1"/>
  <c r="I58" i="10"/>
  <c r="I58" i="14"/>
  <c r="G57" i="14"/>
  <c r="D57" i="14"/>
  <c r="E57" i="14"/>
  <c r="M57" i="14" s="1"/>
  <c r="N57" i="14" s="1"/>
  <c r="E57" i="10"/>
  <c r="J57" i="10"/>
  <c r="G57" i="10"/>
  <c r="D57" i="10"/>
  <c r="I57" i="10"/>
  <c r="I57" i="14"/>
  <c r="D56" i="14"/>
  <c r="E56" i="14"/>
  <c r="G56" i="14"/>
  <c r="G56" i="10"/>
  <c r="D56" i="10"/>
  <c r="E56" i="10"/>
  <c r="M56" i="10" s="1"/>
  <c r="N56" i="10" s="1"/>
  <c r="J56" i="10"/>
  <c r="I56" i="10"/>
  <c r="I56" i="14"/>
  <c r="D55" i="14"/>
  <c r="E55" i="14"/>
  <c r="G55" i="14"/>
  <c r="J55" i="10"/>
  <c r="G55" i="10"/>
  <c r="D55" i="10"/>
  <c r="E55" i="10"/>
  <c r="M55" i="10" s="1"/>
  <c r="N55" i="10" s="1"/>
  <c r="I55" i="10"/>
  <c r="I55" i="14"/>
  <c r="E54" i="14"/>
  <c r="G54" i="14"/>
  <c r="D54" i="14"/>
  <c r="G54" i="10"/>
  <c r="D54" i="10"/>
  <c r="J54" i="10"/>
  <c r="E54" i="10"/>
  <c r="M54" i="10" s="1"/>
  <c r="N54" i="10" s="1"/>
  <c r="I54" i="10"/>
  <c r="I54" i="14"/>
  <c r="D53" i="14"/>
  <c r="G53" i="14"/>
  <c r="E53" i="14"/>
  <c r="M53" i="14" s="1"/>
  <c r="N53" i="14" s="1"/>
  <c r="D53" i="10"/>
  <c r="J53" i="10"/>
  <c r="E53" i="10"/>
  <c r="G53" i="10"/>
  <c r="I53" i="10"/>
  <c r="I53" i="14"/>
  <c r="E52" i="14"/>
  <c r="D52" i="14"/>
  <c r="G52" i="14"/>
  <c r="M52" i="14" s="1"/>
  <c r="N52" i="14" s="1"/>
  <c r="D52" i="10"/>
  <c r="J52" i="10"/>
  <c r="E52" i="10"/>
  <c r="G52" i="10"/>
  <c r="I52" i="10"/>
  <c r="I52" i="14"/>
  <c r="E51" i="14"/>
  <c r="D51" i="14"/>
  <c r="G51" i="14"/>
  <c r="D51" i="10"/>
  <c r="G51" i="10"/>
  <c r="J51" i="10"/>
  <c r="E51" i="10"/>
  <c r="M51" i="10" s="1"/>
  <c r="N51" i="10" s="1"/>
  <c r="I51" i="10"/>
  <c r="I51" i="14"/>
  <c r="E50" i="14"/>
  <c r="G50" i="14"/>
  <c r="D50" i="14"/>
  <c r="G50" i="10"/>
  <c r="D50" i="10"/>
  <c r="J50" i="10"/>
  <c r="E50" i="10"/>
  <c r="M50" i="10" s="1"/>
  <c r="N50" i="10" s="1"/>
  <c r="I50" i="10"/>
  <c r="I50" i="14"/>
  <c r="G49" i="14"/>
  <c r="D49" i="14"/>
  <c r="E49" i="14"/>
  <c r="M49" i="14" s="1"/>
  <c r="N49" i="14" s="1"/>
  <c r="J49" i="10"/>
  <c r="G49" i="10"/>
  <c r="E49" i="10"/>
  <c r="M49" i="10" s="1"/>
  <c r="N49" i="10" s="1"/>
  <c r="D49" i="10"/>
  <c r="I49" i="10"/>
  <c r="I49" i="14"/>
  <c r="G48" i="14"/>
  <c r="D48" i="14"/>
  <c r="E48" i="14"/>
  <c r="M48" i="14" s="1"/>
  <c r="N48" i="14" s="1"/>
  <c r="J48" i="10"/>
  <c r="G48" i="10"/>
  <c r="E48" i="10"/>
  <c r="M48" i="10" s="1"/>
  <c r="N48" i="10" s="1"/>
  <c r="D48" i="10"/>
  <c r="I48" i="10"/>
  <c r="I48" i="14"/>
  <c r="G47" i="14"/>
  <c r="E47" i="14"/>
  <c r="M47" i="14" s="1"/>
  <c r="N47" i="14" s="1"/>
  <c r="D47" i="14"/>
  <c r="J47" i="10"/>
  <c r="G47" i="10"/>
  <c r="E47" i="10"/>
  <c r="M47" i="10" s="1"/>
  <c r="N47" i="10" s="1"/>
  <c r="D47" i="10"/>
  <c r="I47" i="10"/>
  <c r="I47" i="14"/>
  <c r="G46" i="14"/>
  <c r="E46" i="14"/>
  <c r="M46" i="14" s="1"/>
  <c r="N46" i="14" s="1"/>
  <c r="D46" i="14"/>
  <c r="J46" i="10"/>
  <c r="G46" i="10"/>
  <c r="E46" i="10"/>
  <c r="M46" i="10" s="1"/>
  <c r="N46" i="10" s="1"/>
  <c r="D46" i="10"/>
  <c r="I46" i="10"/>
  <c r="I46" i="14"/>
  <c r="G45" i="14"/>
  <c r="D45" i="14"/>
  <c r="E45" i="14"/>
  <c r="M45" i="14" s="1"/>
  <c r="N45" i="14" s="1"/>
  <c r="D45" i="10"/>
  <c r="E45" i="10"/>
  <c r="J45" i="10"/>
  <c r="G45" i="10"/>
  <c r="I45" i="10"/>
  <c r="I45" i="14"/>
  <c r="D44" i="14"/>
  <c r="E44" i="14"/>
  <c r="G44" i="14"/>
  <c r="D44" i="10"/>
  <c r="G44" i="10"/>
  <c r="E44" i="10"/>
  <c r="M44" i="10" s="1"/>
  <c r="N44" i="10" s="1"/>
  <c r="J44" i="10"/>
  <c r="I44" i="10"/>
  <c r="I44" i="14"/>
  <c r="E43" i="14"/>
  <c r="D43" i="14"/>
  <c r="G43" i="14"/>
  <c r="M43" i="14" s="1"/>
  <c r="N43" i="14" s="1"/>
  <c r="D43" i="10"/>
  <c r="G43" i="10"/>
  <c r="J43" i="10"/>
  <c r="E43" i="10"/>
  <c r="M43" i="10" s="1"/>
  <c r="N43" i="10" s="1"/>
  <c r="I43" i="10"/>
  <c r="I43" i="14"/>
  <c r="D42" i="14"/>
  <c r="E42" i="14"/>
  <c r="G42" i="14"/>
  <c r="D42" i="10"/>
  <c r="J42" i="10"/>
  <c r="E42" i="10"/>
  <c r="G42" i="10"/>
  <c r="I42" i="10"/>
  <c r="I42" i="14"/>
  <c r="E41" i="14"/>
  <c r="D41" i="14"/>
  <c r="G41" i="14"/>
  <c r="M41" i="14" s="1"/>
  <c r="N41" i="14" s="1"/>
  <c r="D41" i="10"/>
  <c r="J41" i="10"/>
  <c r="E41" i="10"/>
  <c r="G41" i="10"/>
  <c r="I41" i="10"/>
  <c r="I41" i="14"/>
  <c r="D40" i="14"/>
  <c r="E40" i="14"/>
  <c r="G40" i="14"/>
  <c r="D40" i="10"/>
  <c r="J40" i="10"/>
  <c r="E40" i="10"/>
  <c r="G40" i="10"/>
  <c r="I40" i="10"/>
  <c r="I40" i="14"/>
  <c r="G39" i="14"/>
  <c r="D39" i="14"/>
  <c r="E39" i="14"/>
  <c r="M39" i="14" s="1"/>
  <c r="N39" i="14" s="1"/>
  <c r="E39" i="10"/>
  <c r="G39" i="10"/>
  <c r="D39" i="10"/>
  <c r="J39" i="10"/>
  <c r="I39" i="10"/>
  <c r="I39" i="14"/>
  <c r="E38" i="14"/>
  <c r="G38" i="14"/>
  <c r="M38" i="14" s="1"/>
  <c r="N38" i="14" s="1"/>
  <c r="D38" i="14"/>
  <c r="D38" i="10"/>
  <c r="J38" i="10"/>
  <c r="E38" i="10"/>
  <c r="G38" i="10"/>
  <c r="I38" i="10"/>
  <c r="I38" i="14"/>
  <c r="E37" i="14"/>
  <c r="G37" i="14"/>
  <c r="D37" i="14"/>
  <c r="G37" i="10"/>
  <c r="J37" i="10"/>
  <c r="E37" i="10"/>
  <c r="M37" i="10" s="1"/>
  <c r="N37" i="10" s="1"/>
  <c r="D37" i="10"/>
  <c r="I37" i="10"/>
  <c r="I37" i="14"/>
  <c r="E36" i="14"/>
  <c r="G36" i="14"/>
  <c r="D36" i="14"/>
  <c r="J36" i="10"/>
  <c r="G36" i="10"/>
  <c r="E36" i="10"/>
  <c r="M36" i="10" s="1"/>
  <c r="N36" i="10" s="1"/>
  <c r="D36" i="10"/>
  <c r="I36" i="10"/>
  <c r="I36" i="14"/>
  <c r="G35" i="14"/>
  <c r="E35" i="14"/>
  <c r="M35" i="14" s="1"/>
  <c r="N35" i="14" s="1"/>
  <c r="D35" i="14"/>
  <c r="J35" i="10"/>
  <c r="G35" i="10"/>
  <c r="E35" i="10"/>
  <c r="M35" i="10" s="1"/>
  <c r="N35" i="10" s="1"/>
  <c r="D35" i="10"/>
  <c r="I35" i="10"/>
  <c r="I35" i="14"/>
  <c r="G34" i="14"/>
  <c r="D34" i="14"/>
  <c r="E34" i="14"/>
  <c r="M34" i="14" s="1"/>
  <c r="N34" i="14" s="1"/>
  <c r="E34" i="10"/>
  <c r="D34" i="10"/>
  <c r="G34" i="10"/>
  <c r="J34" i="10"/>
  <c r="I34" i="10"/>
  <c r="I34" i="14"/>
  <c r="G33" i="14"/>
  <c r="D33" i="14"/>
  <c r="E33" i="14"/>
  <c r="M33" i="14" s="1"/>
  <c r="N33" i="14" s="1"/>
  <c r="D33" i="10"/>
  <c r="G33" i="10"/>
  <c r="J33" i="10"/>
  <c r="E33" i="10"/>
  <c r="M33" i="10" s="1"/>
  <c r="N33" i="10" s="1"/>
  <c r="I33" i="10"/>
  <c r="I33" i="14"/>
  <c r="D32" i="14"/>
  <c r="G32" i="14"/>
  <c r="E32" i="14"/>
  <c r="M32" i="14" s="1"/>
  <c r="N32" i="14" s="1"/>
  <c r="J32" i="10"/>
  <c r="D32" i="10"/>
  <c r="E32" i="10"/>
  <c r="G32" i="10"/>
  <c r="I32" i="10"/>
  <c r="I32" i="14"/>
  <c r="D31" i="14"/>
  <c r="E31" i="14"/>
  <c r="G31" i="14"/>
  <c r="D31" i="10"/>
  <c r="E31" i="10"/>
  <c r="J31" i="10"/>
  <c r="G31" i="10"/>
  <c r="I31" i="10"/>
  <c r="I31" i="14"/>
  <c r="D30" i="14"/>
  <c r="E30" i="14"/>
  <c r="G30" i="14"/>
  <c r="D30" i="10"/>
  <c r="E30" i="10"/>
  <c r="J30" i="10"/>
  <c r="G30" i="10"/>
  <c r="I30" i="10"/>
  <c r="I30" i="14"/>
  <c r="D29" i="14"/>
  <c r="G29" i="14"/>
  <c r="E29" i="14"/>
  <c r="M29" i="14" s="1"/>
  <c r="N29" i="14" s="1"/>
  <c r="D29" i="10"/>
  <c r="E29" i="10"/>
  <c r="J29" i="10"/>
  <c r="G29" i="10"/>
  <c r="I29" i="10"/>
  <c r="I29" i="14"/>
  <c r="E28" i="14"/>
  <c r="G28" i="14"/>
  <c r="D28" i="14"/>
  <c r="D28" i="10"/>
  <c r="J28" i="10"/>
  <c r="G28" i="10"/>
  <c r="E28" i="10"/>
  <c r="M28" i="10" s="1"/>
  <c r="N28" i="10" s="1"/>
  <c r="I28" i="10"/>
  <c r="I28" i="14"/>
  <c r="G27" i="14"/>
  <c r="D27" i="14"/>
  <c r="E27" i="14"/>
  <c r="M27" i="14" s="1"/>
  <c r="N27" i="14" s="1"/>
  <c r="J27" i="10"/>
  <c r="D27" i="10"/>
  <c r="G27" i="10"/>
  <c r="E27" i="10"/>
  <c r="M27" i="10" s="1"/>
  <c r="N27" i="10" s="1"/>
  <c r="I27" i="10"/>
  <c r="I27" i="14"/>
  <c r="D26" i="14"/>
  <c r="E26" i="14"/>
  <c r="G26" i="14"/>
  <c r="E26" i="10"/>
  <c r="J26" i="10"/>
  <c r="D26" i="10"/>
  <c r="G26" i="10"/>
  <c r="I26" i="10"/>
  <c r="I26" i="14"/>
  <c r="E25" i="14"/>
  <c r="D25" i="14"/>
  <c r="G25" i="14"/>
  <c r="M25" i="14" s="1"/>
  <c r="N25" i="14" s="1"/>
  <c r="G25" i="10"/>
  <c r="D25" i="10"/>
  <c r="J25" i="10"/>
  <c r="E25" i="10"/>
  <c r="M25" i="10" s="1"/>
  <c r="N25" i="10" s="1"/>
  <c r="I25" i="10"/>
  <c r="I25" i="14"/>
  <c r="E24" i="14"/>
  <c r="G24" i="14"/>
  <c r="M24" i="14" s="1"/>
  <c r="N24" i="14" s="1"/>
  <c r="D24" i="14"/>
  <c r="G24" i="10"/>
  <c r="E24" i="10"/>
  <c r="M24" i="10" s="1"/>
  <c r="N24" i="10" s="1"/>
  <c r="D24" i="10"/>
  <c r="J24" i="10"/>
  <c r="I24" i="10"/>
  <c r="I24" i="14"/>
  <c r="E23" i="14"/>
  <c r="G23" i="14"/>
  <c r="D23" i="14"/>
  <c r="G23" i="10"/>
  <c r="E23" i="10"/>
  <c r="M23" i="10" s="1"/>
  <c r="N23" i="10" s="1"/>
  <c r="D23" i="10"/>
  <c r="J23" i="10"/>
  <c r="I23" i="10"/>
  <c r="I23" i="14"/>
  <c r="E22" i="14"/>
  <c r="D22" i="14"/>
  <c r="G22" i="14"/>
  <c r="M22" i="14" s="1"/>
  <c r="N22" i="14" s="1"/>
  <c r="E22" i="10"/>
  <c r="D22" i="10"/>
  <c r="G22" i="10"/>
  <c r="M22" i="10" s="1"/>
  <c r="N22" i="10" s="1"/>
  <c r="J22" i="10"/>
  <c r="I22" i="10"/>
  <c r="I22" i="14"/>
  <c r="D21" i="14"/>
  <c r="E21" i="14"/>
  <c r="G21" i="14"/>
  <c r="G21" i="10"/>
  <c r="D21" i="10"/>
  <c r="J21" i="10"/>
  <c r="E21" i="10"/>
  <c r="M21" i="10" s="1"/>
  <c r="N21" i="10" s="1"/>
  <c r="I21" i="10"/>
  <c r="I21" i="14"/>
  <c r="E20" i="14"/>
  <c r="D20" i="14"/>
  <c r="G20" i="14"/>
  <c r="M20" i="14" s="1"/>
  <c r="N20" i="14" s="1"/>
  <c r="J20" i="10"/>
  <c r="D20" i="10"/>
  <c r="G20" i="10"/>
  <c r="E20" i="10"/>
  <c r="M20" i="10" s="1"/>
  <c r="N20" i="10" s="1"/>
  <c r="I20" i="10"/>
  <c r="I20" i="14"/>
  <c r="D19" i="14"/>
  <c r="E19" i="14"/>
  <c r="G19" i="14"/>
  <c r="D19" i="10"/>
  <c r="G19" i="10"/>
  <c r="J19" i="10"/>
  <c r="E19" i="10"/>
  <c r="M19" i="10" s="1"/>
  <c r="N19" i="10" s="1"/>
  <c r="I19" i="10"/>
  <c r="I19" i="14"/>
  <c r="D18" i="14"/>
  <c r="E18" i="14"/>
  <c r="G18" i="14"/>
  <c r="M18" i="14" s="1"/>
  <c r="N18" i="14" s="1"/>
  <c r="E18" i="10"/>
  <c r="D18" i="10"/>
  <c r="G18" i="10"/>
  <c r="J18" i="10"/>
  <c r="I18" i="10"/>
  <c r="I18" i="14"/>
  <c r="D17" i="14"/>
  <c r="G17" i="14"/>
  <c r="E17" i="14"/>
  <c r="M17" i="14" s="1"/>
  <c r="N17" i="14" s="1"/>
  <c r="E17" i="10"/>
  <c r="D17" i="10"/>
  <c r="G17" i="10"/>
  <c r="J17" i="10"/>
  <c r="I17" i="10"/>
  <c r="I17" i="14"/>
  <c r="G16" i="14"/>
  <c r="D16" i="14"/>
  <c r="E16" i="14"/>
  <c r="M16" i="14" s="1"/>
  <c r="N16" i="14" s="1"/>
  <c r="D16" i="10"/>
  <c r="J16" i="10"/>
  <c r="E16" i="10"/>
  <c r="G16" i="10"/>
  <c r="I16" i="10"/>
  <c r="I16" i="14"/>
  <c r="G15" i="14"/>
  <c r="E15" i="14"/>
  <c r="M15" i="14" s="1"/>
  <c r="N15" i="14" s="1"/>
  <c r="D15" i="14"/>
  <c r="J15" i="10"/>
  <c r="D15" i="10"/>
  <c r="E15" i="10"/>
  <c r="G15" i="10"/>
  <c r="I15" i="10"/>
  <c r="I15" i="14"/>
  <c r="G14" i="14"/>
  <c r="E14" i="14"/>
  <c r="M14" i="14" s="1"/>
  <c r="N14" i="14" s="1"/>
  <c r="D14" i="14"/>
  <c r="G14" i="10"/>
  <c r="E14" i="10"/>
  <c r="M14" i="10" s="1"/>
  <c r="N14" i="10" s="1"/>
  <c r="D14" i="10"/>
  <c r="J14" i="10"/>
  <c r="I14" i="10"/>
  <c r="I14" i="14"/>
  <c r="G13" i="14"/>
  <c r="D13" i="14"/>
  <c r="E13" i="14"/>
  <c r="M13" i="14" s="1"/>
  <c r="N13" i="14" s="1"/>
  <c r="G13" i="10"/>
  <c r="J13" i="10"/>
  <c r="E13" i="10"/>
  <c r="M13" i="10" s="1"/>
  <c r="N13" i="10" s="1"/>
  <c r="D13" i="10"/>
  <c r="I13" i="10"/>
  <c r="I13" i="14"/>
  <c r="G12" i="14"/>
  <c r="D12" i="14"/>
  <c r="E12" i="14"/>
  <c r="M12" i="14" s="1"/>
  <c r="N12" i="14" s="1"/>
  <c r="J12" i="10"/>
  <c r="G12" i="10"/>
  <c r="E12" i="10"/>
  <c r="M12" i="10" s="1"/>
  <c r="N12" i="10" s="1"/>
  <c r="D12" i="10"/>
  <c r="I12" i="10"/>
  <c r="I12" i="14"/>
  <c r="G11" i="14"/>
  <c r="E11" i="14"/>
  <c r="M11" i="14" s="1"/>
  <c r="N11" i="14" s="1"/>
  <c r="D11" i="14"/>
  <c r="D11" i="10"/>
  <c r="G11" i="10"/>
  <c r="J11" i="10"/>
  <c r="E11" i="10"/>
  <c r="M11" i="10" s="1"/>
  <c r="N11" i="10" s="1"/>
  <c r="I11" i="14"/>
  <c r="I11" i="10"/>
  <c r="E10" i="14"/>
  <c r="D10" i="14"/>
  <c r="G10" i="14"/>
  <c r="E10" i="10"/>
  <c r="D10" i="10"/>
  <c r="J10" i="10"/>
  <c r="G10" i="10"/>
  <c r="M10" i="10" s="1"/>
  <c r="N10" i="10" s="1"/>
  <c r="I10" i="14"/>
  <c r="I10" i="10"/>
  <c r="G9" i="14"/>
  <c r="D9" i="14"/>
  <c r="E9" i="14"/>
  <c r="M9" i="14" s="1"/>
  <c r="N9" i="14" s="1"/>
  <c r="E9" i="10"/>
  <c r="J9" i="10"/>
  <c r="G9" i="10"/>
  <c r="M9" i="10" s="1"/>
  <c r="N9" i="10" s="1"/>
  <c r="D9" i="10"/>
  <c r="I9" i="14"/>
  <c r="I9" i="10"/>
  <c r="E8" i="10"/>
  <c r="J8" i="10"/>
  <c r="G8" i="10"/>
  <c r="D8" i="10"/>
  <c r="G8" i="14"/>
  <c r="E8" i="14"/>
  <c r="M8" i="14" s="1"/>
  <c r="N8" i="14" s="1"/>
  <c r="D8" i="14"/>
  <c r="I8" i="14"/>
  <c r="I8" i="10"/>
  <c r="E7" i="10"/>
  <c r="G7" i="10"/>
  <c r="D7" i="10"/>
  <c r="J7" i="10"/>
  <c r="E7" i="14"/>
  <c r="G7" i="14"/>
  <c r="D7" i="14"/>
  <c r="I7" i="10"/>
  <c r="I7" i="14"/>
  <c r="G6" i="14"/>
  <c r="D6" i="14"/>
  <c r="E6" i="14"/>
  <c r="M6" i="14" s="1"/>
  <c r="N6" i="14" s="1"/>
  <c r="E6" i="10"/>
  <c r="G6" i="10"/>
  <c r="J6" i="10"/>
  <c r="D6" i="10"/>
  <c r="I6" i="14"/>
  <c r="I6" i="10"/>
  <c r="D5" i="10"/>
  <c r="G5" i="10"/>
  <c r="J5" i="10"/>
  <c r="E5" i="10"/>
  <c r="M5" i="10" s="1"/>
  <c r="N5" i="10" s="1"/>
  <c r="G5" i="14"/>
  <c r="G225" i="14" s="1"/>
  <c r="D5" i="14"/>
  <c r="E5" i="14"/>
  <c r="I5" i="12"/>
  <c r="H225" i="12"/>
  <c r="G225" i="12"/>
  <c r="J225" i="14" s="1"/>
  <c r="I5" i="10"/>
  <c r="I5" i="14"/>
  <c r="K165" i="14" l="1"/>
  <c r="L165" i="14" s="1"/>
  <c r="I225" i="12"/>
  <c r="K224" i="14"/>
  <c r="L224" i="14" s="1"/>
  <c r="K224" i="10"/>
  <c r="L224" i="10" s="1"/>
  <c r="K223" i="14"/>
  <c r="L223" i="14" s="1"/>
  <c r="K223" i="10"/>
  <c r="L223" i="10" s="1"/>
  <c r="K222" i="14"/>
  <c r="L222" i="14" s="1"/>
  <c r="K222" i="10"/>
  <c r="L222" i="10" s="1"/>
  <c r="K221" i="14"/>
  <c r="L221" i="14" s="1"/>
  <c r="K221" i="10"/>
  <c r="L221" i="10" s="1"/>
  <c r="K220" i="14"/>
  <c r="L220" i="14" s="1"/>
  <c r="K220" i="10"/>
  <c r="L220" i="10" s="1"/>
  <c r="K219" i="14"/>
  <c r="L219" i="14" s="1"/>
  <c r="K219" i="10"/>
  <c r="L219" i="10" s="1"/>
  <c r="K218" i="14"/>
  <c r="L218" i="14" s="1"/>
  <c r="K218" i="10"/>
  <c r="L218" i="10" s="1"/>
  <c r="K217" i="14"/>
  <c r="L217" i="14" s="1"/>
  <c r="K217" i="10"/>
  <c r="L217" i="10" s="1"/>
  <c r="K216" i="14"/>
  <c r="L216" i="14" s="1"/>
  <c r="K216" i="10"/>
  <c r="L216" i="10" s="1"/>
  <c r="K215" i="14"/>
  <c r="L215" i="14" s="1"/>
  <c r="K215" i="10"/>
  <c r="L215" i="10" s="1"/>
  <c r="K214" i="14"/>
  <c r="L214" i="14" s="1"/>
  <c r="K214" i="10"/>
  <c r="L214" i="10" s="1"/>
  <c r="K213" i="14"/>
  <c r="L213" i="14" s="1"/>
  <c r="K213" i="10"/>
  <c r="L213" i="10" s="1"/>
  <c r="K212" i="14"/>
  <c r="L212" i="14" s="1"/>
  <c r="K212" i="10"/>
  <c r="L212" i="10" s="1"/>
  <c r="K211" i="14"/>
  <c r="L211" i="14" s="1"/>
  <c r="K211" i="10"/>
  <c r="L211" i="10" s="1"/>
  <c r="K210" i="14"/>
  <c r="L210" i="14" s="1"/>
  <c r="K210" i="10"/>
  <c r="L210" i="10" s="1"/>
  <c r="K209" i="14"/>
  <c r="L209" i="14" s="1"/>
  <c r="K209" i="10"/>
  <c r="L209" i="10" s="1"/>
  <c r="K208" i="14"/>
  <c r="L208" i="14" s="1"/>
  <c r="K208" i="10"/>
  <c r="L208" i="10" s="1"/>
  <c r="K207" i="14"/>
  <c r="L207" i="14" s="1"/>
  <c r="K207" i="10"/>
  <c r="L207" i="10" s="1"/>
  <c r="K206" i="14"/>
  <c r="L206" i="14" s="1"/>
  <c r="K206" i="10"/>
  <c r="L206" i="10" s="1"/>
  <c r="K205" i="14"/>
  <c r="L205" i="14" s="1"/>
  <c r="K205" i="10"/>
  <c r="L205" i="10" s="1"/>
  <c r="K204" i="14"/>
  <c r="L204" i="14" s="1"/>
  <c r="K204" i="10"/>
  <c r="L204" i="10" s="1"/>
  <c r="K203" i="14"/>
  <c r="L203" i="14" s="1"/>
  <c r="K203" i="10"/>
  <c r="L203" i="10" s="1"/>
  <c r="K202" i="14"/>
  <c r="L202" i="14" s="1"/>
  <c r="K202" i="10"/>
  <c r="L202" i="10" s="1"/>
  <c r="K201" i="14"/>
  <c r="L201" i="14" s="1"/>
  <c r="K201" i="10"/>
  <c r="L201" i="10" s="1"/>
  <c r="K200" i="14"/>
  <c r="L200" i="14" s="1"/>
  <c r="K200" i="10"/>
  <c r="L200" i="10" s="1"/>
  <c r="K199" i="14"/>
  <c r="L199" i="14" s="1"/>
  <c r="K199" i="10"/>
  <c r="L199" i="10" s="1"/>
  <c r="K198" i="14"/>
  <c r="L198" i="14" s="1"/>
  <c r="K198" i="10"/>
  <c r="L198" i="10" s="1"/>
  <c r="K197" i="14"/>
  <c r="L197" i="14" s="1"/>
  <c r="K197" i="10"/>
  <c r="L197" i="10" s="1"/>
  <c r="K196" i="14"/>
  <c r="L196" i="14" s="1"/>
  <c r="K196" i="10"/>
  <c r="L196" i="10" s="1"/>
  <c r="K195" i="14"/>
  <c r="L195" i="14" s="1"/>
  <c r="K195" i="10"/>
  <c r="L195" i="10" s="1"/>
  <c r="K194" i="14"/>
  <c r="L194" i="14" s="1"/>
  <c r="K194" i="10"/>
  <c r="L194" i="10" s="1"/>
  <c r="K193" i="14"/>
  <c r="L193" i="14" s="1"/>
  <c r="K193" i="10"/>
  <c r="L193" i="10" s="1"/>
  <c r="K192" i="14"/>
  <c r="L192" i="14" s="1"/>
  <c r="K192" i="10"/>
  <c r="L192" i="10" s="1"/>
  <c r="K191" i="14"/>
  <c r="L191" i="14" s="1"/>
  <c r="K191" i="10"/>
  <c r="L191" i="10" s="1"/>
  <c r="K190" i="14"/>
  <c r="L190" i="14" s="1"/>
  <c r="K190" i="10"/>
  <c r="L190" i="10" s="1"/>
  <c r="K189" i="14"/>
  <c r="L189" i="14" s="1"/>
  <c r="K189" i="10"/>
  <c r="L189" i="10" s="1"/>
  <c r="K188" i="14"/>
  <c r="L188" i="14" s="1"/>
  <c r="K188" i="10"/>
  <c r="L188" i="10" s="1"/>
  <c r="K187" i="14"/>
  <c r="L187" i="14" s="1"/>
  <c r="K187" i="10"/>
  <c r="L187" i="10" s="1"/>
  <c r="K186" i="14"/>
  <c r="L186" i="14" s="1"/>
  <c r="K186" i="10"/>
  <c r="L186" i="10" s="1"/>
  <c r="K185" i="14"/>
  <c r="L185" i="14" s="1"/>
  <c r="K185" i="10"/>
  <c r="L185" i="10" s="1"/>
  <c r="K184" i="14"/>
  <c r="L184" i="14" s="1"/>
  <c r="K184" i="10"/>
  <c r="L184" i="10" s="1"/>
  <c r="K183" i="14"/>
  <c r="L183" i="14" s="1"/>
  <c r="K183" i="10"/>
  <c r="L183" i="10" s="1"/>
  <c r="K182" i="14"/>
  <c r="L182" i="14" s="1"/>
  <c r="K182" i="10"/>
  <c r="L182" i="10" s="1"/>
  <c r="K181" i="14"/>
  <c r="L181" i="14" s="1"/>
  <c r="K181" i="10"/>
  <c r="L181" i="10" s="1"/>
  <c r="K180" i="14"/>
  <c r="L180" i="14" s="1"/>
  <c r="K180" i="10"/>
  <c r="L180" i="10" s="1"/>
  <c r="K179" i="14"/>
  <c r="L179" i="14" s="1"/>
  <c r="K179" i="10"/>
  <c r="L179" i="10" s="1"/>
  <c r="K178" i="14"/>
  <c r="L178" i="14" s="1"/>
  <c r="K178" i="10"/>
  <c r="L178" i="10" s="1"/>
  <c r="K177" i="14"/>
  <c r="L177" i="14" s="1"/>
  <c r="K177" i="10"/>
  <c r="L177" i="10" s="1"/>
  <c r="K176" i="14"/>
  <c r="L176" i="14" s="1"/>
  <c r="K176" i="10"/>
  <c r="L176" i="10" s="1"/>
  <c r="K175" i="14"/>
  <c r="L175" i="14" s="1"/>
  <c r="K175" i="10"/>
  <c r="L175" i="10" s="1"/>
  <c r="K174" i="14"/>
  <c r="L174" i="14" s="1"/>
  <c r="K174" i="10"/>
  <c r="L174" i="10" s="1"/>
  <c r="K173" i="14"/>
  <c r="L173" i="14" s="1"/>
  <c r="K173" i="10"/>
  <c r="L173" i="10" s="1"/>
  <c r="K172" i="14"/>
  <c r="L172" i="14" s="1"/>
  <c r="K172" i="10"/>
  <c r="L172" i="10" s="1"/>
  <c r="K171" i="14"/>
  <c r="L171" i="14" s="1"/>
  <c r="K171" i="10"/>
  <c r="L171" i="10" s="1"/>
  <c r="K170" i="14"/>
  <c r="L170" i="14" s="1"/>
  <c r="K170" i="10"/>
  <c r="L170" i="10" s="1"/>
  <c r="K169" i="14"/>
  <c r="L169" i="14" s="1"/>
  <c r="K169" i="10"/>
  <c r="L169" i="10" s="1"/>
  <c r="K168" i="14"/>
  <c r="L168" i="14" s="1"/>
  <c r="K168" i="10"/>
  <c r="L168" i="10" s="1"/>
  <c r="K167" i="14"/>
  <c r="L167" i="14" s="1"/>
  <c r="K167" i="10"/>
  <c r="L167" i="10" s="1"/>
  <c r="K166" i="14"/>
  <c r="L166" i="14" s="1"/>
  <c r="K166" i="10"/>
  <c r="L166" i="10" s="1"/>
  <c r="K165" i="10"/>
  <c r="L165" i="10" s="1"/>
  <c r="K164" i="14"/>
  <c r="L164" i="14" s="1"/>
  <c r="K164" i="10"/>
  <c r="L164" i="10" s="1"/>
  <c r="K163" i="14"/>
  <c r="L163" i="14" s="1"/>
  <c r="K163" i="10"/>
  <c r="L163" i="10" s="1"/>
  <c r="K162" i="14"/>
  <c r="L162" i="14" s="1"/>
  <c r="K162" i="10"/>
  <c r="L162" i="10" s="1"/>
  <c r="K161" i="14"/>
  <c r="L161" i="14" s="1"/>
  <c r="K161" i="10"/>
  <c r="L161" i="10" s="1"/>
  <c r="K160" i="14"/>
  <c r="L160" i="14" s="1"/>
  <c r="K160" i="10"/>
  <c r="L160" i="10" s="1"/>
  <c r="K159" i="14"/>
  <c r="L159" i="14" s="1"/>
  <c r="K159" i="10"/>
  <c r="L159" i="10" s="1"/>
  <c r="K158" i="14"/>
  <c r="L158" i="14" s="1"/>
  <c r="K158" i="10"/>
  <c r="L158" i="10" s="1"/>
  <c r="K157" i="14"/>
  <c r="L157" i="14" s="1"/>
  <c r="K157" i="10"/>
  <c r="L157" i="10" s="1"/>
  <c r="K156" i="14"/>
  <c r="L156" i="14" s="1"/>
  <c r="K156" i="10"/>
  <c r="L156" i="10" s="1"/>
  <c r="K155" i="14"/>
  <c r="L155" i="14" s="1"/>
  <c r="K155" i="10"/>
  <c r="L155" i="10" s="1"/>
  <c r="K154" i="14"/>
  <c r="L154" i="14" s="1"/>
  <c r="K154" i="10"/>
  <c r="L154" i="10" s="1"/>
  <c r="K153" i="14"/>
  <c r="L153" i="14" s="1"/>
  <c r="K153" i="10"/>
  <c r="L153" i="10" s="1"/>
  <c r="K152" i="14"/>
  <c r="L152" i="14" s="1"/>
  <c r="K152" i="10"/>
  <c r="L152" i="10" s="1"/>
  <c r="K151" i="14"/>
  <c r="L151" i="14" s="1"/>
  <c r="K151" i="10"/>
  <c r="L151" i="10" s="1"/>
  <c r="K150" i="14"/>
  <c r="L150" i="14" s="1"/>
  <c r="K150" i="10"/>
  <c r="L150" i="10" s="1"/>
  <c r="K149" i="14"/>
  <c r="L149" i="14" s="1"/>
  <c r="K149" i="10"/>
  <c r="L149" i="10" s="1"/>
  <c r="K148" i="14"/>
  <c r="L148" i="14" s="1"/>
  <c r="K148" i="10"/>
  <c r="L148" i="10" s="1"/>
  <c r="K147" i="14"/>
  <c r="L147" i="14" s="1"/>
  <c r="K147" i="10"/>
  <c r="L147" i="10" s="1"/>
  <c r="K146" i="14"/>
  <c r="L146" i="14" s="1"/>
  <c r="K146" i="10"/>
  <c r="L146" i="10" s="1"/>
  <c r="K145" i="14"/>
  <c r="L145" i="14" s="1"/>
  <c r="K145" i="10"/>
  <c r="L145" i="10" s="1"/>
  <c r="K144" i="14"/>
  <c r="L144" i="14" s="1"/>
  <c r="K144" i="10"/>
  <c r="L144" i="10" s="1"/>
  <c r="K143" i="14"/>
  <c r="L143" i="14" s="1"/>
  <c r="K143" i="10"/>
  <c r="L143" i="10" s="1"/>
  <c r="K142" i="14"/>
  <c r="L142" i="14" s="1"/>
  <c r="K142" i="10"/>
  <c r="L142" i="10" s="1"/>
  <c r="K141" i="14"/>
  <c r="L141" i="14" s="1"/>
  <c r="K141" i="10"/>
  <c r="L141" i="10" s="1"/>
  <c r="K140" i="14"/>
  <c r="L140" i="14" s="1"/>
  <c r="K140" i="10"/>
  <c r="L140" i="10" s="1"/>
  <c r="K139" i="14"/>
  <c r="L139" i="14" s="1"/>
  <c r="K139" i="10"/>
  <c r="L139" i="10" s="1"/>
  <c r="K138" i="14"/>
  <c r="L138" i="14" s="1"/>
  <c r="K138" i="10"/>
  <c r="L138" i="10" s="1"/>
  <c r="K137" i="14"/>
  <c r="L137" i="14" s="1"/>
  <c r="K137" i="10"/>
  <c r="L137" i="10" s="1"/>
  <c r="K136" i="14"/>
  <c r="L136" i="14" s="1"/>
  <c r="K136" i="10"/>
  <c r="L136" i="10" s="1"/>
  <c r="K135" i="14"/>
  <c r="L135" i="14" s="1"/>
  <c r="K135" i="10"/>
  <c r="L135" i="10" s="1"/>
  <c r="K134" i="14"/>
  <c r="L134" i="14" s="1"/>
  <c r="K134" i="10"/>
  <c r="L134" i="10" s="1"/>
  <c r="K133" i="14"/>
  <c r="L133" i="14" s="1"/>
  <c r="K133" i="10"/>
  <c r="L133" i="10" s="1"/>
  <c r="K132" i="14"/>
  <c r="L132" i="14" s="1"/>
  <c r="K132" i="10"/>
  <c r="L132" i="10" s="1"/>
  <c r="K131" i="14"/>
  <c r="L131" i="14" s="1"/>
  <c r="K131" i="10"/>
  <c r="L131" i="10" s="1"/>
  <c r="K130" i="14"/>
  <c r="L130" i="14" s="1"/>
  <c r="K130" i="10"/>
  <c r="L130" i="10" s="1"/>
  <c r="K129" i="14"/>
  <c r="L129" i="14" s="1"/>
  <c r="K129" i="10"/>
  <c r="L129" i="10" s="1"/>
  <c r="K128" i="14"/>
  <c r="L128" i="14" s="1"/>
  <c r="K128" i="10"/>
  <c r="L128" i="10" s="1"/>
  <c r="K127" i="14"/>
  <c r="L127" i="14" s="1"/>
  <c r="K127" i="10"/>
  <c r="L127" i="10" s="1"/>
  <c r="K126" i="14"/>
  <c r="L126" i="14" s="1"/>
  <c r="K126" i="10"/>
  <c r="L126" i="10" s="1"/>
  <c r="K125" i="14"/>
  <c r="L125" i="14" s="1"/>
  <c r="K125" i="10"/>
  <c r="L125" i="10" s="1"/>
  <c r="K124" i="14"/>
  <c r="L124" i="14" s="1"/>
  <c r="K124" i="10"/>
  <c r="L124" i="10" s="1"/>
  <c r="K123" i="14"/>
  <c r="L123" i="14" s="1"/>
  <c r="K123" i="10"/>
  <c r="L123" i="10" s="1"/>
  <c r="K122" i="14"/>
  <c r="L122" i="14" s="1"/>
  <c r="K122" i="10"/>
  <c r="L122" i="10" s="1"/>
  <c r="K121" i="14"/>
  <c r="L121" i="14" s="1"/>
  <c r="K121" i="10"/>
  <c r="L121" i="10" s="1"/>
  <c r="K120" i="14"/>
  <c r="L120" i="14" s="1"/>
  <c r="K120" i="10"/>
  <c r="L120" i="10" s="1"/>
  <c r="K119" i="14"/>
  <c r="L119" i="14" s="1"/>
  <c r="K119" i="10"/>
  <c r="L119" i="10" s="1"/>
  <c r="K118" i="14"/>
  <c r="L118" i="14" s="1"/>
  <c r="K118" i="10"/>
  <c r="L118" i="10" s="1"/>
  <c r="K117" i="14"/>
  <c r="L117" i="14" s="1"/>
  <c r="K117" i="10"/>
  <c r="L117" i="10" s="1"/>
  <c r="K116" i="14"/>
  <c r="L116" i="14" s="1"/>
  <c r="K116" i="10"/>
  <c r="L116" i="10" s="1"/>
  <c r="K115" i="14"/>
  <c r="L115" i="14" s="1"/>
  <c r="K115" i="10"/>
  <c r="L115" i="10" s="1"/>
  <c r="K114" i="14"/>
  <c r="L114" i="14" s="1"/>
  <c r="K114" i="10"/>
  <c r="L114" i="10" s="1"/>
  <c r="K113" i="14"/>
  <c r="L113" i="14" s="1"/>
  <c r="K113" i="10"/>
  <c r="L113" i="10" s="1"/>
  <c r="K112" i="14"/>
  <c r="L112" i="14" s="1"/>
  <c r="K112" i="10"/>
  <c r="L112" i="10" s="1"/>
  <c r="K111" i="14"/>
  <c r="L111" i="14" s="1"/>
  <c r="K111" i="10"/>
  <c r="L111" i="10" s="1"/>
  <c r="K110" i="14"/>
  <c r="L110" i="14" s="1"/>
  <c r="K110" i="10"/>
  <c r="L110" i="10" s="1"/>
  <c r="K109" i="14"/>
  <c r="L109" i="14" s="1"/>
  <c r="K109" i="10"/>
  <c r="L109" i="10" s="1"/>
  <c r="K108" i="14"/>
  <c r="L108" i="14" s="1"/>
  <c r="K108" i="10"/>
  <c r="L108" i="10" s="1"/>
  <c r="K107" i="14"/>
  <c r="L107" i="14" s="1"/>
  <c r="K107" i="10"/>
  <c r="L107" i="10" s="1"/>
  <c r="K106" i="14"/>
  <c r="L106" i="14" s="1"/>
  <c r="K106" i="10"/>
  <c r="L106" i="10" s="1"/>
  <c r="K105" i="14"/>
  <c r="L105" i="14" s="1"/>
  <c r="K105" i="10"/>
  <c r="L105" i="10" s="1"/>
  <c r="K104" i="14"/>
  <c r="L104" i="14" s="1"/>
  <c r="K104" i="10"/>
  <c r="L104" i="10" s="1"/>
  <c r="K103" i="14"/>
  <c r="L103" i="14" s="1"/>
  <c r="K103" i="10"/>
  <c r="L103" i="10" s="1"/>
  <c r="K102" i="14"/>
  <c r="L102" i="14" s="1"/>
  <c r="K102" i="10"/>
  <c r="L102" i="10" s="1"/>
  <c r="K101" i="14"/>
  <c r="L101" i="14" s="1"/>
  <c r="K101" i="10"/>
  <c r="L101" i="10" s="1"/>
  <c r="K100" i="14"/>
  <c r="L100" i="14" s="1"/>
  <c r="K100" i="10"/>
  <c r="L100" i="10" s="1"/>
  <c r="K99" i="14"/>
  <c r="L99" i="14" s="1"/>
  <c r="K99" i="10"/>
  <c r="L99" i="10" s="1"/>
  <c r="K98" i="14"/>
  <c r="L98" i="14" s="1"/>
  <c r="K98" i="10"/>
  <c r="L98" i="10" s="1"/>
  <c r="K97" i="14"/>
  <c r="L97" i="14" s="1"/>
  <c r="K97" i="10"/>
  <c r="L97" i="10" s="1"/>
  <c r="K96" i="14"/>
  <c r="L96" i="14" s="1"/>
  <c r="K96" i="10"/>
  <c r="L96" i="10" s="1"/>
  <c r="K95" i="14"/>
  <c r="L95" i="14" s="1"/>
  <c r="K95" i="10"/>
  <c r="L95" i="10" s="1"/>
  <c r="K94" i="14"/>
  <c r="L94" i="14" s="1"/>
  <c r="K94" i="10"/>
  <c r="L94" i="10" s="1"/>
  <c r="K93" i="14"/>
  <c r="L93" i="14" s="1"/>
  <c r="K93" i="10"/>
  <c r="L93" i="10" s="1"/>
  <c r="K92" i="14"/>
  <c r="L92" i="14" s="1"/>
  <c r="K92" i="10"/>
  <c r="L92" i="10" s="1"/>
  <c r="K91" i="14"/>
  <c r="L91" i="14" s="1"/>
  <c r="K91" i="10"/>
  <c r="L91" i="10" s="1"/>
  <c r="K90" i="14"/>
  <c r="L90" i="14" s="1"/>
  <c r="K90" i="10"/>
  <c r="L90" i="10" s="1"/>
  <c r="K89" i="14"/>
  <c r="L89" i="14" s="1"/>
  <c r="K89" i="10"/>
  <c r="L89" i="10" s="1"/>
  <c r="K88" i="14"/>
  <c r="L88" i="14" s="1"/>
  <c r="K88" i="10"/>
  <c r="L88" i="10" s="1"/>
  <c r="K87" i="14"/>
  <c r="L87" i="14" s="1"/>
  <c r="K87" i="10"/>
  <c r="L87" i="10" s="1"/>
  <c r="K86" i="14"/>
  <c r="L86" i="14" s="1"/>
  <c r="K86" i="10"/>
  <c r="L86" i="10" s="1"/>
  <c r="K85" i="14"/>
  <c r="L85" i="14" s="1"/>
  <c r="K85" i="10"/>
  <c r="L85" i="10" s="1"/>
  <c r="K84" i="14"/>
  <c r="L84" i="14" s="1"/>
  <c r="K84" i="10"/>
  <c r="L84" i="10" s="1"/>
  <c r="K83" i="14"/>
  <c r="L83" i="14" s="1"/>
  <c r="K83" i="10"/>
  <c r="L83" i="10" s="1"/>
  <c r="K82" i="14"/>
  <c r="L82" i="14" s="1"/>
  <c r="K82" i="10"/>
  <c r="L82" i="10" s="1"/>
  <c r="K81" i="14"/>
  <c r="L81" i="14" s="1"/>
  <c r="K81" i="10"/>
  <c r="L81" i="10" s="1"/>
  <c r="K80" i="14"/>
  <c r="L80" i="14" s="1"/>
  <c r="K80" i="10"/>
  <c r="L80" i="10" s="1"/>
  <c r="K79" i="14"/>
  <c r="L79" i="14" s="1"/>
  <c r="K79" i="10"/>
  <c r="L79" i="10" s="1"/>
  <c r="K78" i="14"/>
  <c r="L78" i="14" s="1"/>
  <c r="K78" i="10"/>
  <c r="L78" i="10" s="1"/>
  <c r="K77" i="14"/>
  <c r="L77" i="14" s="1"/>
  <c r="K77" i="10"/>
  <c r="L77" i="10" s="1"/>
  <c r="K76" i="14"/>
  <c r="L76" i="14" s="1"/>
  <c r="K76" i="10"/>
  <c r="L76" i="10" s="1"/>
  <c r="K75" i="14"/>
  <c r="L75" i="14" s="1"/>
  <c r="K75" i="10"/>
  <c r="L75" i="10" s="1"/>
  <c r="K74" i="14"/>
  <c r="L74" i="14" s="1"/>
  <c r="K74" i="10"/>
  <c r="L74" i="10" s="1"/>
  <c r="K73" i="14"/>
  <c r="L73" i="14" s="1"/>
  <c r="K73" i="10"/>
  <c r="L73" i="10" s="1"/>
  <c r="K72" i="14"/>
  <c r="L72" i="14" s="1"/>
  <c r="K72" i="10"/>
  <c r="L72" i="10" s="1"/>
  <c r="K71" i="14"/>
  <c r="L71" i="14" s="1"/>
  <c r="K71" i="10"/>
  <c r="L71" i="10" s="1"/>
  <c r="K70" i="14"/>
  <c r="L70" i="14" s="1"/>
  <c r="K70" i="10"/>
  <c r="L70" i="10" s="1"/>
  <c r="K69" i="14"/>
  <c r="L69" i="14" s="1"/>
  <c r="K69" i="10"/>
  <c r="L69" i="10" s="1"/>
  <c r="K68" i="14"/>
  <c r="L68" i="14" s="1"/>
  <c r="K68" i="10"/>
  <c r="L68" i="10" s="1"/>
  <c r="K67" i="14"/>
  <c r="L67" i="14" s="1"/>
  <c r="K67" i="10"/>
  <c r="L67" i="10" s="1"/>
  <c r="K66" i="14"/>
  <c r="L66" i="14" s="1"/>
  <c r="K66" i="10"/>
  <c r="L66" i="10" s="1"/>
  <c r="K65" i="14"/>
  <c r="L65" i="14" s="1"/>
  <c r="K65" i="10"/>
  <c r="L65" i="10" s="1"/>
  <c r="K64" i="14"/>
  <c r="L64" i="14" s="1"/>
  <c r="K64" i="10"/>
  <c r="L64" i="10" s="1"/>
  <c r="K63" i="14"/>
  <c r="L63" i="14" s="1"/>
  <c r="K63" i="10"/>
  <c r="L63" i="10" s="1"/>
  <c r="K62" i="14"/>
  <c r="L62" i="14" s="1"/>
  <c r="K62" i="10"/>
  <c r="L62" i="10" s="1"/>
  <c r="K61" i="14"/>
  <c r="L61" i="14" s="1"/>
  <c r="K61" i="10"/>
  <c r="L61" i="10" s="1"/>
  <c r="K60" i="14"/>
  <c r="L60" i="14" s="1"/>
  <c r="K60" i="10"/>
  <c r="L60" i="10" s="1"/>
  <c r="K59" i="14"/>
  <c r="L59" i="14" s="1"/>
  <c r="K59" i="10"/>
  <c r="L59" i="10" s="1"/>
  <c r="K58" i="14"/>
  <c r="L58" i="14" s="1"/>
  <c r="K58" i="10"/>
  <c r="L58" i="10" s="1"/>
  <c r="K57" i="14"/>
  <c r="L57" i="14" s="1"/>
  <c r="K57" i="10"/>
  <c r="L57" i="10" s="1"/>
  <c r="K56" i="14"/>
  <c r="L56" i="14" s="1"/>
  <c r="K56" i="10"/>
  <c r="L56" i="10" s="1"/>
  <c r="K55" i="14"/>
  <c r="L55" i="14" s="1"/>
  <c r="K55" i="10"/>
  <c r="L55" i="10" s="1"/>
  <c r="K54" i="14"/>
  <c r="L54" i="14" s="1"/>
  <c r="K54" i="10"/>
  <c r="L54" i="10" s="1"/>
  <c r="K53" i="14"/>
  <c r="L53" i="14" s="1"/>
  <c r="K53" i="10"/>
  <c r="L53" i="10" s="1"/>
  <c r="K52" i="14"/>
  <c r="L52" i="14" s="1"/>
  <c r="K52" i="10"/>
  <c r="L52" i="10" s="1"/>
  <c r="K51" i="14"/>
  <c r="L51" i="14" s="1"/>
  <c r="K51" i="10"/>
  <c r="L51" i="10" s="1"/>
  <c r="K50" i="14"/>
  <c r="L50" i="14" s="1"/>
  <c r="K50" i="10"/>
  <c r="L50" i="10" s="1"/>
  <c r="K49" i="14"/>
  <c r="L49" i="14" s="1"/>
  <c r="K49" i="10"/>
  <c r="L49" i="10" s="1"/>
  <c r="K48" i="14"/>
  <c r="L48" i="14" s="1"/>
  <c r="K48" i="10"/>
  <c r="L48" i="10" s="1"/>
  <c r="K47" i="14"/>
  <c r="L47" i="14" s="1"/>
  <c r="K47" i="10"/>
  <c r="L47" i="10" s="1"/>
  <c r="K46" i="14"/>
  <c r="L46" i="14" s="1"/>
  <c r="K46" i="10"/>
  <c r="L46" i="10" s="1"/>
  <c r="K45" i="14"/>
  <c r="L45" i="14" s="1"/>
  <c r="K45" i="10"/>
  <c r="L45" i="10" s="1"/>
  <c r="K44" i="14"/>
  <c r="L44" i="14" s="1"/>
  <c r="K44" i="10"/>
  <c r="L44" i="10" s="1"/>
  <c r="K43" i="14"/>
  <c r="L43" i="14" s="1"/>
  <c r="K43" i="10"/>
  <c r="L43" i="10" s="1"/>
  <c r="K42" i="14"/>
  <c r="L42" i="14" s="1"/>
  <c r="K42" i="10"/>
  <c r="L42" i="10" s="1"/>
  <c r="K41" i="14"/>
  <c r="L41" i="14" s="1"/>
  <c r="K41" i="10"/>
  <c r="L41" i="10" s="1"/>
  <c r="K40" i="14"/>
  <c r="L40" i="14" s="1"/>
  <c r="K40" i="10"/>
  <c r="L40" i="10" s="1"/>
  <c r="K39" i="14"/>
  <c r="L39" i="14" s="1"/>
  <c r="K39" i="10"/>
  <c r="L39" i="10" s="1"/>
  <c r="K38" i="14"/>
  <c r="L38" i="14" s="1"/>
  <c r="K38" i="10"/>
  <c r="L38" i="10" s="1"/>
  <c r="K37" i="14"/>
  <c r="L37" i="14" s="1"/>
  <c r="K37" i="10"/>
  <c r="L37" i="10" s="1"/>
  <c r="K36" i="14"/>
  <c r="L36" i="14" s="1"/>
  <c r="K36" i="10"/>
  <c r="L36" i="10" s="1"/>
  <c r="K35" i="14"/>
  <c r="L35" i="14" s="1"/>
  <c r="K35" i="10"/>
  <c r="L35" i="10" s="1"/>
  <c r="K34" i="14"/>
  <c r="L34" i="14" s="1"/>
  <c r="K34" i="10"/>
  <c r="L34" i="10" s="1"/>
  <c r="K33" i="14"/>
  <c r="L33" i="14" s="1"/>
  <c r="K33" i="10"/>
  <c r="L33" i="10" s="1"/>
  <c r="K32" i="14"/>
  <c r="L32" i="14" s="1"/>
  <c r="K32" i="10"/>
  <c r="L32" i="10" s="1"/>
  <c r="K31" i="14"/>
  <c r="L31" i="14" s="1"/>
  <c r="K31" i="10"/>
  <c r="L31" i="10" s="1"/>
  <c r="K30" i="14"/>
  <c r="L30" i="14" s="1"/>
  <c r="K30" i="10"/>
  <c r="L30" i="10" s="1"/>
  <c r="K29" i="14"/>
  <c r="L29" i="14" s="1"/>
  <c r="K29" i="10"/>
  <c r="L29" i="10" s="1"/>
  <c r="K28" i="14"/>
  <c r="L28" i="14" s="1"/>
  <c r="K28" i="10"/>
  <c r="L28" i="10" s="1"/>
  <c r="K27" i="14"/>
  <c r="L27" i="14" s="1"/>
  <c r="K27" i="10"/>
  <c r="L27" i="10" s="1"/>
  <c r="K26" i="14"/>
  <c r="L26" i="14" s="1"/>
  <c r="K26" i="10"/>
  <c r="L26" i="10" s="1"/>
  <c r="K25" i="14"/>
  <c r="L25" i="14" s="1"/>
  <c r="K25" i="10"/>
  <c r="L25" i="10" s="1"/>
  <c r="K24" i="14"/>
  <c r="L24" i="14" s="1"/>
  <c r="K24" i="10"/>
  <c r="L24" i="10" s="1"/>
  <c r="K23" i="14"/>
  <c r="L23" i="14" s="1"/>
  <c r="K23" i="10"/>
  <c r="L23" i="10" s="1"/>
  <c r="K22" i="14"/>
  <c r="L22" i="14" s="1"/>
  <c r="K22" i="10"/>
  <c r="L22" i="10" s="1"/>
  <c r="K21" i="14"/>
  <c r="L21" i="14" s="1"/>
  <c r="K21" i="10"/>
  <c r="L21" i="10" s="1"/>
  <c r="K20" i="14"/>
  <c r="L20" i="14" s="1"/>
  <c r="K20" i="10"/>
  <c r="L20" i="10" s="1"/>
  <c r="K19" i="14"/>
  <c r="L19" i="14" s="1"/>
  <c r="K19" i="10"/>
  <c r="L19" i="10" s="1"/>
  <c r="K18" i="14"/>
  <c r="L18" i="14" s="1"/>
  <c r="K18" i="10"/>
  <c r="L18" i="10" s="1"/>
  <c r="K17" i="14"/>
  <c r="L17" i="14" s="1"/>
  <c r="K17" i="10"/>
  <c r="L17" i="10" s="1"/>
  <c r="K16" i="14"/>
  <c r="L16" i="14" s="1"/>
  <c r="K16" i="10"/>
  <c r="L16" i="10" s="1"/>
  <c r="K15" i="14"/>
  <c r="L15" i="14" s="1"/>
  <c r="K15" i="10"/>
  <c r="L15" i="10" s="1"/>
  <c r="K14" i="14"/>
  <c r="L14" i="14" s="1"/>
  <c r="K14" i="10"/>
  <c r="L14" i="10" s="1"/>
  <c r="K13" i="14"/>
  <c r="L13" i="14" s="1"/>
  <c r="K13" i="10"/>
  <c r="L13" i="10" s="1"/>
  <c r="K12" i="14"/>
  <c r="L12" i="14" s="1"/>
  <c r="K12" i="10"/>
  <c r="L12" i="10" s="1"/>
  <c r="K11" i="14"/>
  <c r="L11" i="14" s="1"/>
  <c r="K11" i="10"/>
  <c r="L11" i="10" s="1"/>
  <c r="K10" i="14"/>
  <c r="L10" i="14" s="1"/>
  <c r="K10" i="10"/>
  <c r="L10" i="10" s="1"/>
  <c r="K9" i="14"/>
  <c r="L9" i="14" s="1"/>
  <c r="K9" i="10"/>
  <c r="L9" i="10" s="1"/>
  <c r="K8" i="10"/>
  <c r="L8" i="10" s="1"/>
  <c r="K8" i="14"/>
  <c r="L8" i="14" s="1"/>
  <c r="K7" i="10"/>
  <c r="L7" i="10" s="1"/>
  <c r="K7" i="14"/>
  <c r="L7" i="14" s="1"/>
  <c r="K6" i="14"/>
  <c r="L6" i="14" s="1"/>
  <c r="K6" i="10"/>
  <c r="L6" i="10" s="1"/>
  <c r="K5" i="10"/>
  <c r="L5" i="10" s="1"/>
  <c r="U5" i="10" s="1"/>
  <c r="K5" i="14"/>
  <c r="M5" i="14"/>
  <c r="N5" i="14" s="1"/>
  <c r="E225" i="14"/>
  <c r="M225" i="14" s="1"/>
  <c r="V6" i="14"/>
  <c r="M6" i="10"/>
  <c r="N6" i="10" s="1"/>
  <c r="M7" i="14"/>
  <c r="N7" i="14" s="1"/>
  <c r="V7" i="14" s="1"/>
  <c r="M7" i="10"/>
  <c r="N7" i="10" s="1"/>
  <c r="U7" i="10" s="1"/>
  <c r="V8" i="14"/>
  <c r="M8" i="10"/>
  <c r="N8" i="10" s="1"/>
  <c r="U8" i="10" s="1"/>
  <c r="U9" i="10"/>
  <c r="V9" i="14"/>
  <c r="U10" i="10"/>
  <c r="M10" i="14"/>
  <c r="N10" i="14" s="1"/>
  <c r="V10" i="14" s="1"/>
  <c r="U11" i="10"/>
  <c r="V11" i="14"/>
  <c r="V12" i="14"/>
  <c r="U12" i="10"/>
  <c r="V13" i="14"/>
  <c r="U13" i="10"/>
  <c r="V14" i="14"/>
  <c r="U14" i="10"/>
  <c r="V15" i="14"/>
  <c r="M15" i="10"/>
  <c r="N15" i="10" s="1"/>
  <c r="U15" i="10" s="1"/>
  <c r="V16" i="14"/>
  <c r="M16" i="10"/>
  <c r="N16" i="10" s="1"/>
  <c r="U16" i="10" s="1"/>
  <c r="V17" i="14"/>
  <c r="M17" i="10"/>
  <c r="N17" i="10" s="1"/>
  <c r="U17" i="10" s="1"/>
  <c r="V18" i="14"/>
  <c r="M18" i="10"/>
  <c r="N18" i="10" s="1"/>
  <c r="U18" i="10" s="1"/>
  <c r="U19" i="10"/>
  <c r="M19" i="14"/>
  <c r="N19" i="14" s="1"/>
  <c r="V19" i="14" s="1"/>
  <c r="V20" i="14"/>
  <c r="U20" i="10"/>
  <c r="U21" i="10"/>
  <c r="M21" i="14"/>
  <c r="N21" i="14" s="1"/>
  <c r="V21" i="14" s="1"/>
  <c r="V22" i="14"/>
  <c r="U22" i="10"/>
  <c r="U23" i="10"/>
  <c r="M23" i="14"/>
  <c r="N23" i="14" s="1"/>
  <c r="V23" i="14" s="1"/>
  <c r="V24" i="14"/>
  <c r="U24" i="10"/>
  <c r="V25" i="14"/>
  <c r="U25" i="10"/>
  <c r="M26" i="10"/>
  <c r="N26" i="10" s="1"/>
  <c r="U26" i="10" s="1"/>
  <c r="M26" i="14"/>
  <c r="N26" i="14" s="1"/>
  <c r="V26" i="14" s="1"/>
  <c r="V27" i="14"/>
  <c r="U27" i="10"/>
  <c r="U28" i="10"/>
  <c r="M28" i="14"/>
  <c r="N28" i="14" s="1"/>
  <c r="V28" i="14" s="1"/>
  <c r="V29" i="14"/>
  <c r="M29" i="10"/>
  <c r="N29" i="10" s="1"/>
  <c r="U29" i="10" s="1"/>
  <c r="M30" i="10"/>
  <c r="N30" i="10" s="1"/>
  <c r="U30" i="10" s="1"/>
  <c r="M30" i="14"/>
  <c r="N30" i="14" s="1"/>
  <c r="V30" i="14" s="1"/>
  <c r="M31" i="10"/>
  <c r="N31" i="10" s="1"/>
  <c r="U31" i="10" s="1"/>
  <c r="M31" i="14"/>
  <c r="N31" i="14" s="1"/>
  <c r="V31" i="14" s="1"/>
  <c r="V32" i="14"/>
  <c r="M32" i="10"/>
  <c r="N32" i="10" s="1"/>
  <c r="U32" i="10" s="1"/>
  <c r="V33" i="14"/>
  <c r="U33" i="10"/>
  <c r="V34" i="14"/>
  <c r="M34" i="10"/>
  <c r="N34" i="10" s="1"/>
  <c r="U34" i="10" s="1"/>
  <c r="V35" i="14"/>
  <c r="U35" i="10"/>
  <c r="U36" i="10"/>
  <c r="M36" i="14"/>
  <c r="N36" i="14" s="1"/>
  <c r="V36" i="14" s="1"/>
  <c r="U37" i="10"/>
  <c r="M37" i="14"/>
  <c r="N37" i="14" s="1"/>
  <c r="V37" i="14" s="1"/>
  <c r="V38" i="14"/>
  <c r="M38" i="10"/>
  <c r="N38" i="10" s="1"/>
  <c r="U38" i="10" s="1"/>
  <c r="V39" i="14"/>
  <c r="M39" i="10"/>
  <c r="N39" i="10" s="1"/>
  <c r="U39" i="10" s="1"/>
  <c r="M40" i="10"/>
  <c r="N40" i="10" s="1"/>
  <c r="U40" i="10" s="1"/>
  <c r="M40" i="14"/>
  <c r="N40" i="14" s="1"/>
  <c r="V40" i="14" s="1"/>
  <c r="V41" i="14"/>
  <c r="M41" i="10"/>
  <c r="N41" i="10" s="1"/>
  <c r="U41" i="10" s="1"/>
  <c r="M42" i="10"/>
  <c r="N42" i="10" s="1"/>
  <c r="U42" i="10" s="1"/>
  <c r="M42" i="14"/>
  <c r="N42" i="14" s="1"/>
  <c r="V42" i="14" s="1"/>
  <c r="V43" i="14"/>
  <c r="U43" i="10"/>
  <c r="U44" i="10"/>
  <c r="M44" i="14"/>
  <c r="N44" i="14" s="1"/>
  <c r="V44" i="14" s="1"/>
  <c r="V45" i="14"/>
  <c r="M45" i="10"/>
  <c r="N45" i="10" s="1"/>
  <c r="U45" i="10" s="1"/>
  <c r="V46" i="14"/>
  <c r="U46" i="10"/>
  <c r="V47" i="14"/>
  <c r="U47" i="10"/>
  <c r="V48" i="14"/>
  <c r="U48" i="10"/>
  <c r="V49" i="14"/>
  <c r="U49" i="10"/>
  <c r="U50" i="10"/>
  <c r="M50" i="14"/>
  <c r="N50" i="14" s="1"/>
  <c r="V50" i="14" s="1"/>
  <c r="U51" i="10"/>
  <c r="M51" i="14"/>
  <c r="N51" i="14" s="1"/>
  <c r="V51" i="14" s="1"/>
  <c r="V52" i="14"/>
  <c r="M52" i="10"/>
  <c r="N52" i="10" s="1"/>
  <c r="U52" i="10" s="1"/>
  <c r="V53" i="14"/>
  <c r="M53" i="10"/>
  <c r="N53" i="10" s="1"/>
  <c r="U53" i="10" s="1"/>
  <c r="U54" i="10"/>
  <c r="M54" i="14"/>
  <c r="N54" i="14" s="1"/>
  <c r="V54" i="14" s="1"/>
  <c r="U55" i="10"/>
  <c r="M55" i="14"/>
  <c r="N55" i="14" s="1"/>
  <c r="V55" i="14" s="1"/>
  <c r="U56" i="10"/>
  <c r="M56" i="14"/>
  <c r="N56" i="14" s="1"/>
  <c r="V56" i="14" s="1"/>
  <c r="V57" i="14"/>
  <c r="M57" i="10"/>
  <c r="N57" i="10" s="1"/>
  <c r="U57" i="10" s="1"/>
  <c r="U58" i="10"/>
  <c r="M58" i="14"/>
  <c r="N58" i="14" s="1"/>
  <c r="V58" i="14" s="1"/>
  <c r="U59" i="10"/>
  <c r="M59" i="14"/>
  <c r="N59" i="14" s="1"/>
  <c r="V59" i="14" s="1"/>
  <c r="U60" i="10"/>
  <c r="M60" i="14"/>
  <c r="N60" i="14" s="1"/>
  <c r="V60" i="14" s="1"/>
  <c r="V61" i="14"/>
  <c r="U61" i="10"/>
  <c r="U62" i="10"/>
  <c r="M62" i="14"/>
  <c r="N62" i="14" s="1"/>
  <c r="V62" i="14" s="1"/>
  <c r="V63" i="14"/>
  <c r="M63" i="10"/>
  <c r="N63" i="10" s="1"/>
  <c r="U63" i="10" s="1"/>
  <c r="V64" i="14"/>
  <c r="M64" i="10"/>
  <c r="N64" i="10" s="1"/>
  <c r="U64" i="10" s="1"/>
  <c r="U65" i="10"/>
  <c r="M65" i="14"/>
  <c r="N65" i="14" s="1"/>
  <c r="V65" i="14" s="1"/>
  <c r="U66" i="10"/>
  <c r="M66" i="14"/>
  <c r="N66" i="14" s="1"/>
  <c r="V66" i="14" s="1"/>
  <c r="U67" i="10"/>
  <c r="M67" i="14"/>
  <c r="N67" i="14" s="1"/>
  <c r="V67" i="14" s="1"/>
  <c r="V68" i="14"/>
  <c r="U68" i="10"/>
  <c r="V69" i="14"/>
  <c r="U69" i="10"/>
  <c r="V70" i="14"/>
  <c r="U70" i="10"/>
  <c r="V71" i="14"/>
  <c r="U71" i="10"/>
  <c r="V72" i="14"/>
  <c r="U72" i="10"/>
  <c r="V73" i="14"/>
  <c r="M73" i="10"/>
  <c r="N73" i="10" s="1"/>
  <c r="U73" i="10" s="1"/>
  <c r="M74" i="10"/>
  <c r="N74" i="10" s="1"/>
  <c r="U74" i="10" s="1"/>
  <c r="M74" i="14"/>
  <c r="N74" i="14" s="1"/>
  <c r="V74" i="14" s="1"/>
  <c r="V75" i="14"/>
  <c r="M75" i="10"/>
  <c r="N75" i="10" s="1"/>
  <c r="U75" i="10" s="1"/>
  <c r="V76" i="14"/>
  <c r="U76" i="10"/>
  <c r="V77" i="14"/>
  <c r="U77" i="10"/>
  <c r="U78" i="10"/>
  <c r="M78" i="14"/>
  <c r="N78" i="14" s="1"/>
  <c r="V78" i="14" s="1"/>
  <c r="V79" i="14"/>
  <c r="U79" i="10"/>
  <c r="V80" i="14"/>
  <c r="U80" i="10"/>
  <c r="U81" i="10"/>
  <c r="M81" i="14"/>
  <c r="N81" i="14" s="1"/>
  <c r="V81" i="14" s="1"/>
  <c r="V82" i="14"/>
  <c r="U82" i="10"/>
  <c r="U83" i="10"/>
  <c r="M83" i="14"/>
  <c r="N83" i="14" s="1"/>
  <c r="V83" i="14" s="1"/>
  <c r="V84" i="14"/>
  <c r="U84" i="10"/>
  <c r="V85" i="14"/>
  <c r="U85" i="10"/>
  <c r="M86" i="10"/>
  <c r="N86" i="10" s="1"/>
  <c r="U86" i="10" s="1"/>
  <c r="M86" i="14"/>
  <c r="N86" i="14" s="1"/>
  <c r="V86" i="14" s="1"/>
  <c r="V87" i="14"/>
  <c r="U87" i="10"/>
  <c r="M88" i="10"/>
  <c r="N88" i="10" s="1"/>
  <c r="U88" i="10" s="1"/>
  <c r="M88" i="14"/>
  <c r="N88" i="14" s="1"/>
  <c r="V88" i="14" s="1"/>
  <c r="V89" i="14"/>
  <c r="U89" i="10"/>
  <c r="V90" i="14"/>
  <c r="U90" i="10"/>
  <c r="U91" i="10"/>
  <c r="M91" i="14"/>
  <c r="N91" i="14" s="1"/>
  <c r="V91" i="14" s="1"/>
  <c r="U92" i="10"/>
  <c r="M92" i="14"/>
  <c r="N92" i="14" s="1"/>
  <c r="V92" i="14" s="1"/>
  <c r="M93" i="10"/>
  <c r="N93" i="10" s="1"/>
  <c r="U93" i="10" s="1"/>
  <c r="M93" i="14"/>
  <c r="N93" i="14" s="1"/>
  <c r="V93" i="14" s="1"/>
  <c r="M94" i="10"/>
  <c r="N94" i="10" s="1"/>
  <c r="U94" i="10" s="1"/>
  <c r="M94" i="14"/>
  <c r="N94" i="14" s="1"/>
  <c r="V94" i="14" s="1"/>
  <c r="U95" i="10"/>
  <c r="M95" i="14"/>
  <c r="N95" i="14" s="1"/>
  <c r="V95" i="14" s="1"/>
  <c r="U96" i="10"/>
  <c r="M96" i="14"/>
  <c r="N96" i="14" s="1"/>
  <c r="V96" i="14" s="1"/>
  <c r="V97" i="14"/>
  <c r="U97" i="10"/>
  <c r="U98" i="10"/>
  <c r="M98" i="14"/>
  <c r="N98" i="14" s="1"/>
  <c r="V98" i="14" s="1"/>
  <c r="V99" i="14"/>
  <c r="U99" i="10"/>
  <c r="V100" i="14"/>
  <c r="U100" i="10"/>
  <c r="V101" i="14"/>
  <c r="U101" i="10"/>
  <c r="V102" i="14"/>
  <c r="U102" i="10"/>
  <c r="V103" i="14"/>
  <c r="U103" i="10"/>
  <c r="V104" i="14"/>
  <c r="U104" i="10"/>
  <c r="V105" i="14"/>
  <c r="U105" i="10"/>
  <c r="M106" i="10"/>
  <c r="N106" i="10" s="1"/>
  <c r="U106" i="10" s="1"/>
  <c r="M106" i="14"/>
  <c r="N106" i="14" s="1"/>
  <c r="V106" i="14" s="1"/>
  <c r="U107" i="10"/>
  <c r="M107" i="14"/>
  <c r="N107" i="14" s="1"/>
  <c r="V107" i="14" s="1"/>
  <c r="V108" i="14"/>
  <c r="U108" i="10"/>
  <c r="U109" i="10"/>
  <c r="M109" i="14"/>
  <c r="N109" i="14" s="1"/>
  <c r="V109" i="14" s="1"/>
  <c r="U110" i="10"/>
  <c r="M110" i="14"/>
  <c r="N110" i="14" s="1"/>
  <c r="V110" i="14" s="1"/>
  <c r="V111" i="14"/>
  <c r="M111" i="10"/>
  <c r="N111" i="10" s="1"/>
  <c r="U111" i="10" s="1"/>
  <c r="U112" i="10"/>
  <c r="M112" i="14"/>
  <c r="N112" i="14" s="1"/>
  <c r="V112" i="14" s="1"/>
  <c r="V113" i="14"/>
  <c r="U113" i="10"/>
  <c r="V114" i="14"/>
  <c r="M114" i="10"/>
  <c r="N114" i="10" s="1"/>
  <c r="U114" i="10" s="1"/>
  <c r="U115" i="10"/>
  <c r="M115" i="14"/>
  <c r="N115" i="14" s="1"/>
  <c r="V115" i="14" s="1"/>
  <c r="V116" i="14"/>
  <c r="U116" i="10"/>
  <c r="V117" i="14"/>
  <c r="U117" i="10"/>
  <c r="U118" i="10"/>
  <c r="M118" i="14"/>
  <c r="N118" i="14" s="1"/>
  <c r="V118" i="14" s="1"/>
  <c r="U119" i="10"/>
  <c r="M119" i="14"/>
  <c r="N119" i="14" s="1"/>
  <c r="V119" i="14" s="1"/>
  <c r="V120" i="14"/>
  <c r="U120" i="10"/>
  <c r="V121" i="14"/>
  <c r="U121" i="10"/>
  <c r="V122" i="14"/>
  <c r="U122" i="10"/>
  <c r="U123" i="10"/>
  <c r="M123" i="14"/>
  <c r="N123" i="14" s="1"/>
  <c r="V123" i="14" s="1"/>
  <c r="V124" i="14"/>
  <c r="U124" i="10"/>
  <c r="U125" i="10"/>
  <c r="M125" i="14"/>
  <c r="N125" i="14" s="1"/>
  <c r="V125" i="14" s="1"/>
  <c r="V126" i="14"/>
  <c r="U126" i="10"/>
  <c r="V127" i="14"/>
  <c r="U127" i="10"/>
  <c r="V128" i="14"/>
  <c r="U128" i="10"/>
  <c r="V129" i="14"/>
  <c r="M129" i="10"/>
  <c r="N129" i="10" s="1"/>
  <c r="U129" i="10" s="1"/>
  <c r="U130" i="10"/>
  <c r="M130" i="14"/>
  <c r="N130" i="14" s="1"/>
  <c r="V130" i="14" s="1"/>
  <c r="U131" i="10"/>
  <c r="M131" i="14"/>
  <c r="N131" i="14" s="1"/>
  <c r="V131" i="14" s="1"/>
  <c r="V132" i="14"/>
  <c r="U132" i="10"/>
  <c r="V133" i="14"/>
  <c r="M133" i="10"/>
  <c r="N133" i="10" s="1"/>
  <c r="U133" i="10" s="1"/>
  <c r="U134" i="10"/>
  <c r="M134" i="14"/>
  <c r="N134" i="14" s="1"/>
  <c r="V134" i="14" s="1"/>
  <c r="V135" i="14"/>
  <c r="U135" i="10"/>
  <c r="M136" i="10"/>
  <c r="N136" i="10" s="1"/>
  <c r="U136" i="10" s="1"/>
  <c r="M136" i="14"/>
  <c r="N136" i="14" s="1"/>
  <c r="V136" i="14" s="1"/>
  <c r="M137" i="10"/>
  <c r="N137" i="10" s="1"/>
  <c r="U137" i="10" s="1"/>
  <c r="M137" i="14"/>
  <c r="N137" i="14" s="1"/>
  <c r="V137" i="14" s="1"/>
  <c r="V138" i="14"/>
  <c r="M138" i="10"/>
  <c r="N138" i="10" s="1"/>
  <c r="U138" i="10" s="1"/>
  <c r="U139" i="10"/>
  <c r="M139" i="14"/>
  <c r="N139" i="14" s="1"/>
  <c r="V139" i="14" s="1"/>
  <c r="U140" i="10"/>
  <c r="M140" i="14"/>
  <c r="N140" i="14" s="1"/>
  <c r="V140" i="14" s="1"/>
  <c r="V141" i="14"/>
  <c r="U141" i="10"/>
  <c r="U142" i="10"/>
  <c r="M142" i="14"/>
  <c r="N142" i="14" s="1"/>
  <c r="V142" i="14" s="1"/>
  <c r="U143" i="10"/>
  <c r="M143" i="14"/>
  <c r="N143" i="14" s="1"/>
  <c r="V143" i="14" s="1"/>
  <c r="U144" i="10"/>
  <c r="M144" i="14"/>
  <c r="N144" i="14" s="1"/>
  <c r="V144" i="14" s="1"/>
  <c r="V145" i="14"/>
  <c r="U145" i="10"/>
  <c r="V146" i="14"/>
  <c r="U146" i="10"/>
  <c r="V147" i="14"/>
  <c r="U147" i="10"/>
  <c r="V148" i="14"/>
  <c r="U148" i="10"/>
  <c r="V149" i="14"/>
  <c r="M149" i="10"/>
  <c r="N149" i="10" s="1"/>
  <c r="U149" i="10" s="1"/>
  <c r="V150" i="14"/>
  <c r="M150" i="10"/>
  <c r="N150" i="10" s="1"/>
  <c r="U150" i="10" s="1"/>
  <c r="V151" i="14"/>
  <c r="U151" i="10"/>
  <c r="U152" i="10"/>
  <c r="M152" i="14"/>
  <c r="N152" i="14" s="1"/>
  <c r="V152" i="14" s="1"/>
  <c r="V153" i="14"/>
  <c r="U153" i="10"/>
  <c r="U154" i="10"/>
  <c r="M154" i="14"/>
  <c r="N154" i="14" s="1"/>
  <c r="V154" i="14" s="1"/>
  <c r="V155" i="14"/>
  <c r="U155" i="10"/>
  <c r="V156" i="14"/>
  <c r="M156" i="10"/>
  <c r="N156" i="10" s="1"/>
  <c r="U156" i="10" s="1"/>
  <c r="V157" i="14"/>
  <c r="M157" i="10"/>
  <c r="N157" i="10" s="1"/>
  <c r="U157" i="10" s="1"/>
  <c r="M158" i="10"/>
  <c r="N158" i="10" s="1"/>
  <c r="U158" i="10" s="1"/>
  <c r="M158" i="14"/>
  <c r="N158" i="14" s="1"/>
  <c r="V158" i="14" s="1"/>
  <c r="V159" i="14"/>
  <c r="U159" i="10"/>
  <c r="V160" i="14"/>
  <c r="U160" i="10"/>
  <c r="V161" i="14"/>
  <c r="U161" i="10"/>
  <c r="V162" i="14"/>
  <c r="U162" i="10"/>
  <c r="U163" i="10"/>
  <c r="M163" i="14"/>
  <c r="N163" i="14" s="1"/>
  <c r="V163" i="14" s="1"/>
  <c r="V164" i="14"/>
  <c r="U164" i="10"/>
  <c r="V165" i="14"/>
  <c r="U165" i="10"/>
  <c r="V166" i="14"/>
  <c r="U166" i="10"/>
  <c r="U167" i="10"/>
  <c r="M167" i="14"/>
  <c r="N167" i="14" s="1"/>
  <c r="V167" i="14" s="1"/>
  <c r="V168" i="14"/>
  <c r="U168" i="10"/>
  <c r="V169" i="14"/>
  <c r="U169" i="10"/>
  <c r="V170" i="14"/>
  <c r="U170" i="10"/>
  <c r="V171" i="14"/>
  <c r="M171" i="10"/>
  <c r="N171" i="10" s="1"/>
  <c r="U171" i="10" s="1"/>
  <c r="U172" i="10"/>
  <c r="M172" i="14"/>
  <c r="N172" i="14" s="1"/>
  <c r="V172" i="14" s="1"/>
  <c r="U173" i="10"/>
  <c r="M173" i="14"/>
  <c r="N173" i="14" s="1"/>
  <c r="V173" i="14" s="1"/>
  <c r="V174" i="14"/>
  <c r="U174" i="10"/>
  <c r="U175" i="10"/>
  <c r="M175" i="14"/>
  <c r="N175" i="14" s="1"/>
  <c r="V175" i="14" s="1"/>
  <c r="U176" i="10"/>
  <c r="M176" i="14"/>
  <c r="N176" i="14" s="1"/>
  <c r="V176" i="14" s="1"/>
  <c r="U177" i="10"/>
  <c r="M177" i="14"/>
  <c r="N177" i="14" s="1"/>
  <c r="V177" i="14" s="1"/>
  <c r="V178" i="14"/>
  <c r="U178" i="10"/>
  <c r="M179" i="10"/>
  <c r="N179" i="10" s="1"/>
  <c r="U179" i="10" s="1"/>
  <c r="M179" i="14"/>
  <c r="N179" i="14" s="1"/>
  <c r="V179" i="14" s="1"/>
  <c r="V180" i="14"/>
  <c r="M180" i="10"/>
  <c r="N180" i="10" s="1"/>
  <c r="U180" i="10" s="1"/>
  <c r="V181" i="14"/>
  <c r="M181" i="10"/>
  <c r="N181" i="10" s="1"/>
  <c r="U181" i="10" s="1"/>
  <c r="V182" i="14"/>
  <c r="U182" i="10"/>
  <c r="V183" i="14"/>
  <c r="U183" i="10"/>
  <c r="V184" i="14"/>
  <c r="U184" i="10"/>
  <c r="V185" i="14"/>
  <c r="M185" i="10"/>
  <c r="N185" i="10" s="1"/>
  <c r="U185" i="10" s="1"/>
  <c r="U186" i="10"/>
  <c r="M186" i="14"/>
  <c r="N186" i="14" s="1"/>
  <c r="V186" i="14" s="1"/>
  <c r="U187" i="10"/>
  <c r="M187" i="14"/>
  <c r="N187" i="14" s="1"/>
  <c r="V187" i="14" s="1"/>
  <c r="V188" i="14"/>
  <c r="M188" i="10"/>
  <c r="N188" i="10" s="1"/>
  <c r="U188" i="10" s="1"/>
  <c r="V189" i="14"/>
  <c r="M189" i="10"/>
  <c r="N189" i="10" s="1"/>
  <c r="U189" i="10" s="1"/>
  <c r="V190" i="14"/>
  <c r="U190" i="10"/>
  <c r="U191" i="10"/>
  <c r="M191" i="14"/>
  <c r="N191" i="14" s="1"/>
  <c r="V191" i="14" s="1"/>
  <c r="V192" i="14"/>
  <c r="U192" i="10"/>
  <c r="V193" i="14"/>
  <c r="U193" i="10"/>
  <c r="V194" i="14"/>
  <c r="M194" i="10"/>
  <c r="N194" i="10" s="1"/>
  <c r="U194" i="10" s="1"/>
  <c r="V195" i="14"/>
  <c r="U195" i="10"/>
  <c r="V196" i="14"/>
  <c r="U196" i="10"/>
  <c r="V197" i="14"/>
  <c r="U197" i="10"/>
  <c r="U198" i="10"/>
  <c r="M198" i="14"/>
  <c r="N198" i="14" s="1"/>
  <c r="V198" i="14" s="1"/>
  <c r="U199" i="10"/>
  <c r="M199" i="14"/>
  <c r="N199" i="14" s="1"/>
  <c r="V199" i="14" s="1"/>
  <c r="U200" i="10"/>
  <c r="M200" i="14"/>
  <c r="N200" i="14" s="1"/>
  <c r="V200" i="14" s="1"/>
  <c r="U201" i="10"/>
  <c r="M201" i="14"/>
  <c r="N201" i="14" s="1"/>
  <c r="V201" i="14" s="1"/>
  <c r="V202" i="14"/>
  <c r="U202" i="10"/>
  <c r="U203" i="10"/>
  <c r="M203" i="14"/>
  <c r="N203" i="14" s="1"/>
  <c r="V203" i="14" s="1"/>
  <c r="V204" i="14"/>
  <c r="M204" i="10"/>
  <c r="N204" i="10" s="1"/>
  <c r="U204" i="10" s="1"/>
  <c r="V205" i="14"/>
  <c r="M205" i="10"/>
  <c r="N205" i="10" s="1"/>
  <c r="U205" i="10" s="1"/>
  <c r="V206" i="14"/>
  <c r="M206" i="10"/>
  <c r="N206" i="10" s="1"/>
  <c r="U206" i="10" s="1"/>
  <c r="V207" i="14"/>
  <c r="M207" i="10"/>
  <c r="N207" i="10" s="1"/>
  <c r="U207" i="10" s="1"/>
  <c r="V208" i="14"/>
  <c r="U208" i="10"/>
  <c r="V209" i="14"/>
  <c r="U209" i="10"/>
  <c r="V210" i="14"/>
  <c r="U210" i="10"/>
  <c r="V211" i="14"/>
  <c r="U211" i="10"/>
  <c r="V212" i="14"/>
  <c r="U212" i="10"/>
  <c r="V213" i="14"/>
  <c r="U213" i="10"/>
  <c r="V214" i="14"/>
  <c r="U214" i="10"/>
  <c r="U215" i="10"/>
  <c r="M215" i="14"/>
  <c r="N215" i="14" s="1"/>
  <c r="V215" i="14" s="1"/>
  <c r="U216" i="10"/>
  <c r="M216" i="14"/>
  <c r="N216" i="14" s="1"/>
  <c r="V216" i="14" s="1"/>
  <c r="V217" i="14"/>
  <c r="M217" i="10"/>
  <c r="N217" i="10" s="1"/>
  <c r="U217" i="10" s="1"/>
  <c r="M218" i="10"/>
  <c r="N218" i="10" s="1"/>
  <c r="U218" i="10" s="1"/>
  <c r="M218" i="14"/>
  <c r="N218" i="14" s="1"/>
  <c r="V218" i="14" s="1"/>
  <c r="V219" i="14"/>
  <c r="M219" i="10"/>
  <c r="N219" i="10" s="1"/>
  <c r="U219" i="10" s="1"/>
  <c r="U220" i="10"/>
  <c r="M220" i="14"/>
  <c r="N220" i="14" s="1"/>
  <c r="V220" i="14" s="1"/>
  <c r="U221" i="10"/>
  <c r="M221" i="14"/>
  <c r="N221" i="14" s="1"/>
  <c r="V221" i="14" s="1"/>
  <c r="V222" i="14"/>
  <c r="U222" i="10"/>
  <c r="V223" i="14"/>
  <c r="U223" i="10"/>
  <c r="V224" i="14"/>
  <c r="U224" i="10"/>
  <c r="N225" i="10" l="1"/>
  <c r="U6" i="10"/>
  <c r="N225" i="14"/>
  <c r="L5" i="14"/>
  <c r="V5" i="14" s="1"/>
  <c r="V225" i="14" s="1"/>
  <c r="K225" i="14"/>
  <c r="L225" i="14" s="1"/>
  <c r="U225" i="10"/>
  <c r="C224" i="12"/>
  <c r="B224" i="12"/>
  <c r="C223" i="12"/>
  <c r="B223" i="12"/>
  <c r="C222" i="12"/>
  <c r="B222" i="12"/>
  <c r="C221" i="12"/>
  <c r="B221" i="12"/>
  <c r="C220" i="12"/>
  <c r="B220" i="12"/>
  <c r="C219" i="12"/>
  <c r="B219" i="12"/>
  <c r="C218" i="12"/>
  <c r="B218" i="12"/>
  <c r="C217" i="12"/>
  <c r="B217" i="12"/>
  <c r="C216" i="12"/>
  <c r="B216" i="12"/>
  <c r="C215" i="12"/>
  <c r="B215" i="12"/>
  <c r="C214" i="12"/>
  <c r="B214" i="12"/>
  <c r="C213" i="12"/>
  <c r="B213" i="12"/>
  <c r="C212" i="12"/>
  <c r="B212" i="12"/>
  <c r="C211" i="12"/>
  <c r="B211" i="12"/>
  <c r="C210" i="12"/>
  <c r="B210" i="12"/>
  <c r="C209" i="12"/>
  <c r="B209" i="12"/>
  <c r="C208" i="12"/>
  <c r="B208" i="12"/>
  <c r="C207" i="12"/>
  <c r="B207" i="12"/>
  <c r="C206" i="12"/>
  <c r="B206" i="12"/>
  <c r="C205" i="12"/>
  <c r="B205" i="12"/>
  <c r="C204" i="12"/>
  <c r="B204" i="12"/>
  <c r="C203" i="12"/>
  <c r="B203" i="12"/>
  <c r="C202" i="12"/>
  <c r="B202" i="12"/>
  <c r="C201" i="12"/>
  <c r="B201" i="12"/>
  <c r="C200" i="12"/>
  <c r="B200" i="12"/>
  <c r="C199" i="12"/>
  <c r="B199" i="12"/>
  <c r="C198" i="12"/>
  <c r="B198" i="12"/>
  <c r="C197" i="12"/>
  <c r="B197" i="12"/>
  <c r="C196" i="12"/>
  <c r="B196" i="12"/>
  <c r="C195" i="12"/>
  <c r="B195" i="12"/>
  <c r="C194" i="12"/>
  <c r="B194" i="12"/>
  <c r="C193" i="12"/>
  <c r="B193" i="12"/>
  <c r="C192" i="12"/>
  <c r="B192" i="12"/>
  <c r="C191" i="12"/>
  <c r="B191" i="12"/>
  <c r="C190" i="12"/>
  <c r="B190" i="12"/>
  <c r="C189" i="12"/>
  <c r="B189" i="12"/>
  <c r="C188" i="12"/>
  <c r="B188" i="12"/>
  <c r="C187" i="12"/>
  <c r="B187" i="12"/>
  <c r="C186" i="12"/>
  <c r="B186" i="12"/>
  <c r="C185" i="12"/>
  <c r="B185" i="12"/>
  <c r="C184" i="12"/>
  <c r="B184" i="12"/>
  <c r="C183" i="12"/>
  <c r="B183" i="12"/>
  <c r="C182" i="12"/>
  <c r="B182" i="12"/>
  <c r="C181" i="12"/>
  <c r="B181" i="12"/>
  <c r="C180" i="12"/>
  <c r="B180" i="12"/>
  <c r="C179" i="12"/>
  <c r="B179" i="12"/>
  <c r="C178" i="12"/>
  <c r="B178" i="12"/>
  <c r="C177" i="12"/>
  <c r="B177" i="12"/>
  <c r="C176" i="12"/>
  <c r="B176" i="12"/>
  <c r="C175" i="12"/>
  <c r="B175" i="12"/>
  <c r="C174" i="12"/>
  <c r="B174" i="12"/>
  <c r="C173" i="12"/>
  <c r="B173" i="12"/>
  <c r="C172" i="12"/>
  <c r="B172" i="12"/>
  <c r="C171" i="12"/>
  <c r="B171" i="12"/>
  <c r="C170" i="12"/>
  <c r="B170" i="12"/>
  <c r="C169" i="12"/>
  <c r="B169" i="12"/>
  <c r="C168" i="12"/>
  <c r="B168" i="12"/>
  <c r="C167" i="12"/>
  <c r="B167" i="12"/>
  <c r="C166" i="12"/>
  <c r="B166" i="12"/>
  <c r="C165" i="12"/>
  <c r="B165" i="12"/>
  <c r="C164" i="12"/>
  <c r="B164" i="12"/>
  <c r="C163" i="12"/>
  <c r="B163" i="12"/>
  <c r="C162" i="12"/>
  <c r="B162" i="12"/>
  <c r="C161" i="12"/>
  <c r="B161" i="12"/>
  <c r="C160" i="12"/>
  <c r="B160" i="12"/>
  <c r="C159" i="12"/>
  <c r="B159" i="12"/>
  <c r="C158" i="12"/>
  <c r="B158" i="12"/>
  <c r="C157" i="12"/>
  <c r="B157" i="12"/>
  <c r="C156" i="12"/>
  <c r="B156" i="12"/>
  <c r="C155" i="12"/>
  <c r="B155" i="12"/>
  <c r="C154" i="12"/>
  <c r="B154" i="12"/>
  <c r="C153" i="12"/>
  <c r="B153" i="12"/>
  <c r="C152" i="12"/>
  <c r="B152" i="12"/>
  <c r="C151" i="12"/>
  <c r="B151" i="12"/>
  <c r="C150" i="12"/>
  <c r="B150" i="12"/>
  <c r="C149" i="12"/>
  <c r="B149" i="12"/>
  <c r="C148" i="12"/>
  <c r="B148" i="12"/>
  <c r="C147" i="12"/>
  <c r="B147" i="12"/>
  <c r="C146" i="12"/>
  <c r="B146" i="12"/>
  <c r="C145" i="12"/>
  <c r="B145" i="12"/>
  <c r="C144" i="12"/>
  <c r="B144" i="12"/>
  <c r="C143" i="12"/>
  <c r="B143" i="12"/>
  <c r="C142" i="12"/>
  <c r="B142" i="12"/>
  <c r="C141" i="12"/>
  <c r="B141" i="12"/>
  <c r="C140" i="12"/>
  <c r="B140" i="12"/>
  <c r="C139" i="12"/>
  <c r="B139" i="12"/>
  <c r="C138" i="12"/>
  <c r="B138" i="12"/>
  <c r="C137" i="12"/>
  <c r="B137" i="12"/>
  <c r="C136" i="12"/>
  <c r="B136" i="12"/>
  <c r="C135" i="12"/>
  <c r="B135" i="12"/>
  <c r="C134" i="12"/>
  <c r="B134" i="12"/>
  <c r="C133" i="12"/>
  <c r="B133" i="12"/>
  <c r="C132" i="12"/>
  <c r="B132" i="12"/>
  <c r="C131" i="12"/>
  <c r="B131" i="12"/>
  <c r="C130" i="12"/>
  <c r="B130" i="12"/>
  <c r="C129" i="12"/>
  <c r="B129" i="12"/>
  <c r="C128" i="12"/>
  <c r="B128" i="12"/>
  <c r="C127" i="12"/>
  <c r="B127" i="12"/>
  <c r="C126" i="12"/>
  <c r="B126" i="12"/>
  <c r="C125" i="12"/>
  <c r="B125" i="12"/>
  <c r="C124" i="12"/>
  <c r="B124" i="12"/>
  <c r="C123" i="12"/>
  <c r="B123" i="12"/>
  <c r="C122" i="12"/>
  <c r="B122" i="12"/>
  <c r="C121" i="12"/>
  <c r="B121" i="12"/>
  <c r="C120" i="12"/>
  <c r="B120" i="12"/>
  <c r="C119" i="12"/>
  <c r="B119" i="12"/>
  <c r="C118" i="12"/>
  <c r="B118" i="12"/>
  <c r="C117" i="12"/>
  <c r="B117" i="12"/>
  <c r="C116" i="12"/>
  <c r="B116" i="12"/>
  <c r="C115" i="12"/>
  <c r="B115" i="12"/>
  <c r="C114" i="12"/>
  <c r="B114" i="12"/>
  <c r="C113" i="12"/>
  <c r="B113" i="12"/>
  <c r="C112" i="12"/>
  <c r="B112" i="12"/>
  <c r="C111" i="12"/>
  <c r="B111" i="12"/>
  <c r="C110" i="12"/>
  <c r="B110" i="12"/>
  <c r="C109" i="12"/>
  <c r="B109" i="12"/>
  <c r="C108" i="12"/>
  <c r="B108" i="12"/>
  <c r="C107" i="12"/>
  <c r="B107" i="12"/>
  <c r="C106" i="12"/>
  <c r="B106" i="12"/>
  <c r="C105" i="12"/>
  <c r="B105" i="12"/>
  <c r="C104" i="12"/>
  <c r="B104" i="12"/>
  <c r="C103" i="12"/>
  <c r="B103" i="12"/>
  <c r="C102" i="12"/>
  <c r="B102" i="12"/>
  <c r="C101" i="12"/>
  <c r="B101" i="12"/>
  <c r="C100" i="12"/>
  <c r="B100" i="12"/>
  <c r="C99" i="12"/>
  <c r="B99" i="12"/>
  <c r="C98" i="12"/>
  <c r="B98" i="12"/>
  <c r="C97" i="12"/>
  <c r="B97" i="12"/>
  <c r="C96" i="12"/>
  <c r="B96" i="12"/>
  <c r="C95" i="12"/>
  <c r="B95" i="12"/>
  <c r="C94" i="12"/>
  <c r="B94" i="12"/>
  <c r="C93" i="12"/>
  <c r="B93" i="12"/>
  <c r="C92" i="12"/>
  <c r="B92" i="12"/>
  <c r="C91" i="12"/>
  <c r="B91" i="12"/>
  <c r="C90" i="12"/>
  <c r="B90" i="12"/>
  <c r="C89" i="12"/>
  <c r="B89" i="12"/>
  <c r="C88" i="12"/>
  <c r="B88" i="12"/>
  <c r="C87" i="12"/>
  <c r="B87" i="12"/>
  <c r="C86" i="12"/>
  <c r="B86" i="12"/>
  <c r="C85" i="12"/>
  <c r="B85" i="12"/>
  <c r="C84" i="12"/>
  <c r="B84" i="12"/>
  <c r="C83" i="12"/>
  <c r="B83" i="12"/>
  <c r="C82" i="12"/>
  <c r="B82" i="12"/>
  <c r="C81" i="12"/>
  <c r="B81" i="12"/>
  <c r="C80" i="12"/>
  <c r="B80" i="12"/>
  <c r="C79" i="12"/>
  <c r="B79" i="12"/>
  <c r="C78" i="12"/>
  <c r="B78" i="12"/>
  <c r="C77" i="12"/>
  <c r="B77" i="12"/>
  <c r="C76" i="12"/>
  <c r="B76" i="12"/>
  <c r="C75" i="12"/>
  <c r="B75" i="12"/>
  <c r="C74" i="12"/>
  <c r="B74" i="12"/>
  <c r="C73" i="12"/>
  <c r="B73" i="12"/>
  <c r="C72" i="12"/>
  <c r="B72" i="12"/>
  <c r="C71" i="12"/>
  <c r="B71" i="12"/>
  <c r="C70" i="12"/>
  <c r="B70" i="12"/>
  <c r="C69" i="12"/>
  <c r="B69" i="12"/>
  <c r="C68" i="12"/>
  <c r="B68" i="12"/>
  <c r="C67" i="12"/>
  <c r="B67" i="12"/>
  <c r="C66" i="12"/>
  <c r="B66" i="12"/>
  <c r="C65" i="12"/>
  <c r="B65" i="12"/>
  <c r="C64" i="12"/>
  <c r="B64" i="12"/>
  <c r="C63" i="12"/>
  <c r="B63" i="12"/>
  <c r="C62" i="12"/>
  <c r="B62" i="12"/>
  <c r="C61" i="12"/>
  <c r="B61" i="12"/>
  <c r="C60" i="12"/>
  <c r="B60" i="12"/>
  <c r="C59" i="12"/>
  <c r="B59" i="12"/>
  <c r="C58" i="12"/>
  <c r="B58" i="12"/>
  <c r="C57" i="12"/>
  <c r="B57" i="12"/>
  <c r="C56" i="12"/>
  <c r="B56" i="12"/>
  <c r="C55" i="12"/>
  <c r="B55" i="12"/>
  <c r="C54" i="12"/>
  <c r="B54" i="12"/>
  <c r="C53" i="12"/>
  <c r="B53" i="12"/>
  <c r="C52" i="12"/>
  <c r="B52" i="12"/>
  <c r="C51" i="12"/>
  <c r="B51" i="12"/>
  <c r="C50" i="12"/>
  <c r="B50" i="12"/>
  <c r="C49" i="12"/>
  <c r="B49" i="12"/>
  <c r="C48" i="12"/>
  <c r="B48" i="12"/>
  <c r="C47" i="12"/>
  <c r="B47" i="12"/>
  <c r="C46" i="12"/>
  <c r="B46" i="12"/>
  <c r="C45" i="12"/>
  <c r="B45" i="12"/>
  <c r="C44" i="12"/>
  <c r="B44" i="12"/>
  <c r="C43" i="12"/>
  <c r="B43" i="12"/>
  <c r="C42" i="12"/>
  <c r="B42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C16" i="12"/>
  <c r="B16" i="12"/>
  <c r="C15" i="12"/>
  <c r="B15" i="12"/>
  <c r="C14" i="12"/>
  <c r="B14" i="12"/>
  <c r="C13" i="12"/>
  <c r="B13" i="12"/>
  <c r="C12" i="12"/>
  <c r="B12" i="12"/>
  <c r="C11" i="12"/>
  <c r="B11" i="12"/>
  <c r="C10" i="12"/>
  <c r="B10" i="12"/>
  <c r="C9" i="12"/>
  <c r="B9" i="12"/>
  <c r="C8" i="12"/>
  <c r="B8" i="12"/>
  <c r="C7" i="12"/>
  <c r="B7" i="12"/>
  <c r="C6" i="12"/>
  <c r="B6" i="12"/>
  <c r="C5" i="12"/>
  <c r="B5" i="12"/>
  <c r="S29" i="5"/>
  <c r="S30" i="4"/>
  <c r="C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tc={5E28AE86-EE61-44B6-ADDD-2F9CCD1290A2}</author>
  </authors>
  <commentList>
    <comment ref="L3" authorId="0" shapeId="0" xr:uid="{5E28AE86-EE61-44B6-ADDD-2F9CCD1290A2}">
      <text>
        <t>[Threaded comment]
Your version of Excel allows you to read this threaded comment; however, any edits to it will get removed if the file is opened in a newer version of Excel. Learn more: https://go.microsoft.com/fwlink/?linkid=870924
Comment:
    Her må det vel ikke nødvendigvis være samme sum som i kolonne H. Kan det f.eks. tenkes at det er deler av lønnskostnad som skal holdes utenfor?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Eiklund, Jon</author>
  </authors>
  <commentList>
    <comment ref="M3" authorId="0" shapeId="0" xr:uid="{E3354C2E-4404-4558-90EF-9E6EE6DAFB3F}">
      <text>
        <r>
          <rPr>
            <b/>
            <sz val="9"/>
            <color indexed="81"/>
            <rFont val="Tahoma"/>
            <family val="2"/>
          </rPr>
          <t>Eiklund, Jon:</t>
        </r>
        <r>
          <rPr>
            <sz val="9"/>
            <color indexed="81"/>
            <rFont val="Tahoma"/>
            <family val="2"/>
          </rPr>
          <t xml:space="preserve">
Endringer våren, er endringer pr. 1/4-2025 i Vigilo for alle bhg.</t>
        </r>
      </text>
    </comment>
    <comment ref="M23" authorId="0" shapeId="0" xr:uid="{64050FBA-2265-4E6E-B377-50CC13D86994}">
      <text>
        <r>
          <rPr>
            <b/>
            <sz val="9"/>
            <color indexed="81"/>
            <rFont val="Tahoma"/>
            <family val="2"/>
          </rPr>
          <t>Eiklund, Jon:</t>
        </r>
        <r>
          <rPr>
            <sz val="9"/>
            <color indexed="81"/>
            <rFont val="Tahoma"/>
            <family val="2"/>
          </rPr>
          <t xml:space="preserve">
Endringer høsten, er endringer pr. 1/9 - 2025 + endringer oktober- og novemberbarn.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[Threaded comment]
Your version of Excel allows you to read this threaded comment; however, any edits to it will get removed if the file is opened in a newer version of Excel. Learn more: https://go.microsoft.com/fwlink/?linkid=870924
Comment: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<sst xmlns="http://schemas.openxmlformats.org/spreadsheetml/2006/main" count="28071" uniqueCount="1037">
  <si>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</si>
  <si>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</si>
  <si>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</si>
  <si>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</si>
  <si>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</si>
  <si>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</si>
  <si>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</si>
  <si>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</si>
  <si>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</si>
  <si>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</si>
  <si>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</si>
  <si>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</si>
  <si>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</si>
  <si>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</si>
  <si>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</t>
  </si>
  <si>
    <t>Benyttes for beregning av veid snitt av barnetall i selvkost</t>
  </si>
  <si>
    <t>År N-3</t>
  </si>
  <si>
    <t xml:space="preserve">Vektes 7/12 i selvkost 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</si>
  <si>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</si>
  <si>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</si>
  <si>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</si>
  <si>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</si>
  <si>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</si>
  <si>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Deflator år 1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</si>
  <si>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</si>
  <si>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</si>
  <si>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Anslag deflator år 2</t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</si>
  <si>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</si>
  <si>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</si>
  <si>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</si>
  <si>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</si>
  <si>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</si>
  <si>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</si>
  <si>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</si>
  <si>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</si>
  <si>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</si>
  <si>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</si>
  <si>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</si>
  <si>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</si>
  <si>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</si>
  <si>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</si>
  <si>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</si>
  <si>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</si>
  <si>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</si>
  <si>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</si>
  <si>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</si>
  <si>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</si>
  <si>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</si>
  <si>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</si>
  <si>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</si>
  <si>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</si>
  <si>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</si>
  <si>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</si>
  <si>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</si>
  <si>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</si>
  <si>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</si>
  <si>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</si>
  <si>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</si>
  <si>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</si>
  <si>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</si>
  <si>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</si>
  <si>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</si>
  <si>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</si>
  <si>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</si>
  <si>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</si>
  <si>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</si>
  <si>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</si>
  <si>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</si>
  <si>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</si>
  <si>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</si>
  <si>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</si>
  <si>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</si>
  <si>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</si>
  <si>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</si>
  <si>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</si>
  <si>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</si>
  <si>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</si>
  <si>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Grimstad</t>
  </si>
  <si>
    <t>Agder</t>
  </si>
  <si>
    <t>Læringsverkstedet Myråsen barnehage</t>
  </si>
  <si>
    <t>Privat</t>
  </si>
  <si>
    <t>Læringsverkstedet Hasla Solkollen barnehage</t>
  </si>
  <si>
    <t>Nyhaven familiebarnehage AS</t>
  </si>
  <si>
    <t>Familiebarnehage</t>
  </si>
  <si>
    <t>Espira Holbekk idrettsbarnehage AS</t>
  </si>
  <si>
    <t>Læringsverkstedet Haugenes barnehage</t>
  </si>
  <si>
    <t>Flatefjell andelsbarnehage</t>
  </si>
  <si>
    <t>Eide barnehage</t>
  </si>
  <si>
    <t>Kommune</t>
  </si>
  <si>
    <t>Hausland barnehage</t>
  </si>
  <si>
    <t>Matilda Natur- og teaterbarnehage</t>
  </si>
  <si>
    <t>Matilda Egra AS</t>
  </si>
  <si>
    <t>Hokus Pokus barnehage</t>
  </si>
  <si>
    <t>Askeladden Tur- og aktivitetsbarnehage</t>
  </si>
  <si>
    <t>Tykkåsen barnehage AS</t>
  </si>
  <si>
    <t>Temseveien barnehage AS</t>
  </si>
  <si>
    <t>Fevik barnehage</t>
  </si>
  <si>
    <t>Markveien kulturbarnehage</t>
  </si>
  <si>
    <t>Storgaten barnehage</t>
  </si>
  <si>
    <t>Resvik barnehage</t>
  </si>
  <si>
    <t>Regnbuebarna AS</t>
  </si>
  <si>
    <t>Annemorhuset barnehage</t>
  </si>
  <si>
    <t>Østerhus barnehage</t>
  </si>
  <si>
    <t>Vikkilen barnehage AS</t>
  </si>
  <si>
    <t>Hvitveisen åpen barnehage</t>
  </si>
  <si>
    <t>Åpen barnehage</t>
  </si>
  <si>
    <t>Alven eventyrbarnehage i Trollvika AS</t>
  </si>
  <si>
    <t>Lauvstø åpen barnehage</t>
  </si>
  <si>
    <t>Solstrålen barnehage AS</t>
  </si>
  <si>
    <t>Hokus Pokus barnehage Grimstad</t>
  </si>
  <si>
    <t>10,7</t>
  </si>
  <si>
    <t>24,9</t>
  </si>
  <si>
    <t>27,4</t>
  </si>
  <si>
    <t>2,33</t>
  </si>
  <si>
    <t>7,9</t>
  </si>
  <si>
    <t>9,9</t>
  </si>
  <si>
    <t>10,1</t>
  </si>
  <si>
    <t>21,9</t>
  </si>
  <si>
    <t>7,8</t>
  </si>
  <si>
    <t>9,56</t>
  </si>
  <si>
    <t>Matilda Natur- og teaterbarnehage avd Fuhr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</si>
  <si>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</si>
  <si>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</si>
  <si>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</si>
  <si>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</si>
  <si>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</si>
  <si>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</si>
  <si>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</si>
  <si>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</si>
  <si>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</si>
  <si>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</si>
  <si>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</si>
  <si>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</si>
  <si>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</si>
  <si>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</si>
  <si>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</si>
  <si>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</si>
  <si>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</si>
  <si>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Prosjekt- 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</si>
  <si>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</si>
  <si>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</si>
  <si>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</si>
  <si>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</si>
  <si>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Synliggjøring av korreksjon særskilte driftsforutsetninger (manuell inntasting med utgangspunkt i konkret vurdering) hele kr. Jf. barnehageloven § 19a, andre ledd</t>
  </si>
  <si>
    <t>Synliggjøring av korreksjon særlige behov i barnegruppa (manuell inntasting med utgangspunkt i konkret vurdering) hele kr. Jf. barnehageloven § 19a, andre ledd</t>
  </si>
  <si>
    <t>Synliggjøring av korreksjon Kommunale satsinger jfr. forskrift § 8</t>
  </si>
  <si>
    <t>Begrunnelse for korreksjon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</si>
  <si>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</si>
  <si>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</si>
  <si>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</si>
  <si>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</si>
  <si>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</si>
  <si>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Barnehage</t>
  </si>
  <si>
    <t>Bygg-/anleggstjenest</t>
  </si>
  <si>
    <t xml:space="preserve">2. Varer og tjenester </t>
  </si>
  <si>
    <t>1. Lønn</t>
  </si>
  <si>
    <t>Merverdiavgift som gir rett til mva.kompensasjon IA</t>
  </si>
  <si>
    <t>3. Mva</t>
  </si>
  <si>
    <t>9. Pensjon</t>
  </si>
  <si>
    <t>Oppvekst - administrasjon</t>
  </si>
  <si>
    <t>Fast lønn</t>
  </si>
  <si>
    <t>Barnehagemyndighet</t>
  </si>
  <si>
    <t>91. Arbeidsgiveravgift</t>
  </si>
  <si>
    <t>5. Sykelønnsrefusjon</t>
  </si>
  <si>
    <t>6. Mva-kompensasjon</t>
  </si>
  <si>
    <t>7. Matpenger (innbetalte kostpenger)</t>
  </si>
  <si>
    <t>Andre tilskudd og refusjoner</t>
  </si>
  <si>
    <t>Foreldrebetaling</t>
  </si>
  <si>
    <t>Internt salg/matsalg</t>
  </si>
  <si>
    <t>Feilføring</t>
  </si>
  <si>
    <t>Lærlinger</t>
  </si>
  <si>
    <t>Tap på krav</t>
  </si>
  <si>
    <t>Kapitalkostnader, renter og avskrivning bygg</t>
  </si>
  <si>
    <t>Tilskudd private</t>
  </si>
  <si>
    <t>Annet</t>
  </si>
  <si>
    <t>Sum korrigert med (både positive og negativt)</t>
  </si>
  <si>
    <t>Ikke gruppert</t>
  </si>
  <si>
    <t>Matpenger per heltidsplass</t>
  </si>
  <si>
    <t>*ved behov for flere egne grupperinger eller andre endringer- gjør endringer i arkfanen "metadata"</t>
  </si>
  <si>
    <t>Husk begrunnelse for korreksjon</t>
  </si>
  <si>
    <t>Fast lønn undervisningspersonell</t>
  </si>
  <si>
    <t>Fast ansatte tillegg tillegg kveld/natt</t>
  </si>
  <si>
    <t>Fast ansatte tillegg funksjon</t>
  </si>
  <si>
    <t>Vikarlønn</t>
  </si>
  <si>
    <t>Vikarlønn sykefravær i arbeidsgiverperioden</t>
  </si>
  <si>
    <t>Vikarlønn sykefravær utover arbeidsgiverperioden</t>
  </si>
  <si>
    <t>Vikarlønn ferie</t>
  </si>
  <si>
    <t>Vikarlønn møter/kurs</t>
  </si>
  <si>
    <t>Lønn engasjement/prosjektarbeid</t>
  </si>
  <si>
    <t>Overtidslønn</t>
  </si>
  <si>
    <t>Politikere</t>
  </si>
  <si>
    <t>Politikere brukt feil godtgjørelse -brukt feil funksjon</t>
  </si>
  <si>
    <t>Annen lønn og trekkpl. godtgj.</t>
  </si>
  <si>
    <t>Honorar - trekkpliktig</t>
  </si>
  <si>
    <t>Lønn lærlinger - trekkpliktig</t>
  </si>
  <si>
    <t>Kilometergodtgjørelse - trekkpliktig</t>
  </si>
  <si>
    <t>Arb.givers andel KLP - pensjon</t>
  </si>
  <si>
    <t>Barnehage - fellesområde</t>
  </si>
  <si>
    <t>Gruppelivsforsikring</t>
  </si>
  <si>
    <t>Ulykkesforsikring</t>
  </si>
  <si>
    <t>Pensjonsavvik</t>
  </si>
  <si>
    <t>Pensjonspremie</t>
  </si>
  <si>
    <t>Arbeidsgiveravgift</t>
  </si>
  <si>
    <t>Kontormateriell</t>
  </si>
  <si>
    <t>Faglitteratur/tidsskrifter/aviser</t>
  </si>
  <si>
    <t>Undervisningsmateriell</t>
  </si>
  <si>
    <t>Leker og forbruksmateriell</t>
  </si>
  <si>
    <t xml:space="preserve">                                                                                     </t>
  </si>
  <si>
    <t>Medisinsk forbruksmateriell</t>
  </si>
  <si>
    <t>Medikamenter</t>
  </si>
  <si>
    <t>Matvarer</t>
  </si>
  <si>
    <t>Matvarer til bevertning</t>
  </si>
  <si>
    <t>Samlepost annet forbruksmateriell, varer og tjenester</t>
  </si>
  <si>
    <t>Arbeidsklær og verneutstyr</t>
  </si>
  <si>
    <t>Velferdstiltak ansat</t>
  </si>
  <si>
    <t>Rengjøringsmidler/kjemikalier</t>
  </si>
  <si>
    <t>Trekkfrie gaver i arbeidsforhold</t>
  </si>
  <si>
    <t>Motkonto trekkfrie gaver i arbeidsforhold</t>
  </si>
  <si>
    <t>Post, banktjenester, telefon, internett/bredbånd</t>
  </si>
  <si>
    <t>Mobiltelefon ansatte</t>
  </si>
  <si>
    <t>Annonser reklame informasjon</t>
  </si>
  <si>
    <t>Opplæring, kurs (inkl. opphold, ikke reise)</t>
  </si>
  <si>
    <t>Kilometergodtgjørelse - opplysningspliktig</t>
  </si>
  <si>
    <t>Transportutgifter, drift av egne og leide transportmidler</t>
  </si>
  <si>
    <t>Transportutgifter (buss, tog, fly, taxi, leiebil, ferge)</t>
  </si>
  <si>
    <t>Diverse felleskostnader</t>
  </si>
  <si>
    <t>Forsikringer og utgifter til vakthold og sikring</t>
  </si>
  <si>
    <t>Leie av lokaler og grunn</t>
  </si>
  <si>
    <t>Avgifter, gebyrer og lisenser</t>
  </si>
  <si>
    <t>Kontingenter</t>
  </si>
  <si>
    <t>Kjøp av driftsmidler (inventar og utstyr)</t>
  </si>
  <si>
    <t>Verktøy og redskaper</t>
  </si>
  <si>
    <t>Datautstyr</t>
  </si>
  <si>
    <t>Multimediautstyr og bøker til bibliotek</t>
  </si>
  <si>
    <t>Leie av driftsmidler (inventar og utstyr)</t>
  </si>
  <si>
    <t>Vedlikehold bygg-/anleggstjenester og nybygg/nyanlegg</t>
  </si>
  <si>
    <t>Vedlikehold inventar og utstyr</t>
  </si>
  <si>
    <t>Skadedyrbekjempelse</t>
  </si>
  <si>
    <t>Driftsavtaler, reparasjoner og vaktmestertjenester</t>
  </si>
  <si>
    <t>Serviceavtaler bygg</t>
  </si>
  <si>
    <t>Brøyting/sandstrøing</t>
  </si>
  <si>
    <t>Materialer til vedlikehold, påkostning og nybygg</t>
  </si>
  <si>
    <t>Andre tjenester (som  (som inngår i egenproduksjon) (Utgår f.o.m. 2026)</t>
  </si>
  <si>
    <t>Konsulenttjenester (Utgår f.o.m. 2026)</t>
  </si>
  <si>
    <t>Flyktningetjenesten</t>
  </si>
  <si>
    <t xml:space="preserve">Integrering flyktingstjensten </t>
  </si>
  <si>
    <t>Kjøp fra kommuner</t>
  </si>
  <si>
    <t>Kjøp fra andre som erstatter egen tjenesteproduksjon (private)</t>
  </si>
  <si>
    <t>Driftstilskudd private barnehager</t>
  </si>
  <si>
    <t>Kjøp fra andre regnskapsenheter som inngår i KOSTRA konsern</t>
  </si>
  <si>
    <t>Overføring til andre (private)</t>
  </si>
  <si>
    <t>Tap på fordringer</t>
  </si>
  <si>
    <t>Driftstilskudd private barnehager – søskenmoderasjon</t>
  </si>
  <si>
    <t>Driftstilskudd private barnehager-redusert foreldrebetaling</t>
  </si>
  <si>
    <t>Forsinkelsesrenter og tilhør. purrekost/gebyrer</t>
  </si>
  <si>
    <t>Avsetninger til bundne fond</t>
  </si>
  <si>
    <t>Opphold i barnehage/SFO/Kulturskole</t>
  </si>
  <si>
    <t>Kost - barnehage/SFO</t>
  </si>
  <si>
    <t>Refusjon fra staten</t>
  </si>
  <si>
    <t>Sykelønnsrefusjon</t>
  </si>
  <si>
    <t>Refusjon foreldrepenger</t>
  </si>
  <si>
    <t>Feriepenger sykelønn</t>
  </si>
  <si>
    <t>Feriepenger foreldrepenger</t>
  </si>
  <si>
    <t>Kompensasjon for merverdiavgift IA</t>
  </si>
  <si>
    <t>Refusjon fra fylkeskommuner</t>
  </si>
  <si>
    <t>Refusjon fra kommune</t>
  </si>
  <si>
    <t>Refusjon fra andre (private)</t>
  </si>
  <si>
    <t>Andre generelle statlige overføringer</t>
  </si>
  <si>
    <t>Bruk av bundne driftsfond</t>
  </si>
  <si>
    <t>ØKONOMIRAPPORT – Funksjon 221  ▸  Lim inn fra regnskap. Sett Gruppering i kolonne H.</t>
  </si>
  <si>
    <t>Summeringstabeller</t>
  </si>
  <si>
    <t>Prosjektnummer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</si>
  <si>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</si>
  <si>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</si>
  <si>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</si>
  <si>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Byggdrift</t>
  </si>
  <si>
    <t>Barnehagelokaler og skyss</t>
  </si>
  <si>
    <t>Tekniske anlegg</t>
  </si>
  <si>
    <t>Vedlikehold</t>
  </si>
  <si>
    <t>Beredskapsgodtgjørelse</t>
  </si>
  <si>
    <t>Fast ansatte tillegg lørdag/søndag</t>
  </si>
  <si>
    <t>Fast ansatte tillegg kveld/natt</t>
  </si>
  <si>
    <t>Fast ansatte tillegg vakt</t>
  </si>
  <si>
    <t>Lønn vedlikehold</t>
  </si>
  <si>
    <t>Avd 1</t>
  </si>
  <si>
    <t>Lønn renhold</t>
  </si>
  <si>
    <t>Korreksjoner</t>
  </si>
  <si>
    <t>Avd 2</t>
  </si>
  <si>
    <t>Linjeoppgaver</t>
  </si>
  <si>
    <t>Manuelle lønnsføringer - drift</t>
  </si>
  <si>
    <t>Fellesområde</t>
  </si>
  <si>
    <t>Velferdstiltak ansatte</t>
  </si>
  <si>
    <t>Strøm</t>
  </si>
  <si>
    <t>Alarmsystemer og sikringstiltak</t>
  </si>
  <si>
    <t>IKKE I DRIFT: Dømmesmoen - bygg</t>
  </si>
  <si>
    <t xml:space="preserve">Driftsavtaler, reparasjoner og vakmestertjenester </t>
  </si>
  <si>
    <t>Brøyting/sandstrøing veger</t>
  </si>
  <si>
    <t>Kapitalposter</t>
  </si>
  <si>
    <t>Avskrivninger</t>
  </si>
  <si>
    <t>Salg av varer og tjenester, gebyrer -avgiftsfritt</t>
  </si>
  <si>
    <t>Salg av driftsmidler</t>
  </si>
  <si>
    <t>4. SELVKOST OG SATSBEREGNING – §19a Korreksjoner</t>
  </si>
  <si>
    <t>Kommunens netto driftsutgifter per heltidsplass. Barnetall (kommunale) beregnes direkte fra BASIL via SUMPRODUCT.</t>
  </si>
  <si>
    <t>Post</t>
  </si>
  <si>
    <t>Beløp (kr) særskilte driftsforutsetninger</t>
  </si>
  <si>
    <t>Beløp (kr) særskilte behov i barnegruppen</t>
  </si>
  <si>
    <t>Sats / art</t>
  </si>
  <si>
    <t>Kommentar</t>
  </si>
  <si>
    <t>A. Funksjon 201 – Administrasjon og drift</t>
  </si>
  <si>
    <t>Lønn (ekskl. pensjon)</t>
  </si>
  <si>
    <t>000-089</t>
  </si>
  <si>
    <t>Manuell-Kompensasjon for lave lønnskostnader pedagog Storgata barnehage 1 årsverk -representativ for stillingskode 6709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</si>
  <si>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</si>
  <si>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</si>
  <si>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</si>
  <si>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</si>
  <si>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</si>
  <si>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</si>
  <si>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</si>
  <si>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</si>
  <si>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</si>
  <si>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</si>
  <si>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</si>
  <si>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</si>
  <si>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</si>
  <si>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refusjoner</t>
  </si>
  <si>
    <t>690</t>
  </si>
  <si>
    <t>SUM 201 eks pensjon</t>
  </si>
  <si>
    <t>B. Funksjon 221 – Barnehagelokaler</t>
  </si>
  <si>
    <t>1.lønn</t>
  </si>
  <si>
    <t>Manuell - utvendig vedlikhold med sosiale utgifter 20 % vaktmester tjenester -feilført i regnskap</t>
  </si>
  <si>
    <t>Manuell- utvendig vedlikehold og drift kommunale barnehage,feilført i regnskap uten MVA</t>
  </si>
  <si>
    <t>− Kapitaldel innleide</t>
  </si>
  <si>
    <t>190</t>
  </si>
  <si>
    <t>Manuell</t>
  </si>
  <si>
    <t>SUM 221</t>
  </si>
  <si>
    <t>C. Evt. korreksjoner fra fellesfunksjoner ol. som ikke er ført på 201 og 221 men som vedrører barnehagetilskuddet</t>
  </si>
  <si>
    <t>+ IKT felles</t>
  </si>
  <si>
    <t xml:space="preserve">Manuell- IKT kostander som gjelder kun  kommunale barnehager </t>
  </si>
  <si>
    <t>+ Opplæring felles</t>
  </si>
  <si>
    <t>+ Forsikring felles</t>
  </si>
  <si>
    <t>Manuell- Byggforsikring Eide, Hausland, Storgaten og Markveien</t>
  </si>
  <si>
    <t>+ Andre felles</t>
  </si>
  <si>
    <t>− Ref. NAV</t>
  </si>
  <si>
    <t>− Andre ref.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</si>
  <si>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</si>
  <si>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</si>
  <si>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</si>
  <si>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</si>
  <si>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</si>
  <si>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</si>
  <si>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</si>
  <si>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</si>
  <si>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del av "andreledd"- hentes manuelt</t>
  </si>
  <si>
    <t>Heltidsplasser 0-2 år (kommunale bhg)</t>
  </si>
  <si>
    <t>BASIL-årsmelding N-2, vektes 5/12 og N-3, vektes 7/12 i selvkost</t>
  </si>
  <si>
    <t>Manuell inntasting</t>
  </si>
  <si>
    <t>Heltidsplasser 3-6 år (kommunale bhg)</t>
  </si>
  <si>
    <t>Vektet total (1.8×0-2 + 1×3-6)</t>
  </si>
  <si>
    <t>Andel 0-2 år</t>
  </si>
  <si>
    <t>Andel 3-6 år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</si>
  <si>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</si>
  <si>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</si>
  <si>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</si>
  <si>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</si>
  <si>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</si>
  <si>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</si>
  <si>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4. SELVKOST OG SATSBEREGNING – §19a Grunntilskudd</t>
  </si>
  <si>
    <t>Beløp (kr)</t>
  </si>
  <si>
    <t>Må henge sammen med tabell i økonomirapport</t>
  </si>
  <si>
    <t>− Andre tilskudd og refusjoner</t>
  </si>
  <si>
    <t>− Sykelønnsrefusjoner</t>
  </si>
  <si>
    <t>Manuell korreksjon</t>
  </si>
  <si>
    <t>− Refusjoner fra NAV</t>
  </si>
  <si>
    <t>E. Barnetall kommunale barnehager – direkte fra BASIL</t>
  </si>
  <si>
    <t>F. Foreldrebetaling og satsberegning</t>
  </si>
  <si>
    <t>Foreldrebetaling totalt 0-2</t>
  </si>
  <si>
    <t>Foreldrebetaling totalt 3-6</t>
  </si>
  <si>
    <t>Kostpenger (regnskapsført)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</si>
  <si>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</si>
  <si>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</si>
  <si>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</si>
  <si>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</si>
  <si>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Markveien barnehage</t>
  </si>
  <si>
    <t>Barn - våren</t>
  </si>
  <si>
    <t>0 år (2024)</t>
  </si>
  <si>
    <t>1 år (2023)</t>
  </si>
  <si>
    <t>2 år (2022)</t>
  </si>
  <si>
    <t>Endringer</t>
  </si>
  <si>
    <t>Sum</t>
  </si>
  <si>
    <t>3 år (2021)</t>
  </si>
  <si>
    <t>4 år (2020)</t>
  </si>
  <si>
    <t>5 år (2019)</t>
  </si>
  <si>
    <t>6 år (2018)</t>
  </si>
  <si>
    <t>Pr 1/1-2025</t>
  </si>
  <si>
    <t>Totalsum</t>
  </si>
  <si>
    <t>Antall måneder</t>
  </si>
  <si>
    <t>Budsjett 2020</t>
  </si>
  <si>
    <t>0 - 8 timer</t>
  </si>
  <si>
    <t>Våren</t>
  </si>
  <si>
    <t>Oppr. (15/12-2019 - telling)</t>
  </si>
  <si>
    <t>9 - 16 timer</t>
  </si>
  <si>
    <t>Høsten</t>
  </si>
  <si>
    <t>Budsjett små barn</t>
  </si>
  <si>
    <t>17 - 24 timer</t>
  </si>
  <si>
    <t>Sum året</t>
  </si>
  <si>
    <t>Budsjett store barn</t>
  </si>
  <si>
    <t>25 - 32 timer</t>
  </si>
  <si>
    <t>Sum budsjett (avrundet)</t>
  </si>
  <si>
    <t>33 - 40 timer</t>
  </si>
  <si>
    <t>Utregning heltidplass</t>
  </si>
  <si>
    <t>Endr. (tom. x/xx-2020 telling)</t>
  </si>
  <si>
    <t>41 timer eller mer</t>
  </si>
  <si>
    <t>Uker helt år</t>
  </si>
  <si>
    <t>Oppholdstimer hel plass pr uke</t>
  </si>
  <si>
    <t>Oppholdstimer hel plass helt år</t>
  </si>
  <si>
    <t>Oppholdstimer - våren</t>
  </si>
  <si>
    <t>Sum budsjett</t>
  </si>
  <si>
    <t>Merknader:</t>
  </si>
  <si>
    <t>Alle komm. bhg - telling pr. 1/1-2025 kontrollsjekket regneark og tellelister. OK/JE.</t>
  </si>
  <si>
    <t>Alle komm. bhg - telling pr. 1/4-2025 kontrollsjekket regneark og tellelister. Ok/JE.</t>
  </si>
  <si>
    <t>Alle komm. bhg - telling pr. 1/8-2025 kontrollsjekket regneark og tellelister. OK/JE.</t>
  </si>
  <si>
    <t>Alle komm. bhg - telling pr. 1/9-2025 kontrollsjekket regneark og tellelister. OK/JE.</t>
  </si>
  <si>
    <t>Eide, tre oktoberbarn lagt inn. OK/JE.</t>
  </si>
  <si>
    <t>Storgaten, ett novemberbarn lagt inn. OK/JE.</t>
  </si>
  <si>
    <t>Barn - høsten</t>
  </si>
  <si>
    <t>0 år (2025)</t>
  </si>
  <si>
    <t>1 år (2024)</t>
  </si>
  <si>
    <t>2 år (2023)</t>
  </si>
  <si>
    <t>3 år (2022)</t>
  </si>
  <si>
    <t>4 år (2021)</t>
  </si>
  <si>
    <t>5 år (2020)</t>
  </si>
  <si>
    <t>6 år (2019)</t>
  </si>
  <si>
    <t>Pr 1/8-2025</t>
  </si>
  <si>
    <t xml:space="preserve"> </t>
  </si>
  <si>
    <t>Oppholdstimer - høsten</t>
  </si>
  <si>
    <t>0 år</t>
  </si>
  <si>
    <t>1 år</t>
  </si>
  <si>
    <t>2 år</t>
  </si>
  <si>
    <t>3 år</t>
  </si>
  <si>
    <t>4 år</t>
  </si>
  <si>
    <t>5 år</t>
  </si>
  <si>
    <t>6 år</t>
  </si>
  <si>
    <t>Tellestart</t>
  </si>
  <si>
    <t>Oppholdstimer våren</t>
  </si>
  <si>
    <t>Oppholdstimer høsten</t>
  </si>
  <si>
    <t>Sum oppholdstimer</t>
  </si>
  <si>
    <t>Sum budsjett (oppr. + endringer)</t>
  </si>
  <si>
    <t>Justeres pga. endret timetall</t>
  </si>
  <si>
    <t>Tønnevoldskogen barnehage</t>
  </si>
  <si>
    <t>Alle komm. barnehager</t>
  </si>
  <si>
    <t>Statlige satser for vekting for år 2021</t>
  </si>
  <si>
    <t>Antall oppholdstimer 2025 små barn</t>
  </si>
  <si>
    <t>Antall oppholdstimer 2025 store barn</t>
  </si>
  <si>
    <t>Vekting</t>
  </si>
  <si>
    <t>Antall oppholdstimer pr. år for en heltidsplass</t>
  </si>
  <si>
    <t>Antall uker pr år</t>
  </si>
  <si>
    <t>Sum heltidsplasser 2025 små barn</t>
  </si>
  <si>
    <t>Sum heltidsplasser 2025 store barn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</si>
  <si>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</si>
  <si>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</si>
  <si>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</si>
  <si>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</si>
  <si>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</si>
  <si>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</si>
  <si>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</si>
  <si>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</si>
  <si>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</si>
  <si>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</si>
  <si>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</si>
  <si>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</si>
  <si>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</si>
  <si>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</si>
  <si>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</si>
  <si>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▌ SEKSJON 2 – BUDSJETT- OG FORSKUDDSMODUL  §19a Grunntilskudd · §19b Pensjon · §19c Eiendom</t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</si>
  <si>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</si>
  <si>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</si>
  <si>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</si>
  <si>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</si>
  <si>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</si>
  <si>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</si>
  <si>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</si>
  <si>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</si>
  <si>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AVRUNDN.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</si>
  <si>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</si>
  <si>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</si>
  <si>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</si>
  <si>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</si>
  <si>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</si>
  <si>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</si>
  <si>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</si>
  <si>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</si>
  <si>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</si>
  <si>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</si>
  <si>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</si>
  <si>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</si>
  <si>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Avrundn.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</si>
  <si>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</si>
  <si>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</si>
  <si>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Kommunen må manuelt legge til og benevne her</t>
  </si>
  <si>
    <t>Årsverk fra siste år før tilskuddsåret</t>
  </si>
  <si>
    <t>SUM – 146 private barnehager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</si>
  <si>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</si>
  <si>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</si>
  <si>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</si>
  <si>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</si>
  <si>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</si>
  <si>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</si>
  <si>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</si>
  <si>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</si>
  <si>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</si>
  <si>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</si>
  <si>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</si>
  <si>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</si>
  <si>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</si>
  <si>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</si>
  <si>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</si>
  <si>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</si>
  <si>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</si>
  <si>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</si>
  <si>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</si>
  <si>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</si>
  <si>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</si>
  <si>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</si>
  <si>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</si>
  <si>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</si>
  <si>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</si>
  <si>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</si>
  <si>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</si>
  <si>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</si>
  <si>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</si>
  <si>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</si>
  <si>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</si>
  <si>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</si>
  <si>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</si>
  <si>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</si>
  <si>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</si>
  <si>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</si>
  <si>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</si>
  <si>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</si>
  <si>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</si>
  <si>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</si>
  <si>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</si>
  <si>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</si>
  <si>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</si>
  <si>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</si>
  <si>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</si>
  <si>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</si>
  <si>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</si>
  <si>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</si>
  <si>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</si>
  <si>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</si>
  <si>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</si>
  <si>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</si>
  <si>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</si>
  <si>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</si>
  <si>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</si>
  <si>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</si>
  <si>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</si>
  <si>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</si>
  <si>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</si>
  <si>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</si>
  <si>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</si>
  <si>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</si>
  <si>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</si>
  <si>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</si>
  <si>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</si>
  <si>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</si>
  <si>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</si>
  <si>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</si>
  <si>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</si>
  <si>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</si>
  <si>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</si>
  <si>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</si>
  <si>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</si>
  <si>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</si>
  <si>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</si>
  <si>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</si>
  <si>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</si>
  <si>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</si>
  <si>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</si>
  <si>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</si>
  <si>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</si>
  <si>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</si>
  <si>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</si>
  <si>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</si>
  <si>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</si>
  <si>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</si>
  <si>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</si>
  <si>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</si>
  <si>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</si>
  <si>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</si>
  <si>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</si>
  <si>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</si>
  <si>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</si>
  <si>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</si>
  <si>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</si>
  <si>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</si>
  <si>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</si>
  <si>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</si>
  <si>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</si>
  <si>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</si>
  <si>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</si>
  <si>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</si>
  <si>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</si>
  <si>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</si>
  <si>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</si>
  <si>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</si>
  <si>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</si>
  <si>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</si>
  <si>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</si>
  <si>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</si>
  <si>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</si>
  <si>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</si>
  <si>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</si>
  <si>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</si>
  <si>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</si>
  <si>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</si>
  <si>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</si>
  <si>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</si>
  <si>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</si>
  <si>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</si>
  <si>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</si>
  <si>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</si>
  <si>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</si>
  <si>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</si>
  <si>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</si>
  <si>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</si>
  <si>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</si>
  <si>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</si>
  <si>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</si>
  <si>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</si>
  <si>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</si>
  <si>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</si>
  <si>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</si>
  <si>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</si>
  <si>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</si>
  <si>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</si>
  <si>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</si>
  <si>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</si>
  <si>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</si>
  <si>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</si>
  <si>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</si>
  <si>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</si>
  <si>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1.1.xx</t>
  </si>
  <si>
    <t>1.8.xx</t>
  </si>
  <si>
    <t>Sortering</t>
  </si>
  <si>
    <t>Type barnehage</t>
  </si>
  <si>
    <t>Gruppering</t>
  </si>
  <si>
    <t>Kolonne1</t>
  </si>
  <si>
    <t>Maksbetaling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</si>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</sst>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 * #,##0.00_ ;_ * \-#,##0.00_ ;_ * &quot;-&quot;??_ ;_ @_ "/>
    <numFmt numFmtId="166" formatCode="_(* #,##0_);_(* \(#,##0\);_(* &quot;-&quot;??_);_(@_)"/>
    <numFmt numFmtId="167" formatCode="0.0"/>
    <numFmt numFmtId="168" formatCode="#,##0.0"/>
    <numFmt numFmtId="169" formatCode="0_ ;\-0\ "/>
    <numFmt numFmtId="170" formatCode="_ * #,##0_ ;_ * \-#,##0_ ;_ * &quot;-&quot;??_ ;_ @_ "/>
    <numFmt numFmtId="171" formatCode="_(&quot;kr&quot;\ * #,##0.00_);_(&quot;kr&quot;\ * \(#,##0.00\);_(&quot;kr&quot;\ * &quot;-&quot;??_);_(@_)"/>
  </numFmts>
  <fonts count="6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000000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2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89">
    <xf numFmtId="0" fontId="0" fillId="0" borderId="0"/>
    <xf numFmtId="0" fontId="32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1" fillId="0" borderId="0"/>
    <xf numFmtId="0" fontId="33" fillId="0" borderId="0"/>
    <xf numFmtId="9" fontId="33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1" fillId="0" borderId="0"/>
    <xf numFmtId="0" fontId="33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Border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3" fillId="0" borderId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43" fillId="4" borderId="22" applyNumberFormat="0" applyAlignment="0" applyProtection="0"/>
    <xf numFmtId="0" fontId="44" fillId="4" borderId="21" applyNumberFormat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6" fillId="0" borderId="0"/>
    <xf numFmtId="0" fontId="32" fillId="0" borderId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39" borderId="0" applyNumberFormat="0" applyBorder="0" applyAlignment="0" applyProtection="0"/>
    <xf numFmtId="0" fontId="31" fillId="38" borderId="0" applyNumberFormat="0" applyBorder="0" applyAlignment="0" applyProtection="0"/>
    <xf numFmtId="0" fontId="31" fillId="42" borderId="0" applyNumberFormat="0" applyBorder="0" applyAlignment="0" applyProtection="0"/>
    <xf numFmtId="171" fontId="56" fillId="0" borderId="0" applyFont="0" applyFill="0" applyBorder="0" applyAlignment="0" applyProtection="0"/>
    <xf numFmtId="0" fontId="31" fillId="40" borderId="0" applyNumberFormat="0" applyBorder="0" applyAlignment="0" applyProtection="0"/>
    <xf numFmtId="171" fontId="32" fillId="0" borderId="0" applyFont="0" applyFill="0" applyBorder="0" applyAlignment="0" applyProtection="0"/>
  </cellStyleXfs>
  <cellXfs count="328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left" vertical="center"/>
    </xf>
    <xf numFmtId="4" fontId="10" fillId="16" borderId="1" xfId="0" applyNumberFormat="1" applyFont="1" applyFill="1" applyBorder="1" applyAlignment="1">
      <alignment horizontal="righ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11" fillId="15" borderId="1" xfId="0" applyFont="1" applyFill="1" applyBorder="1" applyAlignment="1">
      <alignment horizontal="center" vertical="center"/>
    </xf>
    <xf numFmtId="1" fontId="13" fillId="15" borderId="1" xfId="0" applyNumberFormat="1" applyFont="1" applyFill="1" applyBorder="1" applyAlignment="1">
      <alignment horizontal="center" vertical="center"/>
    </xf>
    <xf numFmtId="4" fontId="15" fillId="16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left" vertical="center"/>
    </xf>
    <xf numFmtId="3" fontId="15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9" fillId="11" borderId="1" xfId="0" applyNumberFormat="1" applyFont="1" applyFill="1" applyBorder="1" applyAlignment="1">
      <alignment horizontal="right" vertical="center"/>
    </xf>
    <xf numFmtId="3" fontId="19" fillId="5" borderId="1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left" vertical="center"/>
    </xf>
    <xf numFmtId="4" fontId="21" fillId="12" borderId="2" xfId="0" applyNumberFormat="1" applyFont="1" applyFill="1" applyBorder="1" applyAlignment="1">
      <alignment horizontal="right" vertical="center"/>
    </xf>
    <xf numFmtId="3" fontId="21" fillId="12" borderId="2" xfId="0" applyNumberFormat="1" applyFont="1" applyFill="1" applyBorder="1" applyAlignment="1">
      <alignment horizontal="right" vertical="center"/>
    </xf>
    <xf numFmtId="3" fontId="16" fillId="16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left" vertical="center"/>
    </xf>
    <xf numFmtId="3" fontId="25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3" fillId="16" borderId="1" xfId="0" applyFont="1" applyFill="1" applyBorder="1" applyAlignment="1">
      <alignment horizontal="left" vertical="center"/>
    </xf>
    <xf numFmtId="4" fontId="29" fillId="16" borderId="1" xfId="0" applyNumberFormat="1" applyFont="1" applyFill="1" applyBorder="1" applyAlignment="1">
      <alignment horizontal="right" vertical="center"/>
    </xf>
    <xf numFmtId="10" fontId="29" fillId="16" borderId="1" xfId="0" applyNumberFormat="1" applyFont="1" applyFill="1" applyBorder="1" applyAlignment="1">
      <alignment horizontal="right" vertical="center"/>
    </xf>
    <xf numFmtId="0" fontId="27" fillId="16" borderId="2" xfId="0" applyFont="1" applyFill="1" applyBorder="1" applyAlignment="1">
      <alignment horizontal="left" vertical="center"/>
    </xf>
    <xf numFmtId="3" fontId="30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3" fillId="19" borderId="3" xfId="7" applyFill="1" applyBorder="1"/>
    <xf numFmtId="3" fontId="33" fillId="19" borderId="3" xfId="7" applyNumberFormat="1" applyFill="1" applyBorder="1"/>
    <xf numFmtId="0" fontId="33" fillId="19" borderId="3" xfId="7" applyFill="1" applyBorder="1" applyAlignment="1">
      <alignment horizontal="left"/>
    </xf>
    <xf numFmtId="0" fontId="33" fillId="19" borderId="3" xfId="24" applyFill="1" applyBorder="1"/>
    <xf numFmtId="3" fontId="33" fillId="19" borderId="3" xfId="24" applyNumberFormat="1" applyFill="1" applyBorder="1"/>
    <xf numFmtId="0" fontId="33" fillId="19" borderId="3" xfId="24" applyFill="1" applyBorder="1" applyAlignment="1">
      <alignment horizontal="left"/>
    </xf>
    <xf numFmtId="0" fontId="38" fillId="20" borderId="5" xfId="0" applyFont="1" applyFill="1" applyBorder="1" applyAlignment="1">
      <alignment horizontal="left" vertical="top" wrapText="1"/>
    </xf>
    <xf numFmtId="0" fontId="39" fillId="21" borderId="5" xfId="0" applyFont="1" applyFill="1" applyBorder="1" applyAlignment="1">
      <alignment horizontal="left" vertical="top" wrapText="1"/>
    </xf>
    <xf numFmtId="0" fontId="38" fillId="20" borderId="6" xfId="0" applyFont="1" applyFill="1" applyBorder="1" applyAlignment="1">
      <alignment horizontal="left" vertical="top" wrapText="1"/>
    </xf>
    <xf numFmtId="0" fontId="39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3" fillId="15" borderId="14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7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2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6" fillId="25" borderId="17" xfId="0" applyNumberFormat="1" applyFont="1" applyFill="1" applyBorder="1" applyAlignment="1">
      <alignment horizontal="right" vertical="center"/>
    </xf>
    <xf numFmtId="3" fontId="16" fillId="25" borderId="1" xfId="0" applyNumberFormat="1" applyFont="1" applyFill="1" applyBorder="1" applyAlignment="1">
      <alignment horizontal="right" vertical="center"/>
    </xf>
    <xf numFmtId="3" fontId="16" fillId="25" borderId="18" xfId="0" applyNumberFormat="1" applyFont="1" applyFill="1" applyBorder="1" applyAlignment="1">
      <alignment horizontal="right" vertical="center"/>
    </xf>
    <xf numFmtId="0" fontId="41" fillId="0" borderId="0" xfId="0" applyFont="1"/>
    <xf numFmtId="0" fontId="13" fillId="15" borderId="19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15" borderId="20" xfId="0" applyFont="1" applyFill="1" applyBorder="1" applyAlignment="1">
      <alignment horizontal="left" vertical="center"/>
    </xf>
    <xf numFmtId="0" fontId="13" fillId="4" borderId="20" xfId="0" applyFont="1" applyFill="1" applyBorder="1" applyAlignment="1">
      <alignment horizontal="left" vertical="center"/>
    </xf>
    <xf numFmtId="3" fontId="16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3" fillId="4" borderId="22" xfId="49" applyNumberFormat="1" applyAlignment="1">
      <alignment horizontal="right" vertical="center"/>
    </xf>
    <xf numFmtId="10" fontId="44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6" fillId="17" borderId="0" xfId="0" applyFont="1" applyFill="1" applyAlignment="1">
      <alignment vertical="center"/>
    </xf>
    <xf numFmtId="0" fontId="13" fillId="26" borderId="20" xfId="0" applyFont="1" applyFill="1" applyBorder="1" applyAlignment="1">
      <alignment horizontal="left" vertical="center"/>
    </xf>
    <xf numFmtId="0" fontId="47" fillId="28" borderId="23" xfId="0" applyFont="1" applyFill="1" applyBorder="1"/>
    <xf numFmtId="167" fontId="13" fillId="15" borderId="1" xfId="0" applyNumberFormat="1" applyFont="1" applyFill="1" applyBorder="1" applyAlignment="1">
      <alignment horizontal="right" vertical="center"/>
    </xf>
    <xf numFmtId="168" fontId="15" fillId="16" borderId="1" xfId="0" applyNumberFormat="1" applyFont="1" applyFill="1" applyBorder="1" applyAlignment="1">
      <alignment horizontal="right" vertical="center"/>
    </xf>
    <xf numFmtId="1" fontId="13" fillId="4" borderId="1" xfId="0" applyNumberFormat="1" applyFont="1" applyFill="1" applyBorder="1" applyAlignment="1">
      <alignment horizontal="left" vertical="center"/>
    </xf>
    <xf numFmtId="0" fontId="33" fillId="19" borderId="4" xfId="24" applyFill="1" applyBorder="1" applyAlignment="1">
      <alignment horizontal="left"/>
    </xf>
    <xf numFmtId="0" fontId="37" fillId="22" borderId="3" xfId="1" applyFont="1" applyFill="1" applyBorder="1"/>
    <xf numFmtId="4" fontId="32" fillId="22" borderId="3" xfId="1" applyNumberFormat="1" applyFill="1" applyBorder="1"/>
    <xf numFmtId="0" fontId="19" fillId="5" borderId="3" xfId="0" applyFont="1" applyFill="1" applyBorder="1" applyAlignment="1">
      <alignment horizontal="left" vertical="center"/>
    </xf>
    <xf numFmtId="0" fontId="32" fillId="22" borderId="3" xfId="1" applyFill="1" applyBorder="1"/>
    <xf numFmtId="3" fontId="19" fillId="5" borderId="3" xfId="0" applyNumberFormat="1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12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168" fontId="15" fillId="16" borderId="10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9" fontId="20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3" fillId="30" borderId="1" xfId="0" applyFont="1" applyFill="1" applyBorder="1" applyAlignment="1">
      <alignment horizontal="left" vertical="center" wrapText="1"/>
    </xf>
    <xf numFmtId="0" fontId="13" fillId="30" borderId="1" xfId="0" applyFont="1" applyFill="1" applyBorder="1" applyAlignment="1">
      <alignment horizontal="left" vertical="center"/>
    </xf>
    <xf numFmtId="3" fontId="15" fillId="30" borderId="1" xfId="0" applyNumberFormat="1" applyFont="1" applyFill="1" applyBorder="1" applyAlignment="1">
      <alignment horizontal="right" vertical="center"/>
    </xf>
    <xf numFmtId="0" fontId="24" fillId="30" borderId="1" xfId="0" applyFont="1" applyFill="1" applyBorder="1" applyAlignment="1">
      <alignment horizontal="center" vertical="center"/>
    </xf>
    <xf numFmtId="0" fontId="24" fillId="30" borderId="1" xfId="0" applyFont="1" applyFill="1" applyBorder="1" applyAlignment="1">
      <alignment horizontal="left" vertical="center" wrapText="1"/>
    </xf>
    <xf numFmtId="3" fontId="19" fillId="30" borderId="1" xfId="0" applyNumberFormat="1" applyFont="1" applyFill="1" applyBorder="1" applyAlignment="1">
      <alignment horizontal="right" vertical="center"/>
    </xf>
    <xf numFmtId="0" fontId="20" fillId="31" borderId="1" xfId="0" applyFont="1" applyFill="1" applyBorder="1" applyAlignment="1">
      <alignment horizontal="left" vertical="center"/>
    </xf>
    <xf numFmtId="3" fontId="25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6" fillId="31" borderId="1" xfId="0" applyFont="1" applyFill="1" applyBorder="1" applyAlignment="1">
      <alignment horizontal="left" vertical="center"/>
    </xf>
    <xf numFmtId="3" fontId="27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3" fillId="31" borderId="1" xfId="0" applyFont="1" applyFill="1" applyBorder="1" applyAlignment="1">
      <alignment horizontal="left" vertical="center"/>
    </xf>
    <xf numFmtId="3" fontId="15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center" vertical="center"/>
    </xf>
    <xf numFmtId="0" fontId="24" fillId="31" borderId="1" xfId="0" applyFont="1" applyFill="1" applyBorder="1" applyAlignment="1">
      <alignment horizontal="left" vertical="center" wrapText="1"/>
    </xf>
    <xf numFmtId="0" fontId="26" fillId="31" borderId="0" xfId="0" applyFont="1" applyFill="1" applyAlignment="1">
      <alignment horizontal="left" vertical="center"/>
    </xf>
    <xf numFmtId="3" fontId="27" fillId="31" borderId="0" xfId="0" applyNumberFormat="1" applyFont="1" applyFill="1" applyAlignment="1">
      <alignment horizontal="right" vertical="center"/>
    </xf>
    <xf numFmtId="0" fontId="24" fillId="31" borderId="0" xfId="0" applyFont="1" applyFill="1" applyAlignment="1">
      <alignment horizontal="left" vertical="center" wrapText="1"/>
    </xf>
    <xf numFmtId="0" fontId="20" fillId="31" borderId="25" xfId="0" applyFont="1" applyFill="1" applyBorder="1" applyAlignment="1">
      <alignment horizontal="left" vertical="center"/>
    </xf>
    <xf numFmtId="3" fontId="25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3" fillId="30" borderId="16" xfId="0" applyFont="1" applyFill="1" applyBorder="1" applyAlignment="1">
      <alignment horizontal="left" vertical="center" wrapText="1"/>
    </xf>
    <xf numFmtId="3" fontId="19" fillId="30" borderId="16" xfId="0" applyNumberFormat="1" applyFont="1" applyFill="1" applyBorder="1" applyAlignment="1">
      <alignment horizontal="right" vertical="center"/>
    </xf>
    <xf numFmtId="0" fontId="24" fillId="30" borderId="16" xfId="0" applyFont="1" applyFill="1" applyBorder="1" applyAlignment="1">
      <alignment horizontal="center" vertical="center"/>
    </xf>
    <xf numFmtId="0" fontId="26" fillId="31" borderId="26" xfId="0" applyFont="1" applyFill="1" applyBorder="1" applyAlignment="1">
      <alignment horizontal="left" vertical="center"/>
    </xf>
    <xf numFmtId="3" fontId="27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6" fillId="31" borderId="25" xfId="0" applyFont="1" applyFill="1" applyBorder="1" applyAlignment="1">
      <alignment horizontal="left" vertical="center"/>
    </xf>
    <xf numFmtId="3" fontId="27" fillId="31" borderId="25" xfId="0" applyNumberFormat="1" applyFont="1" applyFill="1" applyBorder="1" applyAlignment="1">
      <alignment horizontal="right" vertical="center"/>
    </xf>
    <xf numFmtId="0" fontId="24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3" fillId="31" borderId="1" xfId="0" applyFont="1" applyFill="1" applyBorder="1" applyAlignment="1">
      <alignment horizontal="left" vertical="center" wrapText="1"/>
    </xf>
    <xf numFmtId="0" fontId="24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9" fillId="31" borderId="14" xfId="0" applyNumberFormat="1" applyFont="1" applyFill="1" applyBorder="1" applyAlignment="1">
      <alignment horizontal="right" vertical="center"/>
    </xf>
    <xf numFmtId="10" fontId="49" fillId="31" borderId="14" xfId="0" applyNumberFormat="1" applyFont="1" applyFill="1" applyBorder="1" applyAlignment="1">
      <alignment horizontal="center" vertical="center"/>
    </xf>
    <xf numFmtId="0" fontId="50" fillId="31" borderId="0" xfId="0" applyFont="1" applyFill="1"/>
    <xf numFmtId="0" fontId="13" fillId="31" borderId="0" xfId="0" applyFont="1" applyFill="1" applyAlignment="1">
      <alignment horizontal="left" vertical="center" wrapText="1"/>
    </xf>
    <xf numFmtId="3" fontId="15" fillId="31" borderId="0" xfId="0" applyNumberFormat="1" applyFont="1" applyFill="1" applyAlignment="1">
      <alignment horizontal="right" vertical="center"/>
    </xf>
    <xf numFmtId="0" fontId="24" fillId="31" borderId="0" xfId="0" applyFont="1" applyFill="1" applyAlignment="1">
      <alignment horizontal="center" vertical="center"/>
    </xf>
    <xf numFmtId="4" fontId="29" fillId="31" borderId="1" xfId="0" applyNumberFormat="1" applyFont="1" applyFill="1" applyBorder="1" applyAlignment="1">
      <alignment horizontal="right" vertical="center"/>
    </xf>
    <xf numFmtId="10" fontId="29" fillId="31" borderId="1" xfId="0" applyNumberFormat="1" applyFont="1" applyFill="1" applyBorder="1" applyAlignment="1">
      <alignment horizontal="right" vertical="center"/>
    </xf>
    <xf numFmtId="3" fontId="25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1" fillId="30" borderId="1" xfId="0" applyFont="1" applyFill="1" applyBorder="1" applyAlignment="1">
      <alignment horizontal="center" vertical="center"/>
    </xf>
    <xf numFmtId="1" fontId="13" fillId="30" borderId="1" xfId="0" applyNumberFormat="1" applyFont="1" applyFill="1" applyBorder="1" applyAlignment="1">
      <alignment horizontal="left" vertical="center"/>
    </xf>
    <xf numFmtId="1" fontId="13" fillId="30" borderId="1" xfId="0" applyNumberFormat="1" applyFont="1" applyFill="1" applyBorder="1" applyAlignment="1">
      <alignment horizontal="center" vertical="center"/>
    </xf>
    <xf numFmtId="10" fontId="14" fillId="31" borderId="1" xfId="0" applyNumberFormat="1" applyFont="1" applyFill="1" applyBorder="1" applyAlignment="1">
      <alignment horizontal="right" vertical="center"/>
    </xf>
    <xf numFmtId="4" fontId="14" fillId="31" borderId="1" xfId="0" applyNumberFormat="1" applyFont="1" applyFill="1" applyBorder="1" applyAlignment="1">
      <alignment horizontal="right" vertical="center"/>
    </xf>
    <xf numFmtId="3" fontId="18" fillId="32" borderId="1" xfId="0" applyNumberFormat="1" applyFont="1" applyFill="1" applyBorder="1" applyAlignment="1">
      <alignment horizontal="right" vertical="center"/>
    </xf>
    <xf numFmtId="0" fontId="11" fillId="32" borderId="1" xfId="0" applyFont="1" applyFill="1" applyBorder="1" applyAlignment="1">
      <alignment horizontal="center" vertical="center"/>
    </xf>
    <xf numFmtId="1" fontId="13" fillId="32" borderId="1" xfId="0" applyNumberFormat="1" applyFont="1" applyFill="1" applyBorder="1" applyAlignment="1">
      <alignment horizontal="left" vertical="center"/>
    </xf>
    <xf numFmtId="1" fontId="13" fillId="32" borderId="1" xfId="0" applyNumberFormat="1" applyFont="1" applyFill="1" applyBorder="1" applyAlignment="1">
      <alignment horizontal="center" vertical="center"/>
    </xf>
    <xf numFmtId="1" fontId="13" fillId="33" borderId="1" xfId="0" applyNumberFormat="1" applyFont="1" applyFill="1" applyBorder="1" applyAlignment="1">
      <alignment horizontal="right" vertical="center"/>
    </xf>
    <xf numFmtId="3" fontId="19" fillId="34" borderId="1" xfId="0" applyNumberFormat="1" applyFont="1" applyFill="1" applyBorder="1" applyAlignment="1">
      <alignment horizontal="right" vertical="center"/>
    </xf>
    <xf numFmtId="167" fontId="13" fillId="33" borderId="1" xfId="0" applyNumberFormat="1" applyFont="1" applyFill="1" applyBorder="1" applyAlignment="1">
      <alignment horizontal="right" vertical="center"/>
    </xf>
    <xf numFmtId="3" fontId="19" fillId="35" borderId="1" xfId="0" applyNumberFormat="1" applyFont="1" applyFill="1" applyBorder="1" applyAlignment="1">
      <alignment horizontal="right" vertical="center"/>
    </xf>
    <xf numFmtId="0" fontId="0" fillId="36" borderId="0" xfId="0" applyFill="1"/>
    <xf numFmtId="166" fontId="32" fillId="19" borderId="3" xfId="20" applyNumberFormat="1" applyFont="1" applyFill="1" applyBorder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3" fillId="33" borderId="3" xfId="0" applyFont="1" applyFill="1" applyBorder="1" applyAlignment="1">
      <alignment horizontal="left" vertical="center"/>
    </xf>
    <xf numFmtId="0" fontId="0" fillId="32" borderId="0" xfId="0" applyFill="1"/>
    <xf numFmtId="0" fontId="52" fillId="0" borderId="0" xfId="77"/>
    <xf numFmtId="0" fontId="51" fillId="32" borderId="0" xfId="0" applyFont="1" applyFill="1"/>
    <xf numFmtId="0" fontId="53" fillId="37" borderId="0" xfId="0" applyFont="1" applyFill="1"/>
    <xf numFmtId="0" fontId="0" fillId="37" borderId="0" xfId="0" applyFill="1"/>
    <xf numFmtId="170" fontId="4" fillId="4" borderId="1" xfId="75" applyNumberFormat="1" applyFont="1" applyFill="1" applyBorder="1" applyAlignment="1">
      <alignment horizontal="left" vertical="center"/>
    </xf>
    <xf numFmtId="9" fontId="54" fillId="7" borderId="1" xfId="76" applyFont="1" applyFill="1" applyBorder="1" applyAlignment="1">
      <alignment horizontal="center" vertical="center"/>
    </xf>
    <xf numFmtId="0" fontId="53" fillId="0" borderId="0" xfId="0" applyFont="1"/>
    <xf numFmtId="0" fontId="45" fillId="37" borderId="2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5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5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6" fillId="25" borderId="0" xfId="0" applyNumberFormat="1" applyFont="1" applyFill="1" applyAlignment="1">
      <alignment horizontal="right" vertical="center"/>
    </xf>
    <xf numFmtId="3" fontId="16" fillId="25" borderId="37" xfId="0" applyNumberFormat="1" applyFont="1" applyFill="1" applyBorder="1" applyAlignment="1">
      <alignment horizontal="right" vertical="center"/>
    </xf>
    <xf numFmtId="0" fontId="13" fillId="15" borderId="36" xfId="0" applyFont="1" applyFill="1" applyBorder="1" applyAlignment="1">
      <alignment horizontal="left" vertical="center"/>
    </xf>
    <xf numFmtId="0" fontId="13" fillId="4" borderId="36" xfId="0" applyFont="1" applyFill="1" applyBorder="1" applyAlignment="1">
      <alignment horizontal="left" vertical="center"/>
    </xf>
    <xf numFmtId="0" fontId="13" fillId="4" borderId="38" xfId="0" applyFont="1" applyFill="1" applyBorder="1" applyAlignment="1">
      <alignment horizontal="left" vertical="center"/>
    </xf>
    <xf numFmtId="3" fontId="16" fillId="25" borderId="39" xfId="0" applyNumberFormat="1" applyFont="1" applyFill="1" applyBorder="1" applyAlignment="1">
      <alignment horizontal="right" vertical="center"/>
    </xf>
    <xf numFmtId="3" fontId="16" fillId="25" borderId="40" xfId="0" applyNumberFormat="1" applyFont="1" applyFill="1" applyBorder="1" applyAlignment="1">
      <alignment horizontal="right" vertical="center"/>
    </xf>
    <xf numFmtId="3" fontId="16" fillId="16" borderId="9" xfId="0" applyNumberFormat="1" applyFont="1" applyFill="1" applyBorder="1" applyAlignment="1">
      <alignment horizontal="right" vertical="center"/>
    </xf>
    <xf numFmtId="0" fontId="13" fillId="15" borderId="13" xfId="0" applyFont="1" applyFill="1" applyBorder="1" applyAlignment="1">
      <alignment horizontal="left" vertical="center"/>
    </xf>
    <xf numFmtId="3" fontId="16" fillId="16" borderId="11" xfId="0" applyNumberFormat="1" applyFont="1" applyFill="1" applyBorder="1" applyAlignment="1">
      <alignment horizontal="right" vertical="center"/>
    </xf>
    <xf numFmtId="0" fontId="22" fillId="3" borderId="41" xfId="0" applyFont="1" applyFill="1" applyBorder="1" applyAlignment="1">
      <alignment horizontal="center"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22" fillId="3" borderId="43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3" fontId="42" fillId="19" borderId="1" xfId="0" applyNumberFormat="1" applyFont="1" applyFill="1" applyBorder="1" applyAlignment="1">
      <alignment horizontal="right" vertical="center"/>
    </xf>
    <xf numFmtId="3" fontId="32" fillId="19" borderId="3" xfId="7" applyNumberFormat="1" applyFont="1" applyFill="1" applyBorder="1"/>
    <xf numFmtId="3" fontId="32" fillId="19" borderId="3" xfId="24" applyNumberFormat="1" applyFont="1" applyFill="1" applyBorder="1"/>
    <xf numFmtId="3" fontId="32" fillId="19" borderId="3" xfId="20" applyNumberFormat="1" applyFont="1" applyFill="1" applyBorder="1"/>
    <xf numFmtId="0" fontId="57" fillId="0" borderId="0" xfId="78" applyFont="1"/>
    <xf numFmtId="0" fontId="56" fillId="0" borderId="0" xfId="78"/>
    <xf numFmtId="0" fontId="58" fillId="0" borderId="0" xfId="78" applyFont="1"/>
    <xf numFmtId="0" fontId="58" fillId="0" borderId="4" xfId="78" applyFont="1" applyBorder="1" applyAlignment="1">
      <alignment horizontal="center"/>
    </xf>
    <xf numFmtId="0" fontId="58" fillId="43" borderId="3" xfId="78" applyFont="1" applyFill="1" applyBorder="1" applyAlignment="1">
      <alignment horizontal="center"/>
    </xf>
    <xf numFmtId="0" fontId="58" fillId="43" borderId="3" xfId="79" applyFont="1" applyFill="1" applyBorder="1" applyAlignment="1">
      <alignment horizontal="center"/>
    </xf>
    <xf numFmtId="0" fontId="58" fillId="0" borderId="0" xfId="79" applyFont="1"/>
    <xf numFmtId="0" fontId="58" fillId="44" borderId="45" xfId="78" applyFont="1" applyFill="1" applyBorder="1" applyAlignment="1">
      <alignment horizontal="center"/>
    </xf>
    <xf numFmtId="3" fontId="56" fillId="0" borderId="4" xfId="78" applyNumberFormat="1" applyBorder="1" applyAlignment="1">
      <alignment horizontal="right"/>
    </xf>
    <xf numFmtId="3" fontId="31" fillId="38" borderId="3" xfId="80" applyNumberFormat="1" applyBorder="1"/>
    <xf numFmtId="4" fontId="31" fillId="38" borderId="46" xfId="80" applyNumberFormat="1" applyBorder="1"/>
    <xf numFmtId="4" fontId="31" fillId="41" borderId="3" xfId="81" applyNumberFormat="1" applyBorder="1"/>
    <xf numFmtId="3" fontId="31" fillId="42" borderId="3" xfId="82" applyNumberFormat="1" applyBorder="1"/>
    <xf numFmtId="4" fontId="31" fillId="42" borderId="3" xfId="82" applyNumberFormat="1" applyBorder="1"/>
    <xf numFmtId="4" fontId="31" fillId="39" borderId="3" xfId="83" applyNumberFormat="1" applyBorder="1"/>
    <xf numFmtId="3" fontId="32" fillId="44" borderId="3" xfId="78" applyNumberFormat="1" applyFont="1" applyFill="1" applyBorder="1"/>
    <xf numFmtId="4" fontId="32" fillId="44" borderId="3" xfId="78" applyNumberFormat="1" applyFont="1" applyFill="1" applyBorder="1"/>
    <xf numFmtId="0" fontId="56" fillId="45" borderId="0" xfId="78" applyFill="1"/>
    <xf numFmtId="4" fontId="31" fillId="38" borderId="46" xfId="84" applyNumberFormat="1" applyBorder="1"/>
    <xf numFmtId="4" fontId="31" fillId="42" borderId="3" xfId="85" applyNumberFormat="1" applyBorder="1"/>
    <xf numFmtId="3" fontId="56" fillId="0" borderId="0" xfId="78" applyNumberFormat="1"/>
    <xf numFmtId="0" fontId="56" fillId="0" borderId="27" xfId="78" applyBorder="1"/>
    <xf numFmtId="0" fontId="56" fillId="45" borderId="27" xfId="78" applyFill="1" applyBorder="1"/>
    <xf numFmtId="3" fontId="56" fillId="0" borderId="28" xfId="78" applyNumberFormat="1" applyBorder="1"/>
    <xf numFmtId="0" fontId="32" fillId="0" borderId="0" xfId="78" applyFont="1"/>
    <xf numFmtId="3" fontId="56" fillId="0" borderId="47" xfId="78" applyNumberFormat="1" applyBorder="1" applyAlignment="1">
      <alignment horizontal="right"/>
    </xf>
    <xf numFmtId="3" fontId="31" fillId="38" borderId="46" xfId="80" applyNumberFormat="1" applyBorder="1"/>
    <xf numFmtId="3" fontId="31" fillId="42" borderId="46" xfId="82" applyNumberFormat="1" applyBorder="1"/>
    <xf numFmtId="0" fontId="58" fillId="19" borderId="0" xfId="78" applyFont="1" applyFill="1"/>
    <xf numFmtId="0" fontId="56" fillId="19" borderId="0" xfId="78" applyFill="1"/>
    <xf numFmtId="3" fontId="56" fillId="0" borderId="0" xfId="78" applyNumberFormat="1" applyAlignment="1">
      <alignment horizontal="left"/>
    </xf>
    <xf numFmtId="3" fontId="32" fillId="0" borderId="0" xfId="86" applyNumberFormat="1" applyFont="1" applyFill="1" applyBorder="1" applyAlignment="1">
      <alignment horizontal="right"/>
    </xf>
    <xf numFmtId="3" fontId="56" fillId="44" borderId="3" xfId="78" applyNumberFormat="1" applyFill="1" applyBorder="1" applyAlignment="1">
      <alignment horizontal="right"/>
    </xf>
    <xf numFmtId="3" fontId="58" fillId="44" borderId="3" xfId="78" applyNumberFormat="1" applyFont="1" applyFill="1" applyBorder="1"/>
    <xf numFmtId="4" fontId="58" fillId="44" borderId="3" xfId="78" applyNumberFormat="1" applyFont="1" applyFill="1" applyBorder="1"/>
    <xf numFmtId="3" fontId="58" fillId="0" borderId="27" xfId="86" applyNumberFormat="1" applyFont="1" applyFill="1" applyBorder="1" applyAlignment="1">
      <alignment horizontal="right"/>
    </xf>
    <xf numFmtId="0" fontId="58" fillId="0" borderId="3" xfId="78" applyFont="1" applyBorder="1" applyAlignment="1">
      <alignment horizontal="center"/>
    </xf>
    <xf numFmtId="0" fontId="58" fillId="0" borderId="3" xfId="79" applyFont="1" applyBorder="1" applyAlignment="1">
      <alignment horizontal="center"/>
    </xf>
    <xf numFmtId="4" fontId="31" fillId="38" borderId="3" xfId="80" applyNumberFormat="1" applyBorder="1"/>
    <xf numFmtId="3" fontId="58" fillId="19" borderId="0" xfId="78" applyNumberFormat="1" applyFont="1" applyFill="1"/>
    <xf numFmtId="3" fontId="32" fillId="45" borderId="27" xfId="78" applyNumberFormat="1" applyFont="1" applyFill="1" applyBorder="1"/>
    <xf numFmtId="4" fontId="58" fillId="46" borderId="3" xfId="78" applyNumberFormat="1" applyFont="1" applyFill="1" applyBorder="1"/>
    <xf numFmtId="3" fontId="32" fillId="47" borderId="3" xfId="78" applyNumberFormat="1" applyFont="1" applyFill="1" applyBorder="1"/>
    <xf numFmtId="4" fontId="32" fillId="47" borderId="3" xfId="78" applyNumberFormat="1" applyFont="1" applyFill="1" applyBorder="1"/>
    <xf numFmtId="3" fontId="56" fillId="48" borderId="3" xfId="78" applyNumberFormat="1" applyFill="1" applyBorder="1" applyAlignment="1">
      <alignment horizontal="right"/>
    </xf>
    <xf numFmtId="4" fontId="32" fillId="48" borderId="3" xfId="78" applyNumberFormat="1" applyFont="1" applyFill="1" applyBorder="1"/>
    <xf numFmtId="4" fontId="32" fillId="49" borderId="3" xfId="78" applyNumberFormat="1" applyFont="1" applyFill="1" applyBorder="1"/>
    <xf numFmtId="4" fontId="58" fillId="48" borderId="3" xfId="78" applyNumberFormat="1" applyFont="1" applyFill="1" applyBorder="1"/>
    <xf numFmtId="4" fontId="58" fillId="49" borderId="3" xfId="78" applyNumberFormat="1" applyFont="1" applyFill="1" applyBorder="1"/>
    <xf numFmtId="4" fontId="58" fillId="0" borderId="0" xfId="78" applyNumberFormat="1" applyFont="1"/>
    <xf numFmtId="4" fontId="56" fillId="0" borderId="0" xfId="78" applyNumberFormat="1"/>
    <xf numFmtId="3" fontId="56" fillId="45" borderId="27" xfId="78" applyNumberFormat="1" applyFill="1" applyBorder="1"/>
    <xf numFmtId="4" fontId="31" fillId="42" borderId="46" xfId="82" applyNumberFormat="1" applyBorder="1"/>
    <xf numFmtId="0" fontId="32" fillId="0" borderId="0" xfId="79"/>
    <xf numFmtId="3" fontId="58" fillId="0" borderId="0" xfId="78" applyNumberFormat="1" applyFont="1"/>
    <xf numFmtId="0" fontId="56" fillId="0" borderId="4" xfId="78" applyBorder="1"/>
    <xf numFmtId="0" fontId="58" fillId="0" borderId="0" xfId="78" applyFont="1" applyAlignment="1">
      <alignment horizontal="center"/>
    </xf>
    <xf numFmtId="0" fontId="32" fillId="0" borderId="0" xfId="1"/>
    <xf numFmtId="0" fontId="58" fillId="0" borderId="0" xfId="1" applyFont="1"/>
    <xf numFmtId="3" fontId="58" fillId="0" borderId="45" xfId="78" applyNumberFormat="1" applyFont="1" applyBorder="1" applyAlignment="1">
      <alignment horizontal="right"/>
    </xf>
    <xf numFmtId="168" fontId="51" fillId="40" borderId="3" xfId="87" applyNumberFormat="1" applyFont="1" applyBorder="1" applyAlignment="1">
      <alignment horizontal="center"/>
    </xf>
    <xf numFmtId="168" fontId="51" fillId="42" borderId="27" xfId="82" applyNumberFormat="1" applyFont="1" applyBorder="1" applyAlignment="1">
      <alignment horizontal="center"/>
    </xf>
    <xf numFmtId="168" fontId="51" fillId="42" borderId="3" xfId="82" applyNumberFormat="1" applyFont="1" applyBorder="1" applyAlignment="1">
      <alignment horizontal="center"/>
    </xf>
    <xf numFmtId="3" fontId="32" fillId="0" borderId="0" xfId="1" applyNumberFormat="1" applyAlignment="1">
      <alignment horizontal="left"/>
    </xf>
    <xf numFmtId="3" fontId="32" fillId="0" borderId="0" xfId="88" applyNumberFormat="1" applyFont="1" applyFill="1" applyBorder="1" applyAlignment="1">
      <alignment horizontal="right"/>
    </xf>
    <xf numFmtId="3" fontId="58" fillId="0" borderId="48" xfId="78" applyNumberFormat="1" applyFont="1" applyBorder="1" applyAlignment="1">
      <alignment horizontal="right"/>
    </xf>
    <xf numFmtId="3" fontId="58" fillId="0" borderId="49" xfId="86" applyNumberFormat="1" applyFont="1" applyBorder="1" applyAlignment="1">
      <alignment horizontal="center"/>
    </xf>
    <xf numFmtId="3" fontId="58" fillId="0" borderId="28" xfId="86" applyNumberFormat="1" applyFont="1" applyBorder="1" applyAlignment="1">
      <alignment horizontal="center"/>
    </xf>
    <xf numFmtId="3" fontId="58" fillId="0" borderId="0" xfId="86" applyNumberFormat="1" applyFont="1" applyBorder="1" applyAlignment="1">
      <alignment horizontal="center"/>
    </xf>
    <xf numFmtId="4" fontId="32" fillId="49" borderId="27" xfId="78" applyNumberFormat="1" applyFont="1" applyFill="1" applyBorder="1"/>
    <xf numFmtId="4" fontId="56" fillId="49" borderId="27" xfId="78" applyNumberFormat="1" applyFill="1" applyBorder="1"/>
    <xf numFmtId="3" fontId="56" fillId="0" borderId="45" xfId="78" applyNumberFormat="1" applyBorder="1" applyAlignment="1">
      <alignment horizontal="right"/>
    </xf>
    <xf numFmtId="3" fontId="56" fillId="0" borderId="50" xfId="86" applyNumberFormat="1" applyBorder="1" applyAlignment="1">
      <alignment horizontal="center"/>
    </xf>
    <xf numFmtId="3" fontId="56" fillId="0" borderId="0" xfId="86" applyNumberFormat="1" applyBorder="1" applyAlignment="1">
      <alignment horizontal="center"/>
    </xf>
    <xf numFmtId="3" fontId="56" fillId="0" borderId="0" xfId="86" applyNumberFormat="1" applyFill="1" applyBorder="1" applyAlignment="1">
      <alignment horizontal="center"/>
    </xf>
    <xf numFmtId="3" fontId="56" fillId="0" borderId="48" xfId="78" applyNumberFormat="1" applyBorder="1" applyAlignment="1">
      <alignment horizontal="right"/>
    </xf>
    <xf numFmtId="3" fontId="56" fillId="0" borderId="49" xfId="86" applyNumberFormat="1" applyBorder="1" applyAlignment="1">
      <alignment horizontal="center"/>
    </xf>
    <xf numFmtId="3" fontId="56" fillId="0" borderId="28" xfId="86" applyNumberFormat="1" applyBorder="1" applyAlignment="1">
      <alignment horizontal="center"/>
    </xf>
    <xf numFmtId="49" fontId="56" fillId="0" borderId="0" xfId="78" applyNumberFormat="1"/>
    <xf numFmtId="4" fontId="56" fillId="0" borderId="0" xfId="78" applyNumberFormat="1" applyAlignment="1">
      <alignment horizontal="right"/>
    </xf>
    <xf numFmtId="3" fontId="58" fillId="0" borderId="0" xfId="86" applyNumberFormat="1" applyFont="1" applyFill="1" applyBorder="1" applyAlignment="1">
      <alignment horizontal="right"/>
    </xf>
    <xf numFmtId="0" fontId="37" fillId="32" borderId="0" xfId="33" applyFill="1"/>
    <xf numFmtId="166" fontId="32" fillId="19" borderId="3" xfId="2" applyNumberFormat="1" applyFont="1" applyFill="1" applyBorder="1"/>
    <xf numFmtId="166" fontId="32" fillId="19" borderId="3" xfId="3" applyNumberFormat="1" applyFont="1" applyFill="1" applyBorder="1"/>
    <xf numFmtId="0" fontId="24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1" fillId="12" borderId="2" xfId="0" applyNumberFormat="1" applyFont="1" applyFill="1" applyBorder="1" applyAlignment="1">
      <alignment horizontal="left" vertical="center"/>
    </xf>
    <xf numFmtId="4" fontId="29" fillId="19" borderId="1" xfId="0" applyNumberFormat="1" applyFont="1" applyFill="1" applyBorder="1" applyAlignment="1">
      <alignment horizontal="right" vertical="center"/>
    </xf>
    <xf numFmtId="0" fontId="37" fillId="50" borderId="51" xfId="33" applyFill="1" applyBorder="1"/>
    <xf numFmtId="0" fontId="37" fillId="50" borderId="52" xfId="33" applyFill="1" applyBorder="1"/>
    <xf numFmtId="0" fontId="37" fillId="51" borderId="51" xfId="33" applyFill="1" applyBorder="1"/>
    <xf numFmtId="0" fontId="37" fillId="51" borderId="52" xfId="33" applyFill="1" applyBorder="1"/>
    <xf numFmtId="0" fontId="37" fillId="50" borderId="52" xfId="0" applyFont="1" applyFill="1" applyBorder="1"/>
    <xf numFmtId="0" fontId="37" fillId="51" borderId="52" xfId="0" applyFont="1" applyFill="1" applyBorder="1"/>
    <xf numFmtId="0" fontId="3" fillId="14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3" fillId="18" borderId="0" xfId="0" applyFont="1" applyFill="1" applyAlignment="1">
      <alignment horizontal="left" vertical="center" wrapText="1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left" vertical="center"/>
    </xf>
    <xf numFmtId="0" fontId="0" fillId="0" borderId="0" xfId="0" applyAlignment="1"/>
  </cellXfs>
  <cellStyles count="89">
    <cellStyle name="20 % - uthevingsfarge 1 2" xfId="84" xr:uid="{5434B86B-DF22-4EA9-9477-9ABB648CE49C}"/>
    <cellStyle name="20 % – uthevingsfarge 1 2" xfId="80" xr:uid="{9170F2E8-8661-4E7A-A918-A5DC1D76BE64}"/>
    <cellStyle name="20 % – uthevingsfarge 5 2" xfId="87" xr:uid="{44CB6EF9-03A6-4AA2-B9EC-8628B4B9AB94}"/>
    <cellStyle name="20 % - uthevingsfarge 6 2" xfId="85" xr:uid="{89DB70DD-0578-4246-910B-96059AA6612D}"/>
    <cellStyle name="20 % – uthevingsfarge 6 2" xfId="82" xr:uid="{93E56E38-F2BF-4BC4-B211-ACF664E7BB22}"/>
    <cellStyle name="40 % – uthevingsfarge 2 2" xfId="83" xr:uid="{AF8D6EFD-FA77-4209-BFA7-7CC56FA6EAFF}"/>
    <cellStyle name="40 % – uthevingsfarge 5 2" xfId="81" xr:uid="{59C38091-CB9E-4ABA-ABD0-C21BAD2498D5}"/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2 3" xfId="79" xr:uid="{A785E055-536B-49B1-BE4B-3FB3C77048B6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Normal 8" xfId="78" xr:uid="{7E7DB34A-A86A-4772-AE9D-38662AE8B66E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  <cellStyle name="Valuta 2" xfId="86" xr:uid="{53A8FCAF-2A01-4BE0-8B3C-4FBEAAAB1A68}"/>
    <cellStyle name="Valuta 2 2" xfId="88" xr:uid="{204E1D41-8001-47A3-96C9-469E8DC6F239}"/>
  </cellStyles>
  <dxfs count="29">
    <dxf>
      <border outline="0">
        <right style="thin">
          <color rgb="FFBFBFBF"/>
        </right>
      </border>
    </dxf>
    <dxf>
      <numFmt numFmtId="172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>
        <bottom style="medium">
          <color indexed="64"/>
        </bottom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bottom style="thin">
          <color rgb="FFBFBFBF"/>
        </bottom>
      </border>
    </dxf>
    <dxf>
      <border outline="0">
        <top style="thin">
          <color rgb="FFBFBFB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rond Kalhagen" id="{911B99A9-E7DB-4464-8EAD-9F1EFF56FEF8}" userId="S::trond.kalhagen@ks.no::662852df-93e4-4f43-9227-e044dc320216" providerId="AD"/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28" headerRowBorderDxfId="26" tableBorderDxfId="27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Tabell6" displayName="Tabell6" ref="R3:S28" totalsRowShown="0" headerRowDxfId="19" headerRowBorderDxfId="17" tableBorderDxfId="18">
  <autoFilter ref="R3:S28" xr:uid="{E6F0859E-83A2-4B6B-85D8-5DF4876DAB0A}"/>
  <tableColumns count="2">
    <tableColumn id="1" xr3:uid="{EE094D7C-4244-4D03-B7D3-CF1966245CF4}" name="Gruppering*" dataDxfId="16"/>
    <tableColumn id="2" xr3:uid="{0CF0BAD8-F6E2-426D-89BF-B6AD22FBE03F}" name="Korrigert beløp som brukes i beregningen" dataDxfId="15">
      <calculatedColumnFormula>IFERROR(SUMIF(K$4:K$19975,R4,I$4:I$19975),0)+IFERROR(SUMIF(K$4:K$19975,R4,J$4:J$19975),0)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Tabell7" displayName="Tabell7" ref="V3:W27" totalsRowShown="0" headerRowDxfId="14" headerRowBorderDxfId="12" tableBorderDxfId="13" totalsRowBorderDxfId="11">
  <autoFilter ref="V3:W27" xr:uid="{4F23B1BB-CF25-4ED2-B5B3-EBDE6081235C}"/>
  <tableColumns count="2">
    <tableColumn id="1" xr3:uid="{2E91D950-ACAA-4694-AF14-16F15AFD5178}" name="Korreksjoner særskilte driftsforutsetninger" dataDxfId="10">
      <calculatedColumnFormula>IFERROR(SUMIF(K$4:K$19975,$U4,L$4:L$19975),0)</calculatedColumnFormula>
    </tableColumn>
    <tableColumn id="2" xr3:uid="{D4BD40F6-0DC9-4978-8088-DDADAA27E8D9}" name="Korreksjoner særskilte behov i barnegruppa" dataDxfId="9">
      <calculatedColumnFormula>+IFERROR(SUMIF(K$4:K$19975,$U4,M$4:M$19975),0)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5">
  <autoFilter ref="A1:C133" xr:uid="{2807211C-5E34-4EEF-B333-14B6D947BF07}"/>
  <tableColumns count="3">
    <tableColumn id="1" xr3:uid="{F09C4606-A6D4-493E-90C3-FDFE2422BD92}" name="Virksomhetsnr." dataDxfId="4"/>
    <tableColumn id="2" xr3:uid="{8BCEF14A-CE93-4C1B-996E-23E218248C92}" name="Navn" dataDxfId="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3" dT="2026-03-24T09:59:55.29" personId="{911B99A9-E7DB-4464-8EAD-9F1EFF56FEF8}" id="{5E28AE86-EE61-44B6-ADDD-2F9CCD1290A2}">
    <text>Her må det vel ikke nødvendigvis være samme sum som i kolonne H. Kan det f.eks. tenkes at det er deler av lønnskostnad som skal holdes utenfor?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opLeftCell="A31" zoomScaleNormal="100" workbookViewId="0">
      <selection activeCell="C14" sqref="C14"/>
    </sheetView>
  </sheetViews>
  <sheetFormatPr defaultColWidth="8.85546875" defaultRowHeight="14.45"/>
  <cols>
    <col min="1" max="1" width="3" customWidth="1"/>
    <col min="2" max="2" width="46" customWidth="1"/>
    <col min="3" max="3" width="22" customWidth="1"/>
    <col min="4" max="4" width="31.5703125" bestFit="1" customWidth="1"/>
    <col min="5" max="5" width="38" customWidth="1"/>
    <col min="6" max="6" width="35.5703125" customWidth="1"/>
  </cols>
  <sheetData>
    <row r="1" spans="2:8" ht="36" customHeight="1">
      <c r="B1" s="302" t="s">
        <v>0</v>
      </c>
      <c r="C1" s="327"/>
      <c r="D1" s="327"/>
      <c r="E1" s="327"/>
    </row>
    <row r="2" spans="2:8" ht="15.95" customHeight="1">
      <c r="B2" s="306" t="s">
        <v>1</v>
      </c>
      <c r="C2" s="327"/>
      <c r="D2" s="327"/>
      <c r="E2" s="327"/>
    </row>
    <row r="3" spans="2:8" ht="9.9499999999999993" customHeight="1"/>
    <row r="4" spans="2:8" ht="20.100000000000001" customHeight="1">
      <c r="B4" s="301" t="s">
        <v>2</v>
      </c>
      <c r="C4" s="327"/>
      <c r="D4" s="327"/>
      <c r="E4" s="327"/>
    </row>
    <row r="5" spans="2:8" ht="18" customHeight="1">
      <c r="B5" s="1" t="s">
        <v>3</v>
      </c>
      <c r="C5" s="103">
        <v>4202</v>
      </c>
      <c r="D5" s="53" t="str">
        <f>_xlfn.XLOOKUP($C$5,arbgiveravg[Kommunenr.],arbgiveravg[Kommunenavn])</f>
        <v>Grimstad</v>
      </c>
      <c r="E5" s="3" t="s">
        <v>4</v>
      </c>
    </row>
    <row r="6" spans="2:8" ht="18" customHeight="1">
      <c r="B6" s="1" t="s">
        <v>5</v>
      </c>
      <c r="C6" s="2" t="s">
        <v>6</v>
      </c>
      <c r="D6" s="79"/>
      <c r="E6" s="3" t="s">
        <v>7</v>
      </c>
    </row>
    <row r="7" spans="2:8" ht="18" customHeight="1">
      <c r="B7" s="1" t="s">
        <v>8</v>
      </c>
      <c r="C7" s="103">
        <v>2027</v>
      </c>
      <c r="E7" s="3" t="s">
        <v>9</v>
      </c>
    </row>
    <row r="8" spans="2:8" ht="18" customHeight="1">
      <c r="B8" s="1" t="s">
        <v>10</v>
      </c>
      <c r="C8" s="104">
        <f>C7-1</f>
        <v>2026</v>
      </c>
      <c r="E8" s="3" t="s">
        <v>11</v>
      </c>
      <c r="F8" s="178" t="s">
        <v>12</v>
      </c>
    </row>
    <row r="9" spans="2:8" ht="18" customHeight="1">
      <c r="B9" s="1" t="s">
        <v>13</v>
      </c>
      <c r="C9" s="104">
        <f>C7-2</f>
        <v>2025</v>
      </c>
      <c r="E9" s="3" t="s">
        <v>14</v>
      </c>
      <c r="F9" s="178" t="s">
        <v>15</v>
      </c>
    </row>
    <row r="10" spans="2:8" ht="18" customHeight="1">
      <c r="B10" s="1" t="s">
        <v>16</v>
      </c>
      <c r="C10" s="104" cm="1">
        <f t="array" ref="C10">MAXA(BasilRadata[År]-1)</f>
        <v>2024</v>
      </c>
      <c r="E10" s="3" t="s">
        <v>17</v>
      </c>
      <c r="F10" s="178" t="s">
        <v>15</v>
      </c>
      <c r="G10" s="174"/>
      <c r="H10" s="175"/>
    </row>
    <row r="11" spans="2:8" ht="18" customHeight="1">
      <c r="B11" s="1" t="s">
        <v>18</v>
      </c>
      <c r="C11" s="82">
        <f>_xlfn.XLOOKUP($C$5,arbgiveravg[Kommunenr.],arbgiveravg[Sats])</f>
        <v>0.14099999999999999</v>
      </c>
      <c r="E11" s="3" t="s">
        <v>19</v>
      </c>
      <c r="F11" s="178" t="s">
        <v>20</v>
      </c>
    </row>
    <row r="12" spans="2:8" ht="18" customHeight="1">
      <c r="B12" s="1" t="s">
        <v>21</v>
      </c>
      <c r="C12" s="81">
        <v>4.7E-2</v>
      </c>
      <c r="E12" s="3" t="s">
        <v>22</v>
      </c>
      <c r="F12" s="178"/>
    </row>
    <row r="13" spans="2:8" ht="18" customHeight="1">
      <c r="B13" s="1" t="s">
        <v>23</v>
      </c>
      <c r="C13" s="4">
        <v>3.5000000000000003E-2</v>
      </c>
      <c r="E13" s="3" t="s">
        <v>24</v>
      </c>
      <c r="F13" s="178" t="s">
        <v>25</v>
      </c>
    </row>
    <row r="14" spans="2:8" ht="18" customHeight="1">
      <c r="B14" s="1" t="s">
        <v>26</v>
      </c>
      <c r="C14" s="4">
        <v>3.4000000000000002E-2</v>
      </c>
      <c r="E14" s="3" t="s">
        <v>27</v>
      </c>
      <c r="F14" s="178" t="s">
        <v>28</v>
      </c>
    </row>
    <row r="15" spans="2:8" ht="33" customHeight="1">
      <c r="B15" s="1" t="s">
        <v>29</v>
      </c>
      <c r="C15" s="2">
        <v>13200</v>
      </c>
      <c r="E15" s="3" t="s">
        <v>30</v>
      </c>
      <c r="F15" s="172" t="s">
        <v>31</v>
      </c>
      <c r="G15" t="s">
        <v>32</v>
      </c>
    </row>
    <row r="17" spans="2:7" ht="18" customHeight="1">
      <c r="B17" s="1" t="s">
        <v>33</v>
      </c>
      <c r="C17" s="176">
        <f>'3a. Økonomirapport 201'!$S$33</f>
        <v>4186.8140157975049</v>
      </c>
      <c r="E17" s="3" t="s">
        <v>34</v>
      </c>
      <c r="G17" t="s">
        <v>35</v>
      </c>
    </row>
    <row r="19" spans="2:7" ht="9.9499999999999993" customHeight="1"/>
    <row r="20" spans="2:7" ht="21.95" customHeight="1">
      <c r="B20" s="310" t="s">
        <v>36</v>
      </c>
      <c r="C20" s="327"/>
      <c r="D20" s="327"/>
      <c r="E20" s="327"/>
    </row>
    <row r="21" spans="2:7" ht="36" customHeight="1">
      <c r="B21" s="305" t="s">
        <v>37</v>
      </c>
      <c r="C21" s="327"/>
      <c r="D21" s="327"/>
      <c r="E21" s="327"/>
    </row>
    <row r="22" spans="2:7" ht="27.95" customHeight="1">
      <c r="B22" s="5" t="s">
        <v>38</v>
      </c>
      <c r="C22" s="5" t="s">
        <v>39</v>
      </c>
      <c r="D22" s="5" t="s">
        <v>40</v>
      </c>
      <c r="E22" s="5" t="s">
        <v>41</v>
      </c>
    </row>
    <row r="23" spans="2:7" ht="48">
      <c r="B23" s="6" t="s">
        <v>42</v>
      </c>
      <c r="C23" s="177">
        <v>0.05</v>
      </c>
      <c r="D23" s="102" t="s">
        <v>43</v>
      </c>
      <c r="E23" s="102" t="s">
        <v>44</v>
      </c>
    </row>
    <row r="24" spans="2:7" ht="36">
      <c r="B24" s="6" t="s">
        <v>45</v>
      </c>
      <c r="C24" s="177">
        <v>0.08</v>
      </c>
      <c r="D24" s="102" t="s">
        <v>46</v>
      </c>
      <c r="E24" s="102" t="s">
        <v>47</v>
      </c>
    </row>
    <row r="25" spans="2:7" ht="36">
      <c r="B25" s="6" t="s">
        <v>48</v>
      </c>
      <c r="C25" s="177">
        <v>0.11</v>
      </c>
      <c r="D25" s="102" t="s">
        <v>49</v>
      </c>
      <c r="E25" s="102" t="s">
        <v>50</v>
      </c>
    </row>
    <row r="27" spans="2:7" ht="9.9499999999999993" customHeight="1"/>
    <row r="28" spans="2:7" ht="21.95" customHeight="1">
      <c r="B28" s="309" t="s">
        <v>51</v>
      </c>
      <c r="C28" s="327"/>
      <c r="D28" s="327"/>
      <c r="E28" s="327"/>
    </row>
    <row r="29" spans="2:7" ht="32.1" customHeight="1">
      <c r="B29" s="303" t="s">
        <v>52</v>
      </c>
      <c r="C29" s="327"/>
      <c r="D29" s="327"/>
      <c r="E29" s="327"/>
    </row>
    <row r="30" spans="2:7" ht="21.95" customHeight="1">
      <c r="B30" s="8" t="s">
        <v>53</v>
      </c>
      <c r="C30" s="2">
        <v>15500</v>
      </c>
      <c r="E30" s="7" t="s">
        <v>54</v>
      </c>
      <c r="F30" s="172" t="s">
        <v>55</v>
      </c>
    </row>
    <row r="33" spans="2:5" ht="21.95" customHeight="1">
      <c r="B33" s="308" t="s">
        <v>56</v>
      </c>
      <c r="C33" s="327"/>
      <c r="D33" s="327"/>
      <c r="E33" s="327"/>
    </row>
    <row r="34" spans="2:5" ht="20.100000000000001" customHeight="1">
      <c r="B34" s="307" t="s">
        <v>57</v>
      </c>
      <c r="C34" s="327"/>
      <c r="D34" s="327"/>
      <c r="E34" s="327"/>
    </row>
    <row r="35" spans="2:5" ht="20.100000000000001" customHeight="1">
      <c r="B35" s="327"/>
      <c r="C35" s="327"/>
      <c r="D35" s="327"/>
      <c r="E35" s="327"/>
    </row>
    <row r="36" spans="2:5" ht="20.100000000000001" customHeight="1">
      <c r="B36" s="327"/>
      <c r="C36" s="327"/>
      <c r="D36" s="327"/>
      <c r="E36" s="327"/>
    </row>
    <row r="37" spans="2:5" ht="20.100000000000001" customHeight="1">
      <c r="B37" s="327"/>
      <c r="C37" s="327"/>
      <c r="D37" s="327"/>
      <c r="E37" s="327"/>
    </row>
    <row r="39" spans="2:5" ht="9.9499999999999993" customHeight="1"/>
    <row r="40" spans="2:5" ht="21.95" customHeight="1">
      <c r="B40" s="301" t="s">
        <v>58</v>
      </c>
      <c r="C40" s="327"/>
      <c r="D40" s="327"/>
      <c r="E40" s="327"/>
    </row>
    <row r="41" spans="2:5" ht="44.1" customHeight="1">
      <c r="B41" s="304" t="s">
        <v>59</v>
      </c>
      <c r="C41" s="327"/>
      <c r="D41" s="327"/>
      <c r="E41" s="327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V225"/>
  <sheetViews>
    <sheetView topLeftCell="A205" workbookViewId="0">
      <selection activeCell="J3" sqref="J3"/>
    </sheetView>
  </sheetViews>
  <sheetFormatPr defaultColWidth="11.42578125" defaultRowHeight="14.45"/>
  <cols>
    <col min="12" max="12" width="12.5703125" customWidth="1"/>
  </cols>
  <sheetData>
    <row r="1" spans="1:22">
      <c r="A1" s="65" t="s">
        <v>474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22">
      <c r="A2" s="313" t="s">
        <v>475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</row>
    <row r="3" spans="1:22" ht="52.5" customHeight="1">
      <c r="A3" s="323" t="s">
        <v>461</v>
      </c>
      <c r="B3" s="324"/>
      <c r="C3" s="324"/>
      <c r="D3" s="325"/>
      <c r="E3" s="320" t="s">
        <v>476</v>
      </c>
      <c r="F3" s="321"/>
      <c r="G3" s="321"/>
      <c r="H3" s="321"/>
      <c r="I3" s="322"/>
      <c r="J3" s="169">
        <f>'0. Oppsett'!C7-2</f>
        <v>2025</v>
      </c>
      <c r="K3" s="66"/>
      <c r="L3" s="66"/>
      <c r="M3" s="319" t="s">
        <v>477</v>
      </c>
      <c r="N3" s="327"/>
      <c r="O3" s="21" t="s">
        <v>478</v>
      </c>
      <c r="P3" s="21" t="s">
        <v>479</v>
      </c>
      <c r="Q3" s="21" t="s">
        <v>480</v>
      </c>
      <c r="R3" s="21" t="s">
        <v>481</v>
      </c>
      <c r="S3" s="21" t="s">
        <v>482</v>
      </c>
      <c r="T3" s="21" t="s">
        <v>482</v>
      </c>
      <c r="U3" s="9" t="s">
        <v>483</v>
      </c>
      <c r="V3" s="9" t="s">
        <v>484</v>
      </c>
    </row>
    <row r="4" spans="1:22" ht="42">
      <c r="A4" s="9" t="s">
        <v>465</v>
      </c>
      <c r="B4" s="9" t="s">
        <v>466</v>
      </c>
      <c r="C4" s="9" t="s">
        <v>467</v>
      </c>
      <c r="D4" s="9" t="s">
        <v>468</v>
      </c>
      <c r="E4" s="10" t="s">
        <v>485</v>
      </c>
      <c r="F4" s="10" t="s">
        <v>486</v>
      </c>
      <c r="G4" s="10" t="s">
        <v>76</v>
      </c>
      <c r="H4" s="10" t="s">
        <v>487</v>
      </c>
      <c r="I4" s="10" t="s">
        <v>488</v>
      </c>
      <c r="J4" s="5" t="s">
        <v>489</v>
      </c>
      <c r="K4" s="5" t="s">
        <v>490</v>
      </c>
      <c r="L4" s="5" t="s">
        <v>491</v>
      </c>
      <c r="M4" s="20" t="s">
        <v>492</v>
      </c>
      <c r="N4" s="20" t="s">
        <v>493</v>
      </c>
      <c r="O4" s="21" t="s">
        <v>494</v>
      </c>
      <c r="P4" s="21" t="s">
        <v>494</v>
      </c>
      <c r="Q4" s="21" t="s">
        <v>494</v>
      </c>
      <c r="R4" s="21" t="s">
        <v>494</v>
      </c>
      <c r="S4" s="21" t="s">
        <v>495</v>
      </c>
      <c r="T4" s="21" t="s">
        <v>495</v>
      </c>
      <c r="U4" s="9" t="s">
        <v>496</v>
      </c>
      <c r="V4" s="9" t="s">
        <v>497</v>
      </c>
    </row>
    <row r="5" spans="1:22">
      <c r="A5" s="158">
        <v>1</v>
      </c>
      <c r="B5" s="159">
        <f>'X. Satser pensjonstilskudd'!B5</f>
        <v>0</v>
      </c>
      <c r="C5" s="160">
        <f>'X. Satser pensjonstilskudd'!C5</f>
        <v>0</v>
      </c>
      <c r="D5" s="160" t="str">
        <f>IFERROR(_xlfn.XLOOKUP($C5,factPensjon[Virksomhetsnr.],factPensjon[Forpliktelser]),"")</f>
        <v/>
      </c>
      <c r="E5" s="18">
        <f>SUMIFS(BasilRadata[Heltidsplasser
0-2],BasilRadata[År],'0. Oppsett'!$C$9,BasilRadata[1B. Organisasjonsnummer:],$C5)</f>
        <v>0</v>
      </c>
      <c r="F5" s="23">
        <f>'4. Selvkost og satser'!$B$54</f>
        <v>217524.33895692934</v>
      </c>
      <c r="G5" s="18">
        <f>SUMIFS(BasilRadata[Heltidsplasser
3-6],BasilRadata[År],'0. Oppsett'!$C$9,BasilRadata[1B. Organisasjonsnummer:],$C5)</f>
        <v>0</v>
      </c>
      <c r="H5" s="23">
        <f>'4. Selvkost og satser'!$B$55</f>
        <v>113119.38208016184</v>
      </c>
      <c r="I5" s="23">
        <f>IFERROR(IF(B5="",0,E5*F5+G5*H5),0)</f>
        <v>0</v>
      </c>
      <c r="J5" s="67">
        <f>SUMIFS(BasilRadata[8E. Oppgi antall årsverk barnehagen har pensjonsforpliktelser for:],'1. BASIL-rådata'!$I$3:$I$500,'X. Satser pensjonstilskudd'!$C5,BasilRadata[År],'0. Oppsett'!$C$9)</f>
        <v>0</v>
      </c>
      <c r="K5" s="67" t="e">
        <f>_xlfn.XLOOKUP($C5,'X. Satser pensjonstilskudd'!$C$5:$C$224,'X. Satser pensjonstilskudd'!$I$5:$I$224)</f>
        <v>#DIV/0!</v>
      </c>
      <c r="L5" s="67" t="e">
        <f>K5*J5</f>
        <v>#DIV/0!</v>
      </c>
      <c r="M5" s="161">
        <f t="shared" ref="M5:M68" si="0">E5+G5</f>
        <v>0</v>
      </c>
      <c r="N5" s="161">
        <f>IFERROR(M5*'0. Oppsett'!$C$30,0)</f>
        <v>0</v>
      </c>
      <c r="O5" s="25">
        <v>0</v>
      </c>
      <c r="P5" s="25"/>
      <c r="Q5" s="25"/>
      <c r="R5" s="25"/>
      <c r="S5" s="25">
        <v>0</v>
      </c>
      <c r="T5" s="25">
        <v>0</v>
      </c>
      <c r="U5" s="162">
        <v>0</v>
      </c>
      <c r="V5" s="162">
        <f t="shared" ref="V5:V10" si="1">IFERROR(IF(B5="",0,I5+L5+N5+O5+T5+U5),0)</f>
        <v>0</v>
      </c>
    </row>
    <row r="6" spans="1:22">
      <c r="A6" s="158">
        <v>2</v>
      </c>
      <c r="B6" s="159">
        <f>'X. Satser pensjonstilskudd'!B6</f>
        <v>0</v>
      </c>
      <c r="C6" s="160">
        <f>'X. Satser pensjonstilskudd'!C6</f>
        <v>0</v>
      </c>
      <c r="D6" s="160" t="str">
        <f>IFERROR(_xlfn.XLOOKUP($C6,factPensjon[Virksomhetsnr.],factPensjon[Forpliktelser]),"")</f>
        <v/>
      </c>
      <c r="E6" s="18">
        <f>SUMIFS(BasilRadata[Heltidsplasser
0-2],BasilRadata[År],'0. Oppsett'!$C$9,BasilRadata[1B. Organisasjonsnummer:],$C6)</f>
        <v>0</v>
      </c>
      <c r="F6" s="23">
        <f>'4. Selvkost og satser'!$B$54</f>
        <v>217524.33895692934</v>
      </c>
      <c r="G6" s="18">
        <f>SUMIFS(BasilRadata[Heltidsplasser
3-6],BasilRadata[År],'0. Oppsett'!$C$9,BasilRadata[1B. Organisasjonsnummer:],$C6)</f>
        <v>0</v>
      </c>
      <c r="H6" s="23">
        <f>'4. Selvkost og satser'!$B$55</f>
        <v>113119.38208016184</v>
      </c>
      <c r="I6" s="23">
        <f t="shared" ref="I6:I68" si="2">IFERROR(IF(B6="",0,E6*F6+G6*H6),0)</f>
        <v>0</v>
      </c>
      <c r="J6" s="67">
        <f>SUMIFS(BasilRadata[8E. Oppgi antall årsverk barnehagen har pensjonsforpliktelser for:],'1. BASIL-rådata'!$I$3:$I$500,'X. Satser pensjonstilskudd'!$C6,BasilRadata[År],'0. Oppsett'!$C$9)</f>
        <v>0</v>
      </c>
      <c r="K6" s="67" t="e">
        <f>_xlfn.XLOOKUP($C6,'X. Satser pensjonstilskudd'!$C$5:$C$224,'X. Satser pensjonstilskudd'!$I$5:$I$224)</f>
        <v>#DIV/0!</v>
      </c>
      <c r="L6" s="67" t="e">
        <f t="shared" ref="L6:L68" si="3">K6*J6</f>
        <v>#DIV/0!</v>
      </c>
      <c r="M6" s="161">
        <f t="shared" si="0"/>
        <v>0</v>
      </c>
      <c r="N6" s="161">
        <f>IFERROR(M6*'0. Oppsett'!$C$30,0)</f>
        <v>0</v>
      </c>
      <c r="O6" s="25">
        <v>0</v>
      </c>
      <c r="P6" s="25"/>
      <c r="Q6" s="25"/>
      <c r="R6" s="25"/>
      <c r="S6" s="25">
        <v>0</v>
      </c>
      <c r="T6" s="25">
        <v>0</v>
      </c>
      <c r="U6" s="162">
        <v>0</v>
      </c>
      <c r="V6" s="162">
        <f>IFERROR(IF(B6="",0,I6+L6+N6+O6+T6+U6),0)</f>
        <v>0</v>
      </c>
    </row>
    <row r="7" spans="1:22">
      <c r="A7" s="158">
        <v>3</v>
      </c>
      <c r="B7" s="159">
        <f>'X. Satser pensjonstilskudd'!B7</f>
        <v>0</v>
      </c>
      <c r="C7" s="160">
        <f>'X. Satser pensjonstilskudd'!C7</f>
        <v>0</v>
      </c>
      <c r="D7" s="160" t="str">
        <f>IFERROR(_xlfn.XLOOKUP($C7,factPensjon[Virksomhetsnr.],factPensjon[Forpliktelser]),"")</f>
        <v/>
      </c>
      <c r="E7" s="18">
        <f>SUMIFS(BasilRadata[Heltidsplasser
0-2],BasilRadata[År],'0. Oppsett'!$C$9,BasilRadata[1B. Organisasjonsnummer:],$C7)</f>
        <v>0</v>
      </c>
      <c r="F7" s="23">
        <f>'4. Selvkost og satser'!$B$54</f>
        <v>217524.33895692934</v>
      </c>
      <c r="G7" s="18">
        <f>SUMIFS(BasilRadata[Heltidsplasser
3-6],BasilRadata[År],'0. Oppsett'!$C$9,BasilRadata[1B. Organisasjonsnummer:],$C7)</f>
        <v>0</v>
      </c>
      <c r="H7" s="23">
        <f>'4. Selvkost og satser'!$B$55</f>
        <v>113119.38208016184</v>
      </c>
      <c r="I7" s="23">
        <f t="shared" si="2"/>
        <v>0</v>
      </c>
      <c r="J7" s="67">
        <f>SUMIFS(BasilRadata[8E. Oppgi antall årsverk barnehagen har pensjonsforpliktelser for:],'1. BASIL-rådata'!$I$3:$I$500,'X. Satser pensjonstilskudd'!$C7,BasilRadata[År],'0. Oppsett'!$C$9)</f>
        <v>0</v>
      </c>
      <c r="K7" s="67" t="e">
        <f>_xlfn.XLOOKUP($C7,'X. Satser pensjonstilskudd'!$C$5:$C$224,'X. Satser pensjonstilskudd'!$I$5:$I$224)</f>
        <v>#DIV/0!</v>
      </c>
      <c r="L7" s="67" t="e">
        <f t="shared" si="3"/>
        <v>#DIV/0!</v>
      </c>
      <c r="M7" s="161">
        <f t="shared" si="0"/>
        <v>0</v>
      </c>
      <c r="N7" s="161">
        <f>IFERROR(M7*'0. Oppsett'!$C$30,0)</f>
        <v>0</v>
      </c>
      <c r="O7" s="25">
        <v>0</v>
      </c>
      <c r="P7" s="25"/>
      <c r="Q7" s="25"/>
      <c r="R7" s="25"/>
      <c r="S7" s="25">
        <v>0</v>
      </c>
      <c r="T7" s="25">
        <v>0</v>
      </c>
      <c r="U7" s="162">
        <v>0</v>
      </c>
      <c r="V7" s="162">
        <f t="shared" si="1"/>
        <v>0</v>
      </c>
    </row>
    <row r="8" spans="1:22">
      <c r="A8" s="158">
        <v>4</v>
      </c>
      <c r="B8" s="159">
        <f>'X. Satser pensjonstilskudd'!B8</f>
        <v>0</v>
      </c>
      <c r="C8" s="160">
        <f>'X. Satser pensjonstilskudd'!C8</f>
        <v>0</v>
      </c>
      <c r="D8" s="160" t="str">
        <f>IFERROR(_xlfn.XLOOKUP($C8,factPensjon[Virksomhetsnr.],factPensjon[Forpliktelser]),"")</f>
        <v/>
      </c>
      <c r="E8" s="18">
        <f>SUMIFS(BasilRadata[Heltidsplasser
0-2],BasilRadata[År],'0. Oppsett'!$C$9,BasilRadata[1B. Organisasjonsnummer:],$C8)</f>
        <v>0</v>
      </c>
      <c r="F8" s="23">
        <f>'4. Selvkost og satser'!$B$54</f>
        <v>217524.33895692934</v>
      </c>
      <c r="G8" s="18">
        <f>SUMIFS(BasilRadata[Heltidsplasser
3-6],BasilRadata[År],'0. Oppsett'!$C$9,BasilRadata[1B. Organisasjonsnummer:],$C8)</f>
        <v>0</v>
      </c>
      <c r="H8" s="23">
        <f>'4. Selvkost og satser'!$B$55</f>
        <v>113119.38208016184</v>
      </c>
      <c r="I8" s="23">
        <f t="shared" si="2"/>
        <v>0</v>
      </c>
      <c r="J8" s="67">
        <f>SUMIFS(BasilRadata[8E. Oppgi antall årsverk barnehagen har pensjonsforpliktelser for:],'1. BASIL-rådata'!$I$3:$I$500,'X. Satser pensjonstilskudd'!$C8,BasilRadata[År],'0. Oppsett'!$C$9)</f>
        <v>0</v>
      </c>
      <c r="K8" s="67" t="e">
        <f>_xlfn.XLOOKUP($C8,'X. Satser pensjonstilskudd'!$C$5:$C$224,'X. Satser pensjonstilskudd'!$I$5:$I$224)</f>
        <v>#DIV/0!</v>
      </c>
      <c r="L8" s="67" t="e">
        <f t="shared" si="3"/>
        <v>#DIV/0!</v>
      </c>
      <c r="M8" s="161">
        <f t="shared" si="0"/>
        <v>0</v>
      </c>
      <c r="N8" s="161">
        <f>IFERROR(M8*'0. Oppsett'!$C$30,0)</f>
        <v>0</v>
      </c>
      <c r="O8" s="25">
        <v>0</v>
      </c>
      <c r="P8" s="25"/>
      <c r="Q8" s="25"/>
      <c r="R8" s="25"/>
      <c r="S8" s="25">
        <v>0</v>
      </c>
      <c r="T8" s="25">
        <v>0</v>
      </c>
      <c r="U8" s="162">
        <v>0</v>
      </c>
      <c r="V8" s="162">
        <f t="shared" si="1"/>
        <v>0</v>
      </c>
    </row>
    <row r="9" spans="1:22">
      <c r="A9" s="158">
        <v>5</v>
      </c>
      <c r="B9" s="159">
        <f>'X. Satser pensjonstilskudd'!B9</f>
        <v>0</v>
      </c>
      <c r="C9" s="160">
        <f>'X. Satser pensjonstilskudd'!C9</f>
        <v>0</v>
      </c>
      <c r="D9" s="160" t="str">
        <f>IFERROR(_xlfn.XLOOKUP($C9,factPensjon[Virksomhetsnr.],factPensjon[Forpliktelser]),"")</f>
        <v/>
      </c>
      <c r="E9" s="18">
        <f>SUMIFS(BasilRadata[Heltidsplasser
0-2],BasilRadata[År],'0. Oppsett'!$C$9,BasilRadata[1B. Organisasjonsnummer:],$C9)</f>
        <v>0</v>
      </c>
      <c r="F9" s="23">
        <f>'4. Selvkost og satser'!$B$54</f>
        <v>217524.33895692934</v>
      </c>
      <c r="G9" s="18">
        <f>SUMIFS(BasilRadata[Heltidsplasser
3-6],BasilRadata[År],'0. Oppsett'!$C$9,BasilRadata[1B. Organisasjonsnummer:],$C9)</f>
        <v>0</v>
      </c>
      <c r="H9" s="23">
        <f>'4. Selvkost og satser'!$B$55</f>
        <v>113119.38208016184</v>
      </c>
      <c r="I9" s="23">
        <f t="shared" si="2"/>
        <v>0</v>
      </c>
      <c r="J9" s="67">
        <f>SUMIFS(BasilRadata[8E. Oppgi antall årsverk barnehagen har pensjonsforpliktelser for:],'1. BASIL-rådata'!$I$3:$I$500,'X. Satser pensjonstilskudd'!$C9,BasilRadata[År],'0. Oppsett'!$C$9)</f>
        <v>0</v>
      </c>
      <c r="K9" s="67" t="e">
        <f>_xlfn.XLOOKUP($C9,'X. Satser pensjonstilskudd'!$C$5:$C$224,'X. Satser pensjonstilskudd'!$I$5:$I$224)</f>
        <v>#DIV/0!</v>
      </c>
      <c r="L9" s="67" t="e">
        <f t="shared" si="3"/>
        <v>#DIV/0!</v>
      </c>
      <c r="M9" s="161">
        <f t="shared" si="0"/>
        <v>0</v>
      </c>
      <c r="N9" s="161">
        <f>IFERROR(M9*'0. Oppsett'!$C$30,0)</f>
        <v>0</v>
      </c>
      <c r="O9" s="25">
        <v>0</v>
      </c>
      <c r="P9" s="25"/>
      <c r="Q9" s="25"/>
      <c r="R9" s="25"/>
      <c r="S9" s="25">
        <v>0</v>
      </c>
      <c r="T9" s="25">
        <v>0</v>
      </c>
      <c r="U9" s="162">
        <v>0</v>
      </c>
      <c r="V9" s="162">
        <f t="shared" si="1"/>
        <v>0</v>
      </c>
    </row>
    <row r="10" spans="1:22">
      <c r="A10" s="158">
        <v>6</v>
      </c>
      <c r="B10" s="159">
        <f>'X. Satser pensjonstilskudd'!B10</f>
        <v>0</v>
      </c>
      <c r="C10" s="160">
        <f>'X. Satser pensjonstilskudd'!C10</f>
        <v>0</v>
      </c>
      <c r="D10" s="160" t="str">
        <f>IFERROR(_xlfn.XLOOKUP($C10,factPensjon[Virksomhetsnr.],factPensjon[Forpliktelser]),"")</f>
        <v/>
      </c>
      <c r="E10" s="18">
        <f>SUMIFS(BasilRadata[Heltidsplasser
0-2],BasilRadata[År],'0. Oppsett'!$C$9,BasilRadata[1B. Organisasjonsnummer:],$C10)</f>
        <v>0</v>
      </c>
      <c r="F10" s="23">
        <f>'4. Selvkost og satser'!$B$54</f>
        <v>217524.33895692934</v>
      </c>
      <c r="G10" s="18">
        <f>SUMIFS(BasilRadata[Heltidsplasser
3-6],BasilRadata[År],'0. Oppsett'!$C$9,BasilRadata[1B. Organisasjonsnummer:],$C10)</f>
        <v>0</v>
      </c>
      <c r="H10" s="23">
        <f>'4. Selvkost og satser'!$B$55</f>
        <v>113119.38208016184</v>
      </c>
      <c r="I10" s="23">
        <f t="shared" si="2"/>
        <v>0</v>
      </c>
      <c r="J10" s="67">
        <f>SUMIFS(BasilRadata[8E. Oppgi antall årsverk barnehagen har pensjonsforpliktelser for:],'1. BASIL-rådata'!$I$3:$I$500,'X. Satser pensjonstilskudd'!$C10,BasilRadata[År],'0. Oppsett'!$C$9)</f>
        <v>0</v>
      </c>
      <c r="K10" s="67" t="e">
        <f>_xlfn.XLOOKUP($C10,'X. Satser pensjonstilskudd'!$C$5:$C$224,'X. Satser pensjonstilskudd'!$I$5:$I$224)</f>
        <v>#DIV/0!</v>
      </c>
      <c r="L10" s="67" t="e">
        <f t="shared" si="3"/>
        <v>#DIV/0!</v>
      </c>
      <c r="M10" s="161">
        <f t="shared" si="0"/>
        <v>0</v>
      </c>
      <c r="N10" s="161">
        <f>IFERROR(M10*'0. Oppsett'!$C$30,0)</f>
        <v>0</v>
      </c>
      <c r="O10" s="25">
        <v>0</v>
      </c>
      <c r="P10" s="25"/>
      <c r="Q10" s="25"/>
      <c r="R10" s="25"/>
      <c r="S10" s="25">
        <v>0</v>
      </c>
      <c r="T10" s="25">
        <v>0</v>
      </c>
      <c r="U10" s="162">
        <v>0</v>
      </c>
      <c r="V10" s="162">
        <f t="shared" si="1"/>
        <v>0</v>
      </c>
    </row>
    <row r="11" spans="1:22">
      <c r="A11" s="158">
        <v>7</v>
      </c>
      <c r="B11" s="159">
        <f>'X. Satser pensjonstilskudd'!B11</f>
        <v>0</v>
      </c>
      <c r="C11" s="160">
        <f>'X. Satser pensjonstilskudd'!C11</f>
        <v>0</v>
      </c>
      <c r="D11" s="160" t="str">
        <f>IFERROR(_xlfn.XLOOKUP($C11,factPensjon[Virksomhetsnr.],factPensjon[Forpliktelser]),"")</f>
        <v/>
      </c>
      <c r="E11" s="18">
        <f>SUMIFS(BasilRadata[Heltidsplasser
0-2],BasilRadata[År],'0. Oppsett'!$C$9,BasilRadata[1B. Organisasjonsnummer:],$C11)</f>
        <v>0</v>
      </c>
      <c r="F11" s="23">
        <f>'4. Selvkost og satser'!$B$54</f>
        <v>217524.33895692934</v>
      </c>
      <c r="G11" s="18">
        <f>SUMIFS(BasilRadata[Heltidsplasser
3-6],BasilRadata[År],'0. Oppsett'!$C$9,BasilRadata[1B. Organisasjonsnummer:],$C11)</f>
        <v>0</v>
      </c>
      <c r="H11" s="23">
        <f>'4. Selvkost og satser'!$B$55</f>
        <v>113119.38208016184</v>
      </c>
      <c r="I11" s="23">
        <f t="shared" si="2"/>
        <v>0</v>
      </c>
      <c r="J11" s="67">
        <f>SUMIFS(BasilRadata[8E. Oppgi antall årsverk barnehagen har pensjonsforpliktelser for:],'1. BASIL-rådata'!$I$3:$I$500,'X. Satser pensjonstilskudd'!$C11,BasilRadata[År],'0. Oppsett'!$C$9)</f>
        <v>0</v>
      </c>
      <c r="K11" s="67" t="e">
        <f>_xlfn.XLOOKUP($C11,'X. Satser pensjonstilskudd'!$C$5:$C$224,'X. Satser pensjonstilskudd'!$I$5:$I$224)</f>
        <v>#DIV/0!</v>
      </c>
      <c r="L11" s="67" t="e">
        <f t="shared" si="3"/>
        <v>#DIV/0!</v>
      </c>
      <c r="M11" s="161">
        <f t="shared" si="0"/>
        <v>0</v>
      </c>
      <c r="N11" s="161">
        <f>IFERROR(M11*'0. Oppsett'!$C$30,0)</f>
        <v>0</v>
      </c>
      <c r="O11" s="25">
        <v>0</v>
      </c>
      <c r="P11" s="25"/>
      <c r="Q11" s="25"/>
      <c r="R11" s="25"/>
      <c r="S11" s="25">
        <v>0</v>
      </c>
      <c r="T11" s="25">
        <v>0</v>
      </c>
      <c r="U11" s="162">
        <v>0</v>
      </c>
      <c r="V11" s="162">
        <f t="shared" ref="V11:V74" si="4">IFERROR(IF(B11="",0,I11+K11+N11+O11+T11+U11),0)</f>
        <v>0</v>
      </c>
    </row>
    <row r="12" spans="1:22">
      <c r="A12" s="158">
        <v>8</v>
      </c>
      <c r="B12" s="159">
        <f>'X. Satser pensjonstilskudd'!B12</f>
        <v>0</v>
      </c>
      <c r="C12" s="160">
        <f>'X. Satser pensjonstilskudd'!C12</f>
        <v>0</v>
      </c>
      <c r="D12" s="160" t="str">
        <f>IFERROR(_xlfn.XLOOKUP($C12,factPensjon[Virksomhetsnr.],factPensjon[Forpliktelser]),"")</f>
        <v/>
      </c>
      <c r="E12" s="18">
        <f>SUMIFS(BasilRadata[Heltidsplasser
0-2],BasilRadata[År],'0. Oppsett'!$C$9,BasilRadata[1B. Organisasjonsnummer:],$C12)</f>
        <v>0</v>
      </c>
      <c r="F12" s="23">
        <f>'4. Selvkost og satser'!$B$54</f>
        <v>217524.33895692934</v>
      </c>
      <c r="G12" s="18">
        <f>SUMIFS(BasilRadata[Heltidsplasser
3-6],BasilRadata[År],'0. Oppsett'!$C$9,BasilRadata[1B. Organisasjonsnummer:],$C12)</f>
        <v>0</v>
      </c>
      <c r="H12" s="23">
        <f>'4. Selvkost og satser'!$B$55</f>
        <v>113119.38208016184</v>
      </c>
      <c r="I12" s="23">
        <f t="shared" si="2"/>
        <v>0</v>
      </c>
      <c r="J12" s="67">
        <f>SUMIFS(BasilRadata[8E. Oppgi antall årsverk barnehagen har pensjonsforpliktelser for:],'1. BASIL-rådata'!$I$3:$I$500,'X. Satser pensjonstilskudd'!$C12,BasilRadata[År],'0. Oppsett'!$C$9)</f>
        <v>0</v>
      </c>
      <c r="K12" s="67" t="e">
        <f>_xlfn.XLOOKUP($C12,'X. Satser pensjonstilskudd'!$C$5:$C$224,'X. Satser pensjonstilskudd'!$I$5:$I$224)</f>
        <v>#DIV/0!</v>
      </c>
      <c r="L12" s="67" t="e">
        <f t="shared" si="3"/>
        <v>#DIV/0!</v>
      </c>
      <c r="M12" s="161">
        <f t="shared" si="0"/>
        <v>0</v>
      </c>
      <c r="N12" s="161">
        <f>IFERROR(M12*'0. Oppsett'!$C$30,0)</f>
        <v>0</v>
      </c>
      <c r="O12" s="25">
        <v>0</v>
      </c>
      <c r="P12" s="25"/>
      <c r="Q12" s="25"/>
      <c r="R12" s="25"/>
      <c r="S12" s="25">
        <v>0</v>
      </c>
      <c r="T12" s="25">
        <v>0</v>
      </c>
      <c r="U12" s="162">
        <v>0</v>
      </c>
      <c r="V12" s="162">
        <f t="shared" si="4"/>
        <v>0</v>
      </c>
    </row>
    <row r="13" spans="1:22">
      <c r="A13" s="158">
        <v>9</v>
      </c>
      <c r="B13" s="159">
        <f>'X. Satser pensjonstilskudd'!B13</f>
        <v>0</v>
      </c>
      <c r="C13" s="160">
        <f>'X. Satser pensjonstilskudd'!C13</f>
        <v>0</v>
      </c>
      <c r="D13" s="160" t="str">
        <f>IFERROR(_xlfn.XLOOKUP($C13,factPensjon[Virksomhetsnr.],factPensjon[Forpliktelser]),"")</f>
        <v/>
      </c>
      <c r="E13" s="18">
        <f>SUMIFS(BasilRadata[Heltidsplasser
0-2],BasilRadata[År],'0. Oppsett'!$C$9,BasilRadata[1B. Organisasjonsnummer:],$C13)</f>
        <v>0</v>
      </c>
      <c r="F13" s="23">
        <f>'4. Selvkost og satser'!$B$54</f>
        <v>217524.33895692934</v>
      </c>
      <c r="G13" s="18">
        <f>SUMIFS(BasilRadata[Heltidsplasser
3-6],BasilRadata[År],'0. Oppsett'!$C$9,BasilRadata[1B. Organisasjonsnummer:],$C13)</f>
        <v>0</v>
      </c>
      <c r="H13" s="23">
        <f>'4. Selvkost og satser'!$B$55</f>
        <v>113119.38208016184</v>
      </c>
      <c r="I13" s="23">
        <f t="shared" si="2"/>
        <v>0</v>
      </c>
      <c r="J13" s="67">
        <f>SUMIFS(BasilRadata[8E. Oppgi antall årsverk barnehagen har pensjonsforpliktelser for:],'1. BASIL-rådata'!$I$3:$I$500,'X. Satser pensjonstilskudd'!$C13,BasilRadata[År],'0. Oppsett'!$C$9)</f>
        <v>0</v>
      </c>
      <c r="K13" s="67" t="e">
        <f>_xlfn.XLOOKUP($C13,'X. Satser pensjonstilskudd'!$C$5:$C$224,'X. Satser pensjonstilskudd'!$I$5:$I$224)</f>
        <v>#DIV/0!</v>
      </c>
      <c r="L13" s="67" t="e">
        <f t="shared" si="3"/>
        <v>#DIV/0!</v>
      </c>
      <c r="M13" s="161">
        <f t="shared" si="0"/>
        <v>0</v>
      </c>
      <c r="N13" s="161">
        <f>IFERROR(M13*'0. Oppsett'!$C$30,0)</f>
        <v>0</v>
      </c>
      <c r="O13" s="25">
        <v>0</v>
      </c>
      <c r="P13" s="25"/>
      <c r="Q13" s="25"/>
      <c r="R13" s="25"/>
      <c r="S13" s="25">
        <v>0</v>
      </c>
      <c r="T13" s="25">
        <v>0</v>
      </c>
      <c r="U13" s="162">
        <v>0</v>
      </c>
      <c r="V13" s="162">
        <f t="shared" si="4"/>
        <v>0</v>
      </c>
    </row>
    <row r="14" spans="1:22">
      <c r="A14" s="158">
        <v>10</v>
      </c>
      <c r="B14" s="159">
        <f>'X. Satser pensjonstilskudd'!B14</f>
        <v>0</v>
      </c>
      <c r="C14" s="160">
        <f>'X. Satser pensjonstilskudd'!C14</f>
        <v>0</v>
      </c>
      <c r="D14" s="160" t="str">
        <f>IFERROR(_xlfn.XLOOKUP($C14,factPensjon[Virksomhetsnr.],factPensjon[Forpliktelser]),"")</f>
        <v/>
      </c>
      <c r="E14" s="18">
        <f>SUMIFS(BasilRadata[Heltidsplasser
0-2],BasilRadata[År],'0. Oppsett'!$C$9,BasilRadata[1B. Organisasjonsnummer:],$C14)</f>
        <v>0</v>
      </c>
      <c r="F14" s="23">
        <f>'4. Selvkost og satser'!$B$54</f>
        <v>217524.33895692934</v>
      </c>
      <c r="G14" s="18">
        <f>SUMIFS(BasilRadata[Heltidsplasser
3-6],BasilRadata[År],'0. Oppsett'!$C$9,BasilRadata[1B. Organisasjonsnummer:],$C14)</f>
        <v>0</v>
      </c>
      <c r="H14" s="23">
        <f>'4. Selvkost og satser'!$B$55</f>
        <v>113119.38208016184</v>
      </c>
      <c r="I14" s="23">
        <f t="shared" si="2"/>
        <v>0</v>
      </c>
      <c r="J14" s="67">
        <f>SUMIFS(BasilRadata[8E. Oppgi antall årsverk barnehagen har pensjonsforpliktelser for:],'1. BASIL-rådata'!$I$3:$I$500,'X. Satser pensjonstilskudd'!$C14,BasilRadata[År],'0. Oppsett'!$C$9)</f>
        <v>0</v>
      </c>
      <c r="K14" s="67" t="e">
        <f>_xlfn.XLOOKUP($C14,'X. Satser pensjonstilskudd'!$C$5:$C$224,'X. Satser pensjonstilskudd'!$I$5:$I$224)</f>
        <v>#DIV/0!</v>
      </c>
      <c r="L14" s="67" t="e">
        <f t="shared" si="3"/>
        <v>#DIV/0!</v>
      </c>
      <c r="M14" s="161">
        <f t="shared" si="0"/>
        <v>0</v>
      </c>
      <c r="N14" s="161">
        <f>IFERROR(M14*'0. Oppsett'!$C$30,0)</f>
        <v>0</v>
      </c>
      <c r="O14" s="25">
        <v>0</v>
      </c>
      <c r="P14" s="25"/>
      <c r="Q14" s="25"/>
      <c r="R14" s="25"/>
      <c r="S14" s="25">
        <v>0</v>
      </c>
      <c r="T14" s="25">
        <v>0</v>
      </c>
      <c r="U14" s="162">
        <v>0</v>
      </c>
      <c r="V14" s="162">
        <f t="shared" si="4"/>
        <v>0</v>
      </c>
    </row>
    <row r="15" spans="1:22">
      <c r="A15" s="158">
        <v>11</v>
      </c>
      <c r="B15" s="159">
        <f>'X. Satser pensjonstilskudd'!B15</f>
        <v>0</v>
      </c>
      <c r="C15" s="160">
        <f>'X. Satser pensjonstilskudd'!C15</f>
        <v>0</v>
      </c>
      <c r="D15" s="160" t="str">
        <f>IFERROR(_xlfn.XLOOKUP($C15,factPensjon[Virksomhetsnr.],factPensjon[Forpliktelser]),"")</f>
        <v/>
      </c>
      <c r="E15" s="18">
        <f>SUMIFS(BasilRadata[Heltidsplasser
0-2],BasilRadata[År],'0. Oppsett'!$C$9,BasilRadata[1B. Organisasjonsnummer:],$C15)</f>
        <v>0</v>
      </c>
      <c r="F15" s="23">
        <f>'4. Selvkost og satser'!$B$54</f>
        <v>217524.33895692934</v>
      </c>
      <c r="G15" s="18">
        <f>SUMIFS(BasilRadata[Heltidsplasser
3-6],BasilRadata[År],'0. Oppsett'!$C$9,BasilRadata[1B. Organisasjonsnummer:],$C15)</f>
        <v>0</v>
      </c>
      <c r="H15" s="23">
        <f>'4. Selvkost og satser'!$B$55</f>
        <v>113119.38208016184</v>
      </c>
      <c r="I15" s="23">
        <f t="shared" si="2"/>
        <v>0</v>
      </c>
      <c r="J15" s="67">
        <f>SUMIFS(BasilRadata[8E. Oppgi antall årsverk barnehagen har pensjonsforpliktelser for:],'1. BASIL-rådata'!$I$3:$I$500,'X. Satser pensjonstilskudd'!$C15,BasilRadata[År],'0. Oppsett'!$C$9)</f>
        <v>0</v>
      </c>
      <c r="K15" s="67" t="e">
        <f>_xlfn.XLOOKUP($C15,'X. Satser pensjonstilskudd'!$C$5:$C$224,'X. Satser pensjonstilskudd'!$I$5:$I$224)</f>
        <v>#DIV/0!</v>
      </c>
      <c r="L15" s="67" t="e">
        <f t="shared" si="3"/>
        <v>#DIV/0!</v>
      </c>
      <c r="M15" s="161">
        <f t="shared" si="0"/>
        <v>0</v>
      </c>
      <c r="N15" s="161">
        <f>IFERROR(M15*'0. Oppsett'!$C$30,0)</f>
        <v>0</v>
      </c>
      <c r="O15" s="25">
        <v>0</v>
      </c>
      <c r="P15" s="25"/>
      <c r="Q15" s="25"/>
      <c r="R15" s="25"/>
      <c r="S15" s="25">
        <v>0</v>
      </c>
      <c r="T15" s="25">
        <v>0</v>
      </c>
      <c r="U15" s="162">
        <v>0</v>
      </c>
      <c r="V15" s="162">
        <f t="shared" si="4"/>
        <v>0</v>
      </c>
    </row>
    <row r="16" spans="1:22">
      <c r="A16" s="158">
        <v>12</v>
      </c>
      <c r="B16" s="159">
        <f>'X. Satser pensjonstilskudd'!B16</f>
        <v>0</v>
      </c>
      <c r="C16" s="160">
        <f>'X. Satser pensjonstilskudd'!C16</f>
        <v>0</v>
      </c>
      <c r="D16" s="160" t="str">
        <f>IFERROR(_xlfn.XLOOKUP($C16,factPensjon[Virksomhetsnr.],factPensjon[Forpliktelser]),"")</f>
        <v/>
      </c>
      <c r="E16" s="18">
        <f>SUMIFS(BasilRadata[Heltidsplasser
0-2],BasilRadata[År],'0. Oppsett'!$C$9,BasilRadata[1B. Organisasjonsnummer:],$C16)</f>
        <v>0</v>
      </c>
      <c r="F16" s="23">
        <f>'4. Selvkost og satser'!$B$54</f>
        <v>217524.33895692934</v>
      </c>
      <c r="G16" s="18">
        <f>SUMIFS(BasilRadata[Heltidsplasser
3-6],BasilRadata[År],'0. Oppsett'!$C$9,BasilRadata[1B. Organisasjonsnummer:],$C16)</f>
        <v>0</v>
      </c>
      <c r="H16" s="23">
        <f>'4. Selvkost og satser'!$B$55</f>
        <v>113119.38208016184</v>
      </c>
      <c r="I16" s="23">
        <f t="shared" si="2"/>
        <v>0</v>
      </c>
      <c r="J16" s="67">
        <f>SUMIFS(BasilRadata[8E. Oppgi antall årsverk barnehagen har pensjonsforpliktelser for:],'1. BASIL-rådata'!$I$3:$I$500,'X. Satser pensjonstilskudd'!$C16,BasilRadata[År],'0. Oppsett'!$C$9)</f>
        <v>0</v>
      </c>
      <c r="K16" s="67" t="e">
        <f>_xlfn.XLOOKUP($C16,'X. Satser pensjonstilskudd'!$C$5:$C$224,'X. Satser pensjonstilskudd'!$I$5:$I$224)</f>
        <v>#DIV/0!</v>
      </c>
      <c r="L16" s="67" t="e">
        <f t="shared" si="3"/>
        <v>#DIV/0!</v>
      </c>
      <c r="M16" s="161">
        <f t="shared" si="0"/>
        <v>0</v>
      </c>
      <c r="N16" s="161">
        <f>IFERROR(M16*'0. Oppsett'!$C$30,0)</f>
        <v>0</v>
      </c>
      <c r="O16" s="25">
        <v>0</v>
      </c>
      <c r="P16" s="25"/>
      <c r="Q16" s="25"/>
      <c r="R16" s="25"/>
      <c r="S16" s="25">
        <v>0</v>
      </c>
      <c r="T16" s="25">
        <v>0</v>
      </c>
      <c r="U16" s="162">
        <v>0</v>
      </c>
      <c r="V16" s="162">
        <f t="shared" si="4"/>
        <v>0</v>
      </c>
    </row>
    <row r="17" spans="1:22">
      <c r="A17" s="158">
        <v>13</v>
      </c>
      <c r="B17" s="159">
        <f>'X. Satser pensjonstilskudd'!B17</f>
        <v>0</v>
      </c>
      <c r="C17" s="160">
        <f>'X. Satser pensjonstilskudd'!C17</f>
        <v>0</v>
      </c>
      <c r="D17" s="160" t="str">
        <f>IFERROR(_xlfn.XLOOKUP($C17,factPensjon[Virksomhetsnr.],factPensjon[Forpliktelser]),"")</f>
        <v/>
      </c>
      <c r="E17" s="18">
        <f>SUMIFS(BasilRadata[Heltidsplasser
0-2],BasilRadata[År],'0. Oppsett'!$C$9,BasilRadata[1B. Organisasjonsnummer:],$C17)</f>
        <v>0</v>
      </c>
      <c r="F17" s="23">
        <f>'4. Selvkost og satser'!$B$54</f>
        <v>217524.33895692934</v>
      </c>
      <c r="G17" s="18">
        <f>SUMIFS(BasilRadata[Heltidsplasser
3-6],BasilRadata[År],'0. Oppsett'!$C$9,BasilRadata[1B. Organisasjonsnummer:],$C17)</f>
        <v>0</v>
      </c>
      <c r="H17" s="23">
        <f>'4. Selvkost og satser'!$B$55</f>
        <v>113119.38208016184</v>
      </c>
      <c r="I17" s="23">
        <f t="shared" si="2"/>
        <v>0</v>
      </c>
      <c r="J17" s="67">
        <f>SUMIFS(BasilRadata[8E. Oppgi antall årsverk barnehagen har pensjonsforpliktelser for:],'1. BASIL-rådata'!$I$3:$I$500,'X. Satser pensjonstilskudd'!$C17,BasilRadata[År],'0. Oppsett'!$C$9)</f>
        <v>0</v>
      </c>
      <c r="K17" s="67" t="e">
        <f>_xlfn.XLOOKUP($C17,'X. Satser pensjonstilskudd'!$C$5:$C$224,'X. Satser pensjonstilskudd'!$I$5:$I$224)</f>
        <v>#DIV/0!</v>
      </c>
      <c r="L17" s="67" t="e">
        <f t="shared" si="3"/>
        <v>#DIV/0!</v>
      </c>
      <c r="M17" s="161">
        <f t="shared" si="0"/>
        <v>0</v>
      </c>
      <c r="N17" s="161">
        <f>IFERROR(M17*'0. Oppsett'!$C$30,0)</f>
        <v>0</v>
      </c>
      <c r="O17" s="25">
        <v>0</v>
      </c>
      <c r="P17" s="25"/>
      <c r="Q17" s="25"/>
      <c r="R17" s="25"/>
      <c r="S17" s="25">
        <v>0</v>
      </c>
      <c r="T17" s="25">
        <v>0</v>
      </c>
      <c r="U17" s="162">
        <v>0</v>
      </c>
      <c r="V17" s="162">
        <f t="shared" si="4"/>
        <v>0</v>
      </c>
    </row>
    <row r="18" spans="1:22">
      <c r="A18" s="158">
        <v>14</v>
      </c>
      <c r="B18" s="159">
        <f>'X. Satser pensjonstilskudd'!B18</f>
        <v>0</v>
      </c>
      <c r="C18" s="160">
        <f>'X. Satser pensjonstilskudd'!C18</f>
        <v>0</v>
      </c>
      <c r="D18" s="160" t="str">
        <f>IFERROR(_xlfn.XLOOKUP($C18,factPensjon[Virksomhetsnr.],factPensjon[Forpliktelser]),"")</f>
        <v/>
      </c>
      <c r="E18" s="18">
        <f>SUMIFS(BasilRadata[Heltidsplasser
0-2],BasilRadata[År],'0. Oppsett'!$C$9,BasilRadata[1B. Organisasjonsnummer:],$C18)</f>
        <v>0</v>
      </c>
      <c r="F18" s="23">
        <f>'4. Selvkost og satser'!$B$54</f>
        <v>217524.33895692934</v>
      </c>
      <c r="G18" s="18">
        <f>SUMIFS(BasilRadata[Heltidsplasser
3-6],BasilRadata[År],'0. Oppsett'!$C$9,BasilRadata[1B. Organisasjonsnummer:],$C18)</f>
        <v>0</v>
      </c>
      <c r="H18" s="23">
        <f>'4. Selvkost og satser'!$B$55</f>
        <v>113119.38208016184</v>
      </c>
      <c r="I18" s="23">
        <f t="shared" si="2"/>
        <v>0</v>
      </c>
      <c r="J18" s="67">
        <f>SUMIFS(BasilRadata[8E. Oppgi antall årsverk barnehagen har pensjonsforpliktelser for:],'1. BASIL-rådata'!$I$3:$I$500,'X. Satser pensjonstilskudd'!$C18,BasilRadata[År],'0. Oppsett'!$C$9)</f>
        <v>0</v>
      </c>
      <c r="K18" s="67" t="e">
        <f>_xlfn.XLOOKUP($C18,'X. Satser pensjonstilskudd'!$C$5:$C$224,'X. Satser pensjonstilskudd'!$I$5:$I$224)</f>
        <v>#DIV/0!</v>
      </c>
      <c r="L18" s="67" t="e">
        <f t="shared" si="3"/>
        <v>#DIV/0!</v>
      </c>
      <c r="M18" s="161">
        <f t="shared" si="0"/>
        <v>0</v>
      </c>
      <c r="N18" s="161">
        <f>IFERROR(M18*'0. Oppsett'!$C$30,0)</f>
        <v>0</v>
      </c>
      <c r="O18" s="25">
        <v>0</v>
      </c>
      <c r="P18" s="25"/>
      <c r="Q18" s="25"/>
      <c r="R18" s="25"/>
      <c r="S18" s="25">
        <v>0</v>
      </c>
      <c r="T18" s="25">
        <v>0</v>
      </c>
      <c r="U18" s="162">
        <v>0</v>
      </c>
      <c r="V18" s="162">
        <f t="shared" si="4"/>
        <v>0</v>
      </c>
    </row>
    <row r="19" spans="1:22">
      <c r="A19" s="158">
        <v>15</v>
      </c>
      <c r="B19" s="159">
        <f>'X. Satser pensjonstilskudd'!B19</f>
        <v>0</v>
      </c>
      <c r="C19" s="160">
        <f>'X. Satser pensjonstilskudd'!C19</f>
        <v>0</v>
      </c>
      <c r="D19" s="160" t="str">
        <f>IFERROR(_xlfn.XLOOKUP($C19,factPensjon[Virksomhetsnr.],factPensjon[Forpliktelser]),"")</f>
        <v/>
      </c>
      <c r="E19" s="18">
        <f>SUMIFS(BasilRadata[Heltidsplasser
0-2],BasilRadata[År],'0. Oppsett'!$C$9,BasilRadata[1B. Organisasjonsnummer:],$C19)</f>
        <v>0</v>
      </c>
      <c r="F19" s="23">
        <f>'4. Selvkost og satser'!$B$54</f>
        <v>217524.33895692934</v>
      </c>
      <c r="G19" s="18">
        <f>SUMIFS(BasilRadata[Heltidsplasser
3-6],BasilRadata[År],'0. Oppsett'!$C$9,BasilRadata[1B. Organisasjonsnummer:],$C19)</f>
        <v>0</v>
      </c>
      <c r="H19" s="23">
        <f>'4. Selvkost og satser'!$B$55</f>
        <v>113119.38208016184</v>
      </c>
      <c r="I19" s="23">
        <f t="shared" si="2"/>
        <v>0</v>
      </c>
      <c r="J19" s="67">
        <f>SUMIFS(BasilRadata[8E. Oppgi antall årsverk barnehagen har pensjonsforpliktelser for:],'1. BASIL-rådata'!$I$3:$I$500,'X. Satser pensjonstilskudd'!$C19,BasilRadata[År],'0. Oppsett'!$C$9)</f>
        <v>0</v>
      </c>
      <c r="K19" s="67" t="e">
        <f>_xlfn.XLOOKUP($C19,'X. Satser pensjonstilskudd'!$C$5:$C$224,'X. Satser pensjonstilskudd'!$I$5:$I$224)</f>
        <v>#DIV/0!</v>
      </c>
      <c r="L19" s="67" t="e">
        <f t="shared" si="3"/>
        <v>#DIV/0!</v>
      </c>
      <c r="M19" s="161">
        <f t="shared" si="0"/>
        <v>0</v>
      </c>
      <c r="N19" s="161">
        <f>IFERROR(M19*'0. Oppsett'!$C$30,0)</f>
        <v>0</v>
      </c>
      <c r="O19" s="25">
        <v>0</v>
      </c>
      <c r="P19" s="25"/>
      <c r="Q19" s="25"/>
      <c r="R19" s="25"/>
      <c r="S19" s="25">
        <v>0</v>
      </c>
      <c r="T19" s="25">
        <v>0</v>
      </c>
      <c r="U19" s="162">
        <v>0</v>
      </c>
      <c r="V19" s="162">
        <f t="shared" si="4"/>
        <v>0</v>
      </c>
    </row>
    <row r="20" spans="1:22">
      <c r="A20" s="158">
        <v>16</v>
      </c>
      <c r="B20" s="159">
        <f>'X. Satser pensjonstilskudd'!B20</f>
        <v>0</v>
      </c>
      <c r="C20" s="160">
        <f>'X. Satser pensjonstilskudd'!C20</f>
        <v>0</v>
      </c>
      <c r="D20" s="160" t="str">
        <f>IFERROR(_xlfn.XLOOKUP($C20,factPensjon[Virksomhetsnr.],factPensjon[Forpliktelser]),"")</f>
        <v/>
      </c>
      <c r="E20" s="18">
        <f>SUMIFS(BasilRadata[Heltidsplasser
0-2],BasilRadata[År],'0. Oppsett'!$C$9,BasilRadata[1B. Organisasjonsnummer:],$C20)</f>
        <v>0</v>
      </c>
      <c r="F20" s="23">
        <f>'4. Selvkost og satser'!$B$54</f>
        <v>217524.33895692934</v>
      </c>
      <c r="G20" s="18">
        <f>SUMIFS(BasilRadata[Heltidsplasser
3-6],BasilRadata[År],'0. Oppsett'!$C$9,BasilRadata[1B. Organisasjonsnummer:],$C20)</f>
        <v>0</v>
      </c>
      <c r="H20" s="23">
        <f>'4. Selvkost og satser'!$B$55</f>
        <v>113119.38208016184</v>
      </c>
      <c r="I20" s="23">
        <f t="shared" si="2"/>
        <v>0</v>
      </c>
      <c r="J20" s="67">
        <f>SUMIFS(BasilRadata[8E. Oppgi antall årsverk barnehagen har pensjonsforpliktelser for:],'1. BASIL-rådata'!$I$3:$I$500,'X. Satser pensjonstilskudd'!$C20,BasilRadata[År],'0. Oppsett'!$C$9)</f>
        <v>0</v>
      </c>
      <c r="K20" s="67" t="e">
        <f>_xlfn.XLOOKUP($C20,'X. Satser pensjonstilskudd'!$C$5:$C$224,'X. Satser pensjonstilskudd'!$I$5:$I$224)</f>
        <v>#DIV/0!</v>
      </c>
      <c r="L20" s="67" t="e">
        <f t="shared" si="3"/>
        <v>#DIV/0!</v>
      </c>
      <c r="M20" s="161">
        <f t="shared" si="0"/>
        <v>0</v>
      </c>
      <c r="N20" s="161">
        <f>IFERROR(M20*'0. Oppsett'!$C$30,0)</f>
        <v>0</v>
      </c>
      <c r="O20" s="25">
        <v>0</v>
      </c>
      <c r="P20" s="25"/>
      <c r="Q20" s="25"/>
      <c r="R20" s="25"/>
      <c r="S20" s="25">
        <v>0</v>
      </c>
      <c r="T20" s="25">
        <v>0</v>
      </c>
      <c r="U20" s="162">
        <v>0</v>
      </c>
      <c r="V20" s="162">
        <f t="shared" si="4"/>
        <v>0</v>
      </c>
    </row>
    <row r="21" spans="1:22">
      <c r="A21" s="158">
        <v>17</v>
      </c>
      <c r="B21" s="159">
        <f>'X. Satser pensjonstilskudd'!B21</f>
        <v>0</v>
      </c>
      <c r="C21" s="160">
        <f>'X. Satser pensjonstilskudd'!C21</f>
        <v>0</v>
      </c>
      <c r="D21" s="160" t="str">
        <f>IFERROR(_xlfn.XLOOKUP($C21,factPensjon[Virksomhetsnr.],factPensjon[Forpliktelser]),"")</f>
        <v/>
      </c>
      <c r="E21" s="18">
        <f>SUMIFS(BasilRadata[Heltidsplasser
0-2],BasilRadata[År],'0. Oppsett'!$C$9,BasilRadata[1B. Organisasjonsnummer:],$C21)</f>
        <v>0</v>
      </c>
      <c r="F21" s="23">
        <f>'4. Selvkost og satser'!$B$54</f>
        <v>217524.33895692934</v>
      </c>
      <c r="G21" s="18">
        <f>SUMIFS(BasilRadata[Heltidsplasser
3-6],BasilRadata[År],'0. Oppsett'!$C$9,BasilRadata[1B. Organisasjonsnummer:],$C21)</f>
        <v>0</v>
      </c>
      <c r="H21" s="23">
        <f>'4. Selvkost og satser'!$B$55</f>
        <v>113119.38208016184</v>
      </c>
      <c r="I21" s="23">
        <f t="shared" si="2"/>
        <v>0</v>
      </c>
      <c r="J21" s="67">
        <f>SUMIFS(BasilRadata[8E. Oppgi antall årsverk barnehagen har pensjonsforpliktelser for:],'1. BASIL-rådata'!$I$3:$I$500,'X. Satser pensjonstilskudd'!$C21,BasilRadata[År],'0. Oppsett'!$C$9)</f>
        <v>0</v>
      </c>
      <c r="K21" s="67" t="e">
        <f>_xlfn.XLOOKUP($C21,'X. Satser pensjonstilskudd'!$C$5:$C$224,'X. Satser pensjonstilskudd'!$I$5:$I$224)</f>
        <v>#DIV/0!</v>
      </c>
      <c r="L21" s="67" t="e">
        <f t="shared" si="3"/>
        <v>#DIV/0!</v>
      </c>
      <c r="M21" s="161">
        <f t="shared" si="0"/>
        <v>0</v>
      </c>
      <c r="N21" s="161">
        <f>IFERROR(M21*'0. Oppsett'!$C$30,0)</f>
        <v>0</v>
      </c>
      <c r="O21" s="25">
        <v>0</v>
      </c>
      <c r="P21" s="25"/>
      <c r="Q21" s="25"/>
      <c r="R21" s="25"/>
      <c r="S21" s="25">
        <v>0</v>
      </c>
      <c r="T21" s="25">
        <v>0</v>
      </c>
      <c r="U21" s="162">
        <v>0</v>
      </c>
      <c r="V21" s="162">
        <f t="shared" si="4"/>
        <v>0</v>
      </c>
    </row>
    <row r="22" spans="1:22">
      <c r="A22" s="158">
        <v>18</v>
      </c>
      <c r="B22" s="159">
        <f>'X. Satser pensjonstilskudd'!B22</f>
        <v>0</v>
      </c>
      <c r="C22" s="160">
        <f>'X. Satser pensjonstilskudd'!C22</f>
        <v>0</v>
      </c>
      <c r="D22" s="160" t="str">
        <f>IFERROR(_xlfn.XLOOKUP($C22,factPensjon[Virksomhetsnr.],factPensjon[Forpliktelser]),"")</f>
        <v/>
      </c>
      <c r="E22" s="18">
        <f>SUMIFS(BasilRadata[Heltidsplasser
0-2],BasilRadata[År],'0. Oppsett'!$C$9,BasilRadata[1B. Organisasjonsnummer:],$C22)</f>
        <v>0</v>
      </c>
      <c r="F22" s="23">
        <f>'4. Selvkost og satser'!$B$54</f>
        <v>217524.33895692934</v>
      </c>
      <c r="G22" s="18">
        <f>SUMIFS(BasilRadata[Heltidsplasser
3-6],BasilRadata[År],'0. Oppsett'!$C$9,BasilRadata[1B. Organisasjonsnummer:],$C22)</f>
        <v>0</v>
      </c>
      <c r="H22" s="23">
        <f>'4. Selvkost og satser'!$B$55</f>
        <v>113119.38208016184</v>
      </c>
      <c r="I22" s="23">
        <f t="shared" si="2"/>
        <v>0</v>
      </c>
      <c r="J22" s="67">
        <f>SUMIFS(BasilRadata[8E. Oppgi antall årsverk barnehagen har pensjonsforpliktelser for:],'1. BASIL-rådata'!$I$3:$I$500,'X. Satser pensjonstilskudd'!$C22,BasilRadata[År],'0. Oppsett'!$C$9)</f>
        <v>0</v>
      </c>
      <c r="K22" s="67" t="e">
        <f>_xlfn.XLOOKUP($C22,'X. Satser pensjonstilskudd'!$C$5:$C$224,'X. Satser pensjonstilskudd'!$I$5:$I$224)</f>
        <v>#DIV/0!</v>
      </c>
      <c r="L22" s="67" t="e">
        <f t="shared" si="3"/>
        <v>#DIV/0!</v>
      </c>
      <c r="M22" s="161">
        <f t="shared" si="0"/>
        <v>0</v>
      </c>
      <c r="N22" s="161">
        <f>IFERROR(M22*'0. Oppsett'!$C$30,0)</f>
        <v>0</v>
      </c>
      <c r="O22" s="25">
        <v>0</v>
      </c>
      <c r="P22" s="25"/>
      <c r="Q22" s="25"/>
      <c r="R22" s="25"/>
      <c r="S22" s="25">
        <v>0</v>
      </c>
      <c r="T22" s="25">
        <v>0</v>
      </c>
      <c r="U22" s="162">
        <v>0</v>
      </c>
      <c r="V22" s="162">
        <f t="shared" si="4"/>
        <v>0</v>
      </c>
    </row>
    <row r="23" spans="1:22">
      <c r="A23" s="158">
        <v>19</v>
      </c>
      <c r="B23" s="159">
        <f>'X. Satser pensjonstilskudd'!B23</f>
        <v>0</v>
      </c>
      <c r="C23" s="160">
        <f>'X. Satser pensjonstilskudd'!C23</f>
        <v>0</v>
      </c>
      <c r="D23" s="160" t="str">
        <f>IFERROR(_xlfn.XLOOKUP($C23,factPensjon[Virksomhetsnr.],factPensjon[Forpliktelser]),"")</f>
        <v/>
      </c>
      <c r="E23" s="18">
        <f>SUMIFS(BasilRadata[Heltidsplasser
0-2],BasilRadata[År],'0. Oppsett'!$C$9,BasilRadata[1B. Organisasjonsnummer:],$C23)</f>
        <v>0</v>
      </c>
      <c r="F23" s="23">
        <f>'4. Selvkost og satser'!$B$54</f>
        <v>217524.33895692934</v>
      </c>
      <c r="G23" s="18">
        <f>SUMIFS(BasilRadata[Heltidsplasser
3-6],BasilRadata[År],'0. Oppsett'!$C$9,BasilRadata[1B. Organisasjonsnummer:],$C23)</f>
        <v>0</v>
      </c>
      <c r="H23" s="23">
        <f>'4. Selvkost og satser'!$B$55</f>
        <v>113119.38208016184</v>
      </c>
      <c r="I23" s="23">
        <f t="shared" si="2"/>
        <v>0</v>
      </c>
      <c r="J23" s="67">
        <f>SUMIFS(BasilRadata[8E. Oppgi antall årsverk barnehagen har pensjonsforpliktelser for:],'1. BASIL-rådata'!$I$3:$I$500,'X. Satser pensjonstilskudd'!$C23,BasilRadata[År],'0. Oppsett'!$C$9)</f>
        <v>0</v>
      </c>
      <c r="K23" s="67" t="e">
        <f>_xlfn.XLOOKUP($C23,'X. Satser pensjonstilskudd'!$C$5:$C$224,'X. Satser pensjonstilskudd'!$I$5:$I$224)</f>
        <v>#DIV/0!</v>
      </c>
      <c r="L23" s="67" t="e">
        <f t="shared" si="3"/>
        <v>#DIV/0!</v>
      </c>
      <c r="M23" s="161">
        <f t="shared" si="0"/>
        <v>0</v>
      </c>
      <c r="N23" s="161">
        <f>IFERROR(M23*'0. Oppsett'!$C$30,0)</f>
        <v>0</v>
      </c>
      <c r="O23" s="25">
        <v>0</v>
      </c>
      <c r="P23" s="25"/>
      <c r="Q23" s="25"/>
      <c r="R23" s="25"/>
      <c r="S23" s="25">
        <v>0</v>
      </c>
      <c r="T23" s="25">
        <v>0</v>
      </c>
      <c r="U23" s="162">
        <v>0</v>
      </c>
      <c r="V23" s="162">
        <f t="shared" si="4"/>
        <v>0</v>
      </c>
    </row>
    <row r="24" spans="1:22">
      <c r="A24" s="158">
        <v>20</v>
      </c>
      <c r="B24" s="159">
        <f>'X. Satser pensjonstilskudd'!B24</f>
        <v>0</v>
      </c>
      <c r="C24" s="160">
        <f>'X. Satser pensjonstilskudd'!C24</f>
        <v>0</v>
      </c>
      <c r="D24" s="160" t="str">
        <f>IFERROR(_xlfn.XLOOKUP($C24,factPensjon[Virksomhetsnr.],factPensjon[Forpliktelser]),"")</f>
        <v/>
      </c>
      <c r="E24" s="18">
        <f>SUMIFS(BasilRadata[Heltidsplasser
0-2],BasilRadata[År],'0. Oppsett'!$C$9,BasilRadata[1B. Organisasjonsnummer:],$C24)</f>
        <v>0</v>
      </c>
      <c r="F24" s="23">
        <f>'4. Selvkost og satser'!$B$54</f>
        <v>217524.33895692934</v>
      </c>
      <c r="G24" s="18">
        <f>SUMIFS(BasilRadata[Heltidsplasser
3-6],BasilRadata[År],'0. Oppsett'!$C$9,BasilRadata[1B. Organisasjonsnummer:],$C24)</f>
        <v>0</v>
      </c>
      <c r="H24" s="23">
        <f>'4. Selvkost og satser'!$B$55</f>
        <v>113119.38208016184</v>
      </c>
      <c r="I24" s="23">
        <f t="shared" si="2"/>
        <v>0</v>
      </c>
      <c r="J24" s="67">
        <f>SUMIFS(BasilRadata[8E. Oppgi antall årsverk barnehagen har pensjonsforpliktelser for:],'1. BASIL-rådata'!$I$3:$I$500,'X. Satser pensjonstilskudd'!$C24,BasilRadata[År],'0. Oppsett'!$C$9)</f>
        <v>0</v>
      </c>
      <c r="K24" s="67" t="e">
        <f>_xlfn.XLOOKUP($C24,'X. Satser pensjonstilskudd'!$C$5:$C$224,'X. Satser pensjonstilskudd'!$I$5:$I$224)</f>
        <v>#DIV/0!</v>
      </c>
      <c r="L24" s="67" t="e">
        <f t="shared" si="3"/>
        <v>#DIV/0!</v>
      </c>
      <c r="M24" s="161">
        <f t="shared" si="0"/>
        <v>0</v>
      </c>
      <c r="N24" s="161">
        <f>IFERROR(M24*'0. Oppsett'!$C$30,0)</f>
        <v>0</v>
      </c>
      <c r="O24" s="25">
        <v>0</v>
      </c>
      <c r="P24" s="25"/>
      <c r="Q24" s="25"/>
      <c r="R24" s="25"/>
      <c r="S24" s="25">
        <v>0</v>
      </c>
      <c r="T24" s="25">
        <v>0</v>
      </c>
      <c r="U24" s="162">
        <v>0</v>
      </c>
      <c r="V24" s="162">
        <f t="shared" si="4"/>
        <v>0</v>
      </c>
    </row>
    <row r="25" spans="1:22">
      <c r="A25" s="158">
        <v>21</v>
      </c>
      <c r="B25" s="159">
        <f>'X. Satser pensjonstilskudd'!B25</f>
        <v>0</v>
      </c>
      <c r="C25" s="160">
        <f>'X. Satser pensjonstilskudd'!C25</f>
        <v>0</v>
      </c>
      <c r="D25" s="160" t="str">
        <f>IFERROR(_xlfn.XLOOKUP($C25,factPensjon[Virksomhetsnr.],factPensjon[Forpliktelser]),"")</f>
        <v/>
      </c>
      <c r="E25" s="18">
        <f>SUMIFS(BasilRadata[Heltidsplasser
0-2],BasilRadata[År],'0. Oppsett'!$C$9,BasilRadata[1B. Organisasjonsnummer:],$C25)</f>
        <v>0</v>
      </c>
      <c r="F25" s="23">
        <f>'4. Selvkost og satser'!$B$54</f>
        <v>217524.33895692934</v>
      </c>
      <c r="G25" s="18">
        <f>SUMIFS(BasilRadata[Heltidsplasser
3-6],BasilRadata[År],'0. Oppsett'!$C$9,BasilRadata[1B. Organisasjonsnummer:],$C25)</f>
        <v>0</v>
      </c>
      <c r="H25" s="23">
        <f>'4. Selvkost og satser'!$B$55</f>
        <v>113119.38208016184</v>
      </c>
      <c r="I25" s="23">
        <f t="shared" si="2"/>
        <v>0</v>
      </c>
      <c r="J25" s="67">
        <f>SUMIFS(BasilRadata[8E. Oppgi antall årsverk barnehagen har pensjonsforpliktelser for:],'1. BASIL-rådata'!$I$3:$I$500,'X. Satser pensjonstilskudd'!$C25,BasilRadata[År],'0. Oppsett'!$C$9)</f>
        <v>0</v>
      </c>
      <c r="K25" s="67" t="e">
        <f>_xlfn.XLOOKUP($C25,'X. Satser pensjonstilskudd'!$C$5:$C$224,'X. Satser pensjonstilskudd'!$I$5:$I$224)</f>
        <v>#DIV/0!</v>
      </c>
      <c r="L25" s="67" t="e">
        <f t="shared" si="3"/>
        <v>#DIV/0!</v>
      </c>
      <c r="M25" s="161">
        <f t="shared" si="0"/>
        <v>0</v>
      </c>
      <c r="N25" s="161">
        <f>IFERROR(M25*'0. Oppsett'!$C$30,0)</f>
        <v>0</v>
      </c>
      <c r="O25" s="25">
        <v>0</v>
      </c>
      <c r="P25" s="25"/>
      <c r="Q25" s="25"/>
      <c r="R25" s="25"/>
      <c r="S25" s="25">
        <v>0</v>
      </c>
      <c r="T25" s="25">
        <v>0</v>
      </c>
      <c r="U25" s="162">
        <v>0</v>
      </c>
      <c r="V25" s="162">
        <f t="shared" si="4"/>
        <v>0</v>
      </c>
    </row>
    <row r="26" spans="1:22">
      <c r="A26" s="158">
        <v>22</v>
      </c>
      <c r="B26" s="159">
        <f>'X. Satser pensjonstilskudd'!B26</f>
        <v>0</v>
      </c>
      <c r="C26" s="160">
        <f>'X. Satser pensjonstilskudd'!C26</f>
        <v>0</v>
      </c>
      <c r="D26" s="160" t="str">
        <f>IFERROR(_xlfn.XLOOKUP($C26,factPensjon[Virksomhetsnr.],factPensjon[Forpliktelser]),"")</f>
        <v/>
      </c>
      <c r="E26" s="18">
        <f>SUMIFS(BasilRadata[Heltidsplasser
0-2],BasilRadata[År],'0. Oppsett'!$C$9,BasilRadata[1B. Organisasjonsnummer:],$C26)</f>
        <v>0</v>
      </c>
      <c r="F26" s="23">
        <f>'4. Selvkost og satser'!$B$54</f>
        <v>217524.33895692934</v>
      </c>
      <c r="G26" s="18">
        <f>SUMIFS(BasilRadata[Heltidsplasser
3-6],BasilRadata[År],'0. Oppsett'!$C$9,BasilRadata[1B. Organisasjonsnummer:],$C26)</f>
        <v>0</v>
      </c>
      <c r="H26" s="23">
        <f>'4. Selvkost og satser'!$B$55</f>
        <v>113119.38208016184</v>
      </c>
      <c r="I26" s="23">
        <f t="shared" si="2"/>
        <v>0</v>
      </c>
      <c r="J26" s="67">
        <f>SUMIFS(BasilRadata[8E. Oppgi antall årsverk barnehagen har pensjonsforpliktelser for:],'1. BASIL-rådata'!$I$3:$I$500,'X. Satser pensjonstilskudd'!$C26,BasilRadata[År],'0. Oppsett'!$C$9)</f>
        <v>0</v>
      </c>
      <c r="K26" s="67" t="e">
        <f>_xlfn.XLOOKUP($C26,'X. Satser pensjonstilskudd'!$C$5:$C$224,'X. Satser pensjonstilskudd'!$I$5:$I$224)</f>
        <v>#DIV/0!</v>
      </c>
      <c r="L26" s="67" t="e">
        <f t="shared" si="3"/>
        <v>#DIV/0!</v>
      </c>
      <c r="M26" s="161">
        <f t="shared" si="0"/>
        <v>0</v>
      </c>
      <c r="N26" s="161">
        <f>IFERROR(M26*'0. Oppsett'!$C$30,0)</f>
        <v>0</v>
      </c>
      <c r="O26" s="25">
        <v>0</v>
      </c>
      <c r="P26" s="25"/>
      <c r="Q26" s="25"/>
      <c r="R26" s="25"/>
      <c r="S26" s="25">
        <v>0</v>
      </c>
      <c r="T26" s="25">
        <v>0</v>
      </c>
      <c r="U26" s="162">
        <v>0</v>
      </c>
      <c r="V26" s="162">
        <f t="shared" si="4"/>
        <v>0</v>
      </c>
    </row>
    <row r="27" spans="1:22">
      <c r="A27" s="158">
        <v>23</v>
      </c>
      <c r="B27" s="159">
        <f>'X. Satser pensjonstilskudd'!B27</f>
        <v>0</v>
      </c>
      <c r="C27" s="160">
        <f>'X. Satser pensjonstilskudd'!C27</f>
        <v>0</v>
      </c>
      <c r="D27" s="160" t="str">
        <f>IFERROR(_xlfn.XLOOKUP($C27,factPensjon[Virksomhetsnr.],factPensjon[Forpliktelser]),"")</f>
        <v/>
      </c>
      <c r="E27" s="18">
        <f>SUMIFS(BasilRadata[Heltidsplasser
0-2],BasilRadata[År],'0. Oppsett'!$C$9,BasilRadata[1B. Organisasjonsnummer:],$C27)</f>
        <v>0</v>
      </c>
      <c r="F27" s="23">
        <f>'4. Selvkost og satser'!$B$54</f>
        <v>217524.33895692934</v>
      </c>
      <c r="G27" s="18">
        <f>SUMIFS(BasilRadata[Heltidsplasser
3-6],BasilRadata[År],'0. Oppsett'!$C$9,BasilRadata[1B. Organisasjonsnummer:],$C27)</f>
        <v>0</v>
      </c>
      <c r="H27" s="23">
        <f>'4. Selvkost og satser'!$B$55</f>
        <v>113119.38208016184</v>
      </c>
      <c r="I27" s="23">
        <f t="shared" si="2"/>
        <v>0</v>
      </c>
      <c r="J27" s="67">
        <f>SUMIFS(BasilRadata[8E. Oppgi antall årsverk barnehagen har pensjonsforpliktelser for:],'1. BASIL-rådata'!$I$3:$I$500,'X. Satser pensjonstilskudd'!$C27,BasilRadata[År],'0. Oppsett'!$C$9)</f>
        <v>0</v>
      </c>
      <c r="K27" s="67" t="e">
        <f>_xlfn.XLOOKUP($C27,'X. Satser pensjonstilskudd'!$C$5:$C$224,'X. Satser pensjonstilskudd'!$I$5:$I$224)</f>
        <v>#DIV/0!</v>
      </c>
      <c r="L27" s="67" t="e">
        <f t="shared" si="3"/>
        <v>#DIV/0!</v>
      </c>
      <c r="M27" s="161">
        <f t="shared" si="0"/>
        <v>0</v>
      </c>
      <c r="N27" s="161">
        <f>IFERROR(M27*'0. Oppsett'!$C$30,0)</f>
        <v>0</v>
      </c>
      <c r="O27" s="25">
        <v>0</v>
      </c>
      <c r="P27" s="25"/>
      <c r="Q27" s="25"/>
      <c r="R27" s="25"/>
      <c r="S27" s="25">
        <v>0</v>
      </c>
      <c r="T27" s="25">
        <v>0</v>
      </c>
      <c r="U27" s="162">
        <v>0</v>
      </c>
      <c r="V27" s="162">
        <f t="shared" si="4"/>
        <v>0</v>
      </c>
    </row>
    <row r="28" spans="1:22">
      <c r="A28" s="158">
        <v>24</v>
      </c>
      <c r="B28" s="159">
        <f>'X. Satser pensjonstilskudd'!B28</f>
        <v>0</v>
      </c>
      <c r="C28" s="160">
        <f>'X. Satser pensjonstilskudd'!C28</f>
        <v>0</v>
      </c>
      <c r="D28" s="160" t="str">
        <f>IFERROR(_xlfn.XLOOKUP($C28,factPensjon[Virksomhetsnr.],factPensjon[Forpliktelser]),"")</f>
        <v/>
      </c>
      <c r="E28" s="18">
        <f>SUMIFS(BasilRadata[Heltidsplasser
0-2],BasilRadata[År],'0. Oppsett'!$C$9,BasilRadata[1B. Organisasjonsnummer:],$C28)</f>
        <v>0</v>
      </c>
      <c r="F28" s="23">
        <f>'4. Selvkost og satser'!$B$54</f>
        <v>217524.33895692934</v>
      </c>
      <c r="G28" s="18">
        <f>SUMIFS(BasilRadata[Heltidsplasser
3-6],BasilRadata[År],'0. Oppsett'!$C$9,BasilRadata[1B. Organisasjonsnummer:],$C28)</f>
        <v>0</v>
      </c>
      <c r="H28" s="23">
        <f>'4. Selvkost og satser'!$B$55</f>
        <v>113119.38208016184</v>
      </c>
      <c r="I28" s="23">
        <f t="shared" si="2"/>
        <v>0</v>
      </c>
      <c r="J28" s="67">
        <f>SUMIFS(BasilRadata[8E. Oppgi antall årsverk barnehagen har pensjonsforpliktelser for:],'1. BASIL-rådata'!$I$3:$I$500,'X. Satser pensjonstilskudd'!$C28,BasilRadata[År],'0. Oppsett'!$C$9)</f>
        <v>0</v>
      </c>
      <c r="K28" s="67" t="e">
        <f>_xlfn.XLOOKUP($C28,'X. Satser pensjonstilskudd'!$C$5:$C$224,'X. Satser pensjonstilskudd'!$I$5:$I$224)</f>
        <v>#DIV/0!</v>
      </c>
      <c r="L28" s="67" t="e">
        <f t="shared" si="3"/>
        <v>#DIV/0!</v>
      </c>
      <c r="M28" s="161">
        <f t="shared" si="0"/>
        <v>0</v>
      </c>
      <c r="N28" s="161">
        <f>IFERROR(M28*'0. Oppsett'!$C$30,0)</f>
        <v>0</v>
      </c>
      <c r="O28" s="25">
        <v>0</v>
      </c>
      <c r="P28" s="25"/>
      <c r="Q28" s="25"/>
      <c r="R28" s="25"/>
      <c r="S28" s="25">
        <v>0</v>
      </c>
      <c r="T28" s="25">
        <v>0</v>
      </c>
      <c r="U28" s="162">
        <v>0</v>
      </c>
      <c r="V28" s="162">
        <f t="shared" si="4"/>
        <v>0</v>
      </c>
    </row>
    <row r="29" spans="1:22">
      <c r="A29" s="158">
        <v>25</v>
      </c>
      <c r="B29" s="159">
        <f>'X. Satser pensjonstilskudd'!B29</f>
        <v>0</v>
      </c>
      <c r="C29" s="160">
        <f>'X. Satser pensjonstilskudd'!C29</f>
        <v>0</v>
      </c>
      <c r="D29" s="160" t="str">
        <f>IFERROR(_xlfn.XLOOKUP($C29,factPensjon[Virksomhetsnr.],factPensjon[Forpliktelser]),"")</f>
        <v/>
      </c>
      <c r="E29" s="18">
        <f>SUMIFS(BasilRadata[Heltidsplasser
0-2],BasilRadata[År],'0. Oppsett'!$C$9,BasilRadata[1B. Organisasjonsnummer:],$C29)</f>
        <v>0</v>
      </c>
      <c r="F29" s="23">
        <f>'4. Selvkost og satser'!$B$54</f>
        <v>217524.33895692934</v>
      </c>
      <c r="G29" s="18">
        <f>SUMIFS(BasilRadata[Heltidsplasser
3-6],BasilRadata[År],'0. Oppsett'!$C$9,BasilRadata[1B. Organisasjonsnummer:],$C29)</f>
        <v>0</v>
      </c>
      <c r="H29" s="23">
        <f>'4. Selvkost og satser'!$B$55</f>
        <v>113119.38208016184</v>
      </c>
      <c r="I29" s="23">
        <f t="shared" si="2"/>
        <v>0</v>
      </c>
      <c r="J29" s="67">
        <f>SUMIFS(BasilRadata[8E. Oppgi antall årsverk barnehagen har pensjonsforpliktelser for:],'1. BASIL-rådata'!$I$3:$I$500,'X. Satser pensjonstilskudd'!$C29,BasilRadata[År],'0. Oppsett'!$C$9)</f>
        <v>0</v>
      </c>
      <c r="K29" s="67" t="e">
        <f>_xlfn.XLOOKUP($C29,'X. Satser pensjonstilskudd'!$C$5:$C$224,'X. Satser pensjonstilskudd'!$I$5:$I$224)</f>
        <v>#DIV/0!</v>
      </c>
      <c r="L29" s="67" t="e">
        <f t="shared" si="3"/>
        <v>#DIV/0!</v>
      </c>
      <c r="M29" s="161">
        <f t="shared" si="0"/>
        <v>0</v>
      </c>
      <c r="N29" s="161">
        <f>IFERROR(M29*'0. Oppsett'!$C$30,0)</f>
        <v>0</v>
      </c>
      <c r="O29" s="25">
        <v>0</v>
      </c>
      <c r="P29" s="25"/>
      <c r="Q29" s="25"/>
      <c r="R29" s="25"/>
      <c r="S29" s="25">
        <v>0</v>
      </c>
      <c r="T29" s="25">
        <v>0</v>
      </c>
      <c r="U29" s="162">
        <v>0</v>
      </c>
      <c r="V29" s="162">
        <f t="shared" si="4"/>
        <v>0</v>
      </c>
    </row>
    <row r="30" spans="1:22">
      <c r="A30" s="158">
        <v>26</v>
      </c>
      <c r="B30" s="159">
        <f>'X. Satser pensjonstilskudd'!B30</f>
        <v>0</v>
      </c>
      <c r="C30" s="160">
        <f>'X. Satser pensjonstilskudd'!C30</f>
        <v>0</v>
      </c>
      <c r="D30" s="160" t="str">
        <f>IFERROR(_xlfn.XLOOKUP($C30,factPensjon[Virksomhetsnr.],factPensjon[Forpliktelser]),"")</f>
        <v/>
      </c>
      <c r="E30" s="18">
        <f>SUMIFS(BasilRadata[Heltidsplasser
0-2],BasilRadata[År],'0. Oppsett'!$C$9,BasilRadata[1B. Organisasjonsnummer:],$C30)</f>
        <v>0</v>
      </c>
      <c r="F30" s="23">
        <f>'4. Selvkost og satser'!$B$54</f>
        <v>217524.33895692934</v>
      </c>
      <c r="G30" s="18">
        <f>SUMIFS(BasilRadata[Heltidsplasser
3-6],BasilRadata[År],'0. Oppsett'!$C$9,BasilRadata[1B. Organisasjonsnummer:],$C30)</f>
        <v>0</v>
      </c>
      <c r="H30" s="23">
        <f>'4. Selvkost og satser'!$B$55</f>
        <v>113119.38208016184</v>
      </c>
      <c r="I30" s="23">
        <f t="shared" si="2"/>
        <v>0</v>
      </c>
      <c r="J30" s="67">
        <f>SUMIFS(BasilRadata[8E. Oppgi antall årsverk barnehagen har pensjonsforpliktelser for:],'1. BASIL-rådata'!$I$3:$I$500,'X. Satser pensjonstilskudd'!$C30,BasilRadata[År],'0. Oppsett'!$C$9)</f>
        <v>0</v>
      </c>
      <c r="K30" s="67" t="e">
        <f>_xlfn.XLOOKUP($C30,'X. Satser pensjonstilskudd'!$C$5:$C$224,'X. Satser pensjonstilskudd'!$I$5:$I$224)</f>
        <v>#DIV/0!</v>
      </c>
      <c r="L30" s="67" t="e">
        <f t="shared" si="3"/>
        <v>#DIV/0!</v>
      </c>
      <c r="M30" s="161">
        <f t="shared" si="0"/>
        <v>0</v>
      </c>
      <c r="N30" s="161">
        <f>IFERROR(M30*'0. Oppsett'!$C$30,0)</f>
        <v>0</v>
      </c>
      <c r="O30" s="25">
        <v>0</v>
      </c>
      <c r="P30" s="25"/>
      <c r="Q30" s="25"/>
      <c r="R30" s="25"/>
      <c r="S30" s="25">
        <v>0</v>
      </c>
      <c r="T30" s="25">
        <v>0</v>
      </c>
      <c r="U30" s="162">
        <v>0</v>
      </c>
      <c r="V30" s="162">
        <f t="shared" si="4"/>
        <v>0</v>
      </c>
    </row>
    <row r="31" spans="1:22">
      <c r="A31" s="158">
        <v>27</v>
      </c>
      <c r="B31" s="159">
        <f>'X. Satser pensjonstilskudd'!B31</f>
        <v>0</v>
      </c>
      <c r="C31" s="160">
        <f>'X. Satser pensjonstilskudd'!C31</f>
        <v>0</v>
      </c>
      <c r="D31" s="160" t="str">
        <f>IFERROR(_xlfn.XLOOKUP($C31,factPensjon[Virksomhetsnr.],factPensjon[Forpliktelser]),"")</f>
        <v/>
      </c>
      <c r="E31" s="18">
        <f>SUMIFS(BasilRadata[Heltidsplasser
0-2],BasilRadata[År],'0. Oppsett'!$C$9,BasilRadata[1B. Organisasjonsnummer:],$C31)</f>
        <v>0</v>
      </c>
      <c r="F31" s="23">
        <f>'4. Selvkost og satser'!$B$54</f>
        <v>217524.33895692934</v>
      </c>
      <c r="G31" s="18">
        <f>SUMIFS(BasilRadata[Heltidsplasser
3-6],BasilRadata[År],'0. Oppsett'!$C$9,BasilRadata[1B. Organisasjonsnummer:],$C31)</f>
        <v>0</v>
      </c>
      <c r="H31" s="23">
        <f>'4. Selvkost og satser'!$B$55</f>
        <v>113119.38208016184</v>
      </c>
      <c r="I31" s="23">
        <f t="shared" si="2"/>
        <v>0</v>
      </c>
      <c r="J31" s="67">
        <f>SUMIFS(BasilRadata[8E. Oppgi antall årsverk barnehagen har pensjonsforpliktelser for:],'1. BASIL-rådata'!$I$3:$I$500,'X. Satser pensjonstilskudd'!$C31,BasilRadata[År],'0. Oppsett'!$C$9)</f>
        <v>0</v>
      </c>
      <c r="K31" s="67" t="e">
        <f>_xlfn.XLOOKUP($C31,'X. Satser pensjonstilskudd'!$C$5:$C$224,'X. Satser pensjonstilskudd'!$I$5:$I$224)</f>
        <v>#DIV/0!</v>
      </c>
      <c r="L31" s="67" t="e">
        <f t="shared" si="3"/>
        <v>#DIV/0!</v>
      </c>
      <c r="M31" s="161">
        <f t="shared" si="0"/>
        <v>0</v>
      </c>
      <c r="N31" s="161">
        <f>IFERROR(M31*'0. Oppsett'!$C$30,0)</f>
        <v>0</v>
      </c>
      <c r="O31" s="25">
        <v>0</v>
      </c>
      <c r="P31" s="25"/>
      <c r="Q31" s="25"/>
      <c r="R31" s="25"/>
      <c r="S31" s="25">
        <v>0</v>
      </c>
      <c r="T31" s="25">
        <v>0</v>
      </c>
      <c r="U31" s="162">
        <v>0</v>
      </c>
      <c r="V31" s="162">
        <f t="shared" si="4"/>
        <v>0</v>
      </c>
    </row>
    <row r="32" spans="1:22">
      <c r="A32" s="158">
        <v>28</v>
      </c>
      <c r="B32" s="159">
        <f>'X. Satser pensjonstilskudd'!B32</f>
        <v>0</v>
      </c>
      <c r="C32" s="160">
        <f>'X. Satser pensjonstilskudd'!C32</f>
        <v>0</v>
      </c>
      <c r="D32" s="160" t="str">
        <f>IFERROR(_xlfn.XLOOKUP($C32,factPensjon[Virksomhetsnr.],factPensjon[Forpliktelser]),"")</f>
        <v/>
      </c>
      <c r="E32" s="18">
        <f>SUMIFS(BasilRadata[Heltidsplasser
0-2],BasilRadata[År],'0. Oppsett'!$C$9,BasilRadata[1B. Organisasjonsnummer:],$C32)</f>
        <v>0</v>
      </c>
      <c r="F32" s="23">
        <f>'4. Selvkost og satser'!$B$54</f>
        <v>217524.33895692934</v>
      </c>
      <c r="G32" s="18">
        <f>SUMIFS(BasilRadata[Heltidsplasser
3-6],BasilRadata[År],'0. Oppsett'!$C$9,BasilRadata[1B. Organisasjonsnummer:],$C32)</f>
        <v>0</v>
      </c>
      <c r="H32" s="23">
        <f>'4. Selvkost og satser'!$B$55</f>
        <v>113119.38208016184</v>
      </c>
      <c r="I32" s="23">
        <f t="shared" si="2"/>
        <v>0</v>
      </c>
      <c r="J32" s="67">
        <f>SUMIFS(BasilRadata[8E. Oppgi antall årsverk barnehagen har pensjonsforpliktelser for:],'1. BASIL-rådata'!$I$3:$I$500,'X. Satser pensjonstilskudd'!$C32,BasilRadata[År],'0. Oppsett'!$C$9)</f>
        <v>0</v>
      </c>
      <c r="K32" s="67" t="e">
        <f>_xlfn.XLOOKUP($C32,'X. Satser pensjonstilskudd'!$C$5:$C$224,'X. Satser pensjonstilskudd'!$I$5:$I$224)</f>
        <v>#DIV/0!</v>
      </c>
      <c r="L32" s="67" t="e">
        <f t="shared" si="3"/>
        <v>#DIV/0!</v>
      </c>
      <c r="M32" s="161">
        <f t="shared" si="0"/>
        <v>0</v>
      </c>
      <c r="N32" s="161">
        <f>IFERROR(M32*'0. Oppsett'!$C$30,0)</f>
        <v>0</v>
      </c>
      <c r="O32" s="25">
        <v>0</v>
      </c>
      <c r="P32" s="25"/>
      <c r="Q32" s="25"/>
      <c r="R32" s="25"/>
      <c r="S32" s="25">
        <v>0</v>
      </c>
      <c r="T32" s="25">
        <v>0</v>
      </c>
      <c r="U32" s="162">
        <v>0</v>
      </c>
      <c r="V32" s="162">
        <f t="shared" si="4"/>
        <v>0</v>
      </c>
    </row>
    <row r="33" spans="1:22">
      <c r="A33" s="158">
        <v>29</v>
      </c>
      <c r="B33" s="159">
        <f>'X. Satser pensjonstilskudd'!B33</f>
        <v>0</v>
      </c>
      <c r="C33" s="160">
        <f>'X. Satser pensjonstilskudd'!C33</f>
        <v>0</v>
      </c>
      <c r="D33" s="160" t="str">
        <f>IFERROR(_xlfn.XLOOKUP($C33,factPensjon[Virksomhetsnr.],factPensjon[Forpliktelser]),"")</f>
        <v/>
      </c>
      <c r="E33" s="18">
        <f>SUMIFS(BasilRadata[Heltidsplasser
0-2],BasilRadata[År],'0. Oppsett'!$C$9,BasilRadata[1B. Organisasjonsnummer:],$C33)</f>
        <v>0</v>
      </c>
      <c r="F33" s="23">
        <f>'4. Selvkost og satser'!$B$54</f>
        <v>217524.33895692934</v>
      </c>
      <c r="G33" s="18">
        <f>SUMIFS(BasilRadata[Heltidsplasser
3-6],BasilRadata[År],'0. Oppsett'!$C$9,BasilRadata[1B. Organisasjonsnummer:],$C33)</f>
        <v>0</v>
      </c>
      <c r="H33" s="23">
        <f>'4. Selvkost og satser'!$B$55</f>
        <v>113119.38208016184</v>
      </c>
      <c r="I33" s="23">
        <f t="shared" si="2"/>
        <v>0</v>
      </c>
      <c r="J33" s="67">
        <f>SUMIFS(BasilRadata[8E. Oppgi antall årsverk barnehagen har pensjonsforpliktelser for:],'1. BASIL-rådata'!$I$3:$I$500,'X. Satser pensjonstilskudd'!$C33,BasilRadata[År],'0. Oppsett'!$C$9)</f>
        <v>0</v>
      </c>
      <c r="K33" s="67" t="e">
        <f>_xlfn.XLOOKUP($C33,'X. Satser pensjonstilskudd'!$C$5:$C$224,'X. Satser pensjonstilskudd'!$I$5:$I$224)</f>
        <v>#DIV/0!</v>
      </c>
      <c r="L33" s="67" t="e">
        <f t="shared" si="3"/>
        <v>#DIV/0!</v>
      </c>
      <c r="M33" s="161">
        <f t="shared" si="0"/>
        <v>0</v>
      </c>
      <c r="N33" s="161">
        <f>IFERROR(M33*'0. Oppsett'!$C$30,0)</f>
        <v>0</v>
      </c>
      <c r="O33" s="25">
        <v>0</v>
      </c>
      <c r="P33" s="25"/>
      <c r="Q33" s="25"/>
      <c r="R33" s="25"/>
      <c r="S33" s="25">
        <v>0</v>
      </c>
      <c r="T33" s="25">
        <v>0</v>
      </c>
      <c r="U33" s="162">
        <v>0</v>
      </c>
      <c r="V33" s="162">
        <f t="shared" si="4"/>
        <v>0</v>
      </c>
    </row>
    <row r="34" spans="1:22">
      <c r="A34" s="158">
        <v>30</v>
      </c>
      <c r="B34" s="159">
        <f>'X. Satser pensjonstilskudd'!B34</f>
        <v>0</v>
      </c>
      <c r="C34" s="160">
        <f>'X. Satser pensjonstilskudd'!C34</f>
        <v>0</v>
      </c>
      <c r="D34" s="160" t="str">
        <f>IFERROR(_xlfn.XLOOKUP($C34,factPensjon[Virksomhetsnr.],factPensjon[Forpliktelser]),"")</f>
        <v/>
      </c>
      <c r="E34" s="18">
        <f>SUMIFS(BasilRadata[Heltidsplasser
0-2],BasilRadata[År],'0. Oppsett'!$C$9,BasilRadata[1B. Organisasjonsnummer:],$C34)</f>
        <v>0</v>
      </c>
      <c r="F34" s="23">
        <f>'4. Selvkost og satser'!$B$54</f>
        <v>217524.33895692934</v>
      </c>
      <c r="G34" s="18">
        <f>SUMIFS(BasilRadata[Heltidsplasser
3-6],BasilRadata[År],'0. Oppsett'!$C$9,BasilRadata[1B. Organisasjonsnummer:],$C34)</f>
        <v>0</v>
      </c>
      <c r="H34" s="23">
        <f>'4. Selvkost og satser'!$B$55</f>
        <v>113119.38208016184</v>
      </c>
      <c r="I34" s="23">
        <f t="shared" si="2"/>
        <v>0</v>
      </c>
      <c r="J34" s="67">
        <f>SUMIFS(BasilRadata[8E. Oppgi antall årsverk barnehagen har pensjonsforpliktelser for:],'1. BASIL-rådata'!$I$3:$I$500,'X. Satser pensjonstilskudd'!$C34,BasilRadata[År],'0. Oppsett'!$C$9)</f>
        <v>0</v>
      </c>
      <c r="K34" s="67" t="e">
        <f>_xlfn.XLOOKUP($C34,'X. Satser pensjonstilskudd'!$C$5:$C$224,'X. Satser pensjonstilskudd'!$I$5:$I$224)</f>
        <v>#DIV/0!</v>
      </c>
      <c r="L34" s="67" t="e">
        <f t="shared" si="3"/>
        <v>#DIV/0!</v>
      </c>
      <c r="M34" s="161">
        <f t="shared" si="0"/>
        <v>0</v>
      </c>
      <c r="N34" s="161">
        <f>IFERROR(M34*'0. Oppsett'!$C$30,0)</f>
        <v>0</v>
      </c>
      <c r="O34" s="25">
        <v>0</v>
      </c>
      <c r="P34" s="25"/>
      <c r="Q34" s="25"/>
      <c r="R34" s="25"/>
      <c r="S34" s="25">
        <v>0</v>
      </c>
      <c r="T34" s="25">
        <v>0</v>
      </c>
      <c r="U34" s="162">
        <v>0</v>
      </c>
      <c r="V34" s="162">
        <f t="shared" si="4"/>
        <v>0</v>
      </c>
    </row>
    <row r="35" spans="1:22">
      <c r="A35" s="158">
        <v>31</v>
      </c>
      <c r="B35" s="159">
        <f>'X. Satser pensjonstilskudd'!B35</f>
        <v>0</v>
      </c>
      <c r="C35" s="160">
        <f>'X. Satser pensjonstilskudd'!C35</f>
        <v>0</v>
      </c>
      <c r="D35" s="160" t="str">
        <f>IFERROR(_xlfn.XLOOKUP($C35,factPensjon[Virksomhetsnr.],factPensjon[Forpliktelser]),"")</f>
        <v/>
      </c>
      <c r="E35" s="18">
        <f>SUMIFS(BasilRadata[Heltidsplasser
0-2],BasilRadata[År],'0. Oppsett'!$C$9,BasilRadata[1B. Organisasjonsnummer:],$C35)</f>
        <v>0</v>
      </c>
      <c r="F35" s="23">
        <f>'4. Selvkost og satser'!$B$54</f>
        <v>217524.33895692934</v>
      </c>
      <c r="G35" s="18">
        <f>SUMIFS(BasilRadata[Heltidsplasser
3-6],BasilRadata[År],'0. Oppsett'!$C$9,BasilRadata[1B. Organisasjonsnummer:],$C35)</f>
        <v>0</v>
      </c>
      <c r="H35" s="23">
        <f>'4. Selvkost og satser'!$B$55</f>
        <v>113119.38208016184</v>
      </c>
      <c r="I35" s="23">
        <f t="shared" si="2"/>
        <v>0</v>
      </c>
      <c r="J35" s="67">
        <f>SUMIFS(BasilRadata[8E. Oppgi antall årsverk barnehagen har pensjonsforpliktelser for:],'1. BASIL-rådata'!$I$3:$I$500,'X. Satser pensjonstilskudd'!$C35,BasilRadata[År],'0. Oppsett'!$C$9)</f>
        <v>0</v>
      </c>
      <c r="K35" s="67" t="e">
        <f>_xlfn.XLOOKUP($C35,'X. Satser pensjonstilskudd'!$C$5:$C$224,'X. Satser pensjonstilskudd'!$I$5:$I$224)</f>
        <v>#DIV/0!</v>
      </c>
      <c r="L35" s="67" t="e">
        <f t="shared" si="3"/>
        <v>#DIV/0!</v>
      </c>
      <c r="M35" s="161">
        <f t="shared" si="0"/>
        <v>0</v>
      </c>
      <c r="N35" s="161">
        <f>IFERROR(M35*'0. Oppsett'!$C$30,0)</f>
        <v>0</v>
      </c>
      <c r="O35" s="25">
        <v>0</v>
      </c>
      <c r="P35" s="25"/>
      <c r="Q35" s="25"/>
      <c r="R35" s="25"/>
      <c r="S35" s="25">
        <v>0</v>
      </c>
      <c r="T35" s="25">
        <v>0</v>
      </c>
      <c r="U35" s="162">
        <v>0</v>
      </c>
      <c r="V35" s="162">
        <f t="shared" si="4"/>
        <v>0</v>
      </c>
    </row>
    <row r="36" spans="1:22">
      <c r="A36" s="158">
        <v>32</v>
      </c>
      <c r="B36" s="159">
        <f>'X. Satser pensjonstilskudd'!B36</f>
        <v>0</v>
      </c>
      <c r="C36" s="160">
        <f>'X. Satser pensjonstilskudd'!C36</f>
        <v>0</v>
      </c>
      <c r="D36" s="160" t="str">
        <f>IFERROR(_xlfn.XLOOKUP($C36,factPensjon[Virksomhetsnr.],factPensjon[Forpliktelser]),"")</f>
        <v/>
      </c>
      <c r="E36" s="18">
        <f>SUMIFS(BasilRadata[Heltidsplasser
0-2],BasilRadata[År],'0. Oppsett'!$C$9,BasilRadata[1B. Organisasjonsnummer:],$C36)</f>
        <v>0</v>
      </c>
      <c r="F36" s="23">
        <f>'4. Selvkost og satser'!$B$54</f>
        <v>217524.33895692934</v>
      </c>
      <c r="G36" s="18">
        <f>SUMIFS(BasilRadata[Heltidsplasser
3-6],BasilRadata[År],'0. Oppsett'!$C$9,BasilRadata[1B. Organisasjonsnummer:],$C36)</f>
        <v>0</v>
      </c>
      <c r="H36" s="23">
        <f>'4. Selvkost og satser'!$B$55</f>
        <v>113119.38208016184</v>
      </c>
      <c r="I36" s="23">
        <f t="shared" si="2"/>
        <v>0</v>
      </c>
      <c r="J36" s="67">
        <f>SUMIFS(BasilRadata[8E. Oppgi antall årsverk barnehagen har pensjonsforpliktelser for:],'1. BASIL-rådata'!$I$3:$I$500,'X. Satser pensjonstilskudd'!$C36,BasilRadata[År],'0. Oppsett'!$C$9)</f>
        <v>0</v>
      </c>
      <c r="K36" s="67" t="e">
        <f>_xlfn.XLOOKUP($C36,'X. Satser pensjonstilskudd'!$C$5:$C$224,'X. Satser pensjonstilskudd'!$I$5:$I$224)</f>
        <v>#DIV/0!</v>
      </c>
      <c r="L36" s="67" t="e">
        <f t="shared" si="3"/>
        <v>#DIV/0!</v>
      </c>
      <c r="M36" s="161">
        <f t="shared" si="0"/>
        <v>0</v>
      </c>
      <c r="N36" s="161">
        <f>IFERROR(M36*'0. Oppsett'!$C$30,0)</f>
        <v>0</v>
      </c>
      <c r="O36" s="25">
        <v>0</v>
      </c>
      <c r="P36" s="25"/>
      <c r="Q36" s="25"/>
      <c r="R36" s="25"/>
      <c r="S36" s="25">
        <v>0</v>
      </c>
      <c r="T36" s="25">
        <v>0</v>
      </c>
      <c r="U36" s="162">
        <v>0</v>
      </c>
      <c r="V36" s="162">
        <f t="shared" si="4"/>
        <v>0</v>
      </c>
    </row>
    <row r="37" spans="1:22">
      <c r="A37" s="158">
        <v>33</v>
      </c>
      <c r="B37" s="159">
        <f>'X. Satser pensjonstilskudd'!B37</f>
        <v>0</v>
      </c>
      <c r="C37" s="160">
        <f>'X. Satser pensjonstilskudd'!C37</f>
        <v>0</v>
      </c>
      <c r="D37" s="160" t="str">
        <f>IFERROR(_xlfn.XLOOKUP($C37,factPensjon[Virksomhetsnr.],factPensjon[Forpliktelser]),"")</f>
        <v/>
      </c>
      <c r="E37" s="18">
        <f>SUMIFS(BasilRadata[Heltidsplasser
0-2],BasilRadata[År],'0. Oppsett'!$C$9,BasilRadata[1B. Organisasjonsnummer:],$C37)</f>
        <v>0</v>
      </c>
      <c r="F37" s="23">
        <f>'4. Selvkost og satser'!$B$54</f>
        <v>217524.33895692934</v>
      </c>
      <c r="G37" s="18">
        <f>SUMIFS(BasilRadata[Heltidsplasser
3-6],BasilRadata[År],'0. Oppsett'!$C$9,BasilRadata[1B. Organisasjonsnummer:],$C37)</f>
        <v>0</v>
      </c>
      <c r="H37" s="23">
        <f>'4. Selvkost og satser'!$B$55</f>
        <v>113119.38208016184</v>
      </c>
      <c r="I37" s="23">
        <f t="shared" si="2"/>
        <v>0</v>
      </c>
      <c r="J37" s="67">
        <f>SUMIFS(BasilRadata[8E. Oppgi antall årsverk barnehagen har pensjonsforpliktelser for:],'1. BASIL-rådata'!$I$3:$I$500,'X. Satser pensjonstilskudd'!$C37,BasilRadata[År],'0. Oppsett'!$C$9)</f>
        <v>0</v>
      </c>
      <c r="K37" s="67" t="e">
        <f>_xlfn.XLOOKUP($C37,'X. Satser pensjonstilskudd'!$C$5:$C$224,'X. Satser pensjonstilskudd'!$I$5:$I$224)</f>
        <v>#DIV/0!</v>
      </c>
      <c r="L37" s="67" t="e">
        <f t="shared" si="3"/>
        <v>#DIV/0!</v>
      </c>
      <c r="M37" s="161">
        <f t="shared" si="0"/>
        <v>0</v>
      </c>
      <c r="N37" s="161">
        <f>IFERROR(M37*'0. Oppsett'!$C$30,0)</f>
        <v>0</v>
      </c>
      <c r="O37" s="25">
        <v>0</v>
      </c>
      <c r="P37" s="25"/>
      <c r="Q37" s="25"/>
      <c r="R37" s="25"/>
      <c r="S37" s="25">
        <v>0</v>
      </c>
      <c r="T37" s="25">
        <v>0</v>
      </c>
      <c r="U37" s="162">
        <v>0</v>
      </c>
      <c r="V37" s="162">
        <f t="shared" si="4"/>
        <v>0</v>
      </c>
    </row>
    <row r="38" spans="1:22">
      <c r="A38" s="158">
        <v>34</v>
      </c>
      <c r="B38" s="159">
        <f>'X. Satser pensjonstilskudd'!B38</f>
        <v>0</v>
      </c>
      <c r="C38" s="160">
        <f>'X. Satser pensjonstilskudd'!C38</f>
        <v>0</v>
      </c>
      <c r="D38" s="160" t="str">
        <f>IFERROR(_xlfn.XLOOKUP($C38,factPensjon[Virksomhetsnr.],factPensjon[Forpliktelser]),"")</f>
        <v/>
      </c>
      <c r="E38" s="18">
        <f>SUMIFS(BasilRadata[Heltidsplasser
0-2],BasilRadata[År],'0. Oppsett'!$C$9,BasilRadata[1B. Organisasjonsnummer:],$C38)</f>
        <v>0</v>
      </c>
      <c r="F38" s="23">
        <f>'4. Selvkost og satser'!$B$54</f>
        <v>217524.33895692934</v>
      </c>
      <c r="G38" s="18">
        <f>SUMIFS(BasilRadata[Heltidsplasser
3-6],BasilRadata[År],'0. Oppsett'!$C$9,BasilRadata[1B. Organisasjonsnummer:],$C38)</f>
        <v>0</v>
      </c>
      <c r="H38" s="23">
        <f>'4. Selvkost og satser'!$B$55</f>
        <v>113119.38208016184</v>
      </c>
      <c r="I38" s="23">
        <f t="shared" si="2"/>
        <v>0</v>
      </c>
      <c r="J38" s="67">
        <f>SUMIFS(BasilRadata[8E. Oppgi antall årsverk barnehagen har pensjonsforpliktelser for:],'1. BASIL-rådata'!$I$3:$I$500,'X. Satser pensjonstilskudd'!$C38,BasilRadata[År],'0. Oppsett'!$C$9)</f>
        <v>0</v>
      </c>
      <c r="K38" s="67" t="e">
        <f>_xlfn.XLOOKUP($C38,'X. Satser pensjonstilskudd'!$C$5:$C$224,'X. Satser pensjonstilskudd'!$I$5:$I$224)</f>
        <v>#DIV/0!</v>
      </c>
      <c r="L38" s="67" t="e">
        <f t="shared" si="3"/>
        <v>#DIV/0!</v>
      </c>
      <c r="M38" s="161">
        <f t="shared" si="0"/>
        <v>0</v>
      </c>
      <c r="N38" s="161">
        <f>IFERROR(M38*'0. Oppsett'!$C$30,0)</f>
        <v>0</v>
      </c>
      <c r="O38" s="25">
        <v>0</v>
      </c>
      <c r="P38" s="25"/>
      <c r="Q38" s="25"/>
      <c r="R38" s="25"/>
      <c r="S38" s="25">
        <v>0</v>
      </c>
      <c r="T38" s="25">
        <v>0</v>
      </c>
      <c r="U38" s="162">
        <v>0</v>
      </c>
      <c r="V38" s="162">
        <f t="shared" si="4"/>
        <v>0</v>
      </c>
    </row>
    <row r="39" spans="1:22">
      <c r="A39" s="158">
        <v>35</v>
      </c>
      <c r="B39" s="159">
        <f>'X. Satser pensjonstilskudd'!B39</f>
        <v>0</v>
      </c>
      <c r="C39" s="160">
        <f>'X. Satser pensjonstilskudd'!C39</f>
        <v>0</v>
      </c>
      <c r="D39" s="160" t="str">
        <f>IFERROR(_xlfn.XLOOKUP($C39,factPensjon[Virksomhetsnr.],factPensjon[Forpliktelser]),"")</f>
        <v/>
      </c>
      <c r="E39" s="18">
        <f>SUMIFS(BasilRadata[Heltidsplasser
0-2],BasilRadata[År],'0. Oppsett'!$C$9,BasilRadata[1B. Organisasjonsnummer:],$C39)</f>
        <v>0</v>
      </c>
      <c r="F39" s="23">
        <f>'4. Selvkost og satser'!$B$54</f>
        <v>217524.33895692934</v>
      </c>
      <c r="G39" s="18">
        <f>SUMIFS(BasilRadata[Heltidsplasser
3-6],BasilRadata[År],'0. Oppsett'!$C$9,BasilRadata[1B. Organisasjonsnummer:],$C39)</f>
        <v>0</v>
      </c>
      <c r="H39" s="23">
        <f>'4. Selvkost og satser'!$B$55</f>
        <v>113119.38208016184</v>
      </c>
      <c r="I39" s="23">
        <f t="shared" si="2"/>
        <v>0</v>
      </c>
      <c r="J39" s="67">
        <f>SUMIFS(BasilRadata[8E. Oppgi antall årsverk barnehagen har pensjonsforpliktelser for:],'1. BASIL-rådata'!$I$3:$I$500,'X. Satser pensjonstilskudd'!$C39,BasilRadata[År],'0. Oppsett'!$C$9)</f>
        <v>0</v>
      </c>
      <c r="K39" s="67" t="e">
        <f>_xlfn.XLOOKUP($C39,'X. Satser pensjonstilskudd'!$C$5:$C$224,'X. Satser pensjonstilskudd'!$I$5:$I$224)</f>
        <v>#DIV/0!</v>
      </c>
      <c r="L39" s="67" t="e">
        <f t="shared" si="3"/>
        <v>#DIV/0!</v>
      </c>
      <c r="M39" s="161">
        <f t="shared" si="0"/>
        <v>0</v>
      </c>
      <c r="N39" s="161">
        <f>IFERROR(M39*'0. Oppsett'!$C$30,0)</f>
        <v>0</v>
      </c>
      <c r="O39" s="25">
        <v>0</v>
      </c>
      <c r="P39" s="25"/>
      <c r="Q39" s="25"/>
      <c r="R39" s="25"/>
      <c r="S39" s="25">
        <v>0</v>
      </c>
      <c r="T39" s="25">
        <v>0</v>
      </c>
      <c r="U39" s="162">
        <v>0</v>
      </c>
      <c r="V39" s="162">
        <f t="shared" si="4"/>
        <v>0</v>
      </c>
    </row>
    <row r="40" spans="1:22">
      <c r="A40" s="158">
        <v>36</v>
      </c>
      <c r="B40" s="159">
        <f>'X. Satser pensjonstilskudd'!B40</f>
        <v>0</v>
      </c>
      <c r="C40" s="160">
        <f>'X. Satser pensjonstilskudd'!C40</f>
        <v>0</v>
      </c>
      <c r="D40" s="160" t="str">
        <f>IFERROR(_xlfn.XLOOKUP($C40,factPensjon[Virksomhetsnr.],factPensjon[Forpliktelser]),"")</f>
        <v/>
      </c>
      <c r="E40" s="18">
        <f>SUMIFS(BasilRadata[Heltidsplasser
0-2],BasilRadata[År],'0. Oppsett'!$C$9,BasilRadata[1B. Organisasjonsnummer:],$C40)</f>
        <v>0</v>
      </c>
      <c r="F40" s="23">
        <f>'4. Selvkost og satser'!$B$54</f>
        <v>217524.33895692934</v>
      </c>
      <c r="G40" s="18">
        <f>SUMIFS(BasilRadata[Heltidsplasser
3-6],BasilRadata[År],'0. Oppsett'!$C$9,BasilRadata[1B. Organisasjonsnummer:],$C40)</f>
        <v>0</v>
      </c>
      <c r="H40" s="23">
        <f>'4. Selvkost og satser'!$B$55</f>
        <v>113119.38208016184</v>
      </c>
      <c r="I40" s="23">
        <f t="shared" si="2"/>
        <v>0</v>
      </c>
      <c r="J40" s="67">
        <f>SUMIFS(BasilRadata[8E. Oppgi antall årsverk barnehagen har pensjonsforpliktelser for:],'1. BASIL-rådata'!$I$3:$I$500,'X. Satser pensjonstilskudd'!$C40,BasilRadata[År],'0. Oppsett'!$C$9)</f>
        <v>0</v>
      </c>
      <c r="K40" s="67" t="e">
        <f>_xlfn.XLOOKUP($C40,'X. Satser pensjonstilskudd'!$C$5:$C$224,'X. Satser pensjonstilskudd'!$I$5:$I$224)</f>
        <v>#DIV/0!</v>
      </c>
      <c r="L40" s="67" t="e">
        <f t="shared" si="3"/>
        <v>#DIV/0!</v>
      </c>
      <c r="M40" s="161">
        <f t="shared" si="0"/>
        <v>0</v>
      </c>
      <c r="N40" s="161">
        <f>IFERROR(M40*'0. Oppsett'!$C$30,0)</f>
        <v>0</v>
      </c>
      <c r="O40" s="25">
        <v>0</v>
      </c>
      <c r="P40" s="25"/>
      <c r="Q40" s="25"/>
      <c r="R40" s="25"/>
      <c r="S40" s="25">
        <v>0</v>
      </c>
      <c r="T40" s="25">
        <v>0</v>
      </c>
      <c r="U40" s="162">
        <v>0</v>
      </c>
      <c r="V40" s="162">
        <f t="shared" si="4"/>
        <v>0</v>
      </c>
    </row>
    <row r="41" spans="1:22">
      <c r="A41" s="158">
        <v>37</v>
      </c>
      <c r="B41" s="159">
        <f>'X. Satser pensjonstilskudd'!B41</f>
        <v>0</v>
      </c>
      <c r="C41" s="160">
        <f>'X. Satser pensjonstilskudd'!C41</f>
        <v>0</v>
      </c>
      <c r="D41" s="160" t="str">
        <f>IFERROR(_xlfn.XLOOKUP($C41,factPensjon[Virksomhetsnr.],factPensjon[Forpliktelser]),"")</f>
        <v/>
      </c>
      <c r="E41" s="18">
        <f>SUMIFS(BasilRadata[Heltidsplasser
0-2],BasilRadata[År],'0. Oppsett'!$C$9,BasilRadata[1B. Organisasjonsnummer:],$C41)</f>
        <v>0</v>
      </c>
      <c r="F41" s="23">
        <f>'4. Selvkost og satser'!$B$54</f>
        <v>217524.33895692934</v>
      </c>
      <c r="G41" s="18">
        <f>SUMIFS(BasilRadata[Heltidsplasser
3-6],BasilRadata[År],'0. Oppsett'!$C$9,BasilRadata[1B. Organisasjonsnummer:],$C41)</f>
        <v>0</v>
      </c>
      <c r="H41" s="23">
        <f>'4. Selvkost og satser'!$B$55</f>
        <v>113119.38208016184</v>
      </c>
      <c r="I41" s="23">
        <f t="shared" si="2"/>
        <v>0</v>
      </c>
      <c r="J41" s="67">
        <f>SUMIFS(BasilRadata[8E. Oppgi antall årsverk barnehagen har pensjonsforpliktelser for:],'1. BASIL-rådata'!$I$3:$I$500,'X. Satser pensjonstilskudd'!$C41,BasilRadata[År],'0. Oppsett'!$C$9)</f>
        <v>0</v>
      </c>
      <c r="K41" s="67" t="e">
        <f>_xlfn.XLOOKUP($C41,'X. Satser pensjonstilskudd'!$C$5:$C$224,'X. Satser pensjonstilskudd'!$I$5:$I$224)</f>
        <v>#DIV/0!</v>
      </c>
      <c r="L41" s="67" t="e">
        <f t="shared" si="3"/>
        <v>#DIV/0!</v>
      </c>
      <c r="M41" s="161">
        <f t="shared" si="0"/>
        <v>0</v>
      </c>
      <c r="N41" s="161">
        <f>IFERROR(M41*'0. Oppsett'!$C$30,0)</f>
        <v>0</v>
      </c>
      <c r="O41" s="25">
        <v>0</v>
      </c>
      <c r="P41" s="25"/>
      <c r="Q41" s="25"/>
      <c r="R41" s="25"/>
      <c r="S41" s="25">
        <v>0</v>
      </c>
      <c r="T41" s="25">
        <v>0</v>
      </c>
      <c r="U41" s="162">
        <v>0</v>
      </c>
      <c r="V41" s="162">
        <f t="shared" si="4"/>
        <v>0</v>
      </c>
    </row>
    <row r="42" spans="1:22">
      <c r="A42" s="158">
        <v>38</v>
      </c>
      <c r="B42" s="159">
        <f>'X. Satser pensjonstilskudd'!B42</f>
        <v>0</v>
      </c>
      <c r="C42" s="160">
        <f>'X. Satser pensjonstilskudd'!C42</f>
        <v>0</v>
      </c>
      <c r="D42" s="160" t="str">
        <f>IFERROR(_xlfn.XLOOKUP($C42,factPensjon[Virksomhetsnr.],factPensjon[Forpliktelser]),"")</f>
        <v/>
      </c>
      <c r="E42" s="18">
        <f>SUMIFS(BasilRadata[Heltidsplasser
0-2],BasilRadata[År],'0. Oppsett'!$C$9,BasilRadata[1B. Organisasjonsnummer:],$C42)</f>
        <v>0</v>
      </c>
      <c r="F42" s="23">
        <f>'4. Selvkost og satser'!$B$54</f>
        <v>217524.33895692934</v>
      </c>
      <c r="G42" s="18">
        <f>SUMIFS(BasilRadata[Heltidsplasser
3-6],BasilRadata[År],'0. Oppsett'!$C$9,BasilRadata[1B. Organisasjonsnummer:],$C42)</f>
        <v>0</v>
      </c>
      <c r="H42" s="23">
        <f>'4. Selvkost og satser'!$B$55</f>
        <v>113119.38208016184</v>
      </c>
      <c r="I42" s="23">
        <f t="shared" si="2"/>
        <v>0</v>
      </c>
      <c r="J42" s="67">
        <f>SUMIFS(BasilRadata[8E. Oppgi antall årsverk barnehagen har pensjonsforpliktelser for:],'1. BASIL-rådata'!$I$3:$I$500,'X. Satser pensjonstilskudd'!$C42,BasilRadata[År],'0. Oppsett'!$C$9)</f>
        <v>0</v>
      </c>
      <c r="K42" s="67" t="e">
        <f>_xlfn.XLOOKUP($C42,'X. Satser pensjonstilskudd'!$C$5:$C$224,'X. Satser pensjonstilskudd'!$I$5:$I$224)</f>
        <v>#DIV/0!</v>
      </c>
      <c r="L42" s="67" t="e">
        <f t="shared" si="3"/>
        <v>#DIV/0!</v>
      </c>
      <c r="M42" s="161">
        <f t="shared" si="0"/>
        <v>0</v>
      </c>
      <c r="N42" s="161">
        <f>IFERROR(M42*'0. Oppsett'!$C$30,0)</f>
        <v>0</v>
      </c>
      <c r="O42" s="25">
        <v>0</v>
      </c>
      <c r="P42" s="25"/>
      <c r="Q42" s="25"/>
      <c r="R42" s="25"/>
      <c r="S42" s="25">
        <v>0</v>
      </c>
      <c r="T42" s="25">
        <v>0</v>
      </c>
      <c r="U42" s="162">
        <v>0</v>
      </c>
      <c r="V42" s="162">
        <f t="shared" si="4"/>
        <v>0</v>
      </c>
    </row>
    <row r="43" spans="1:22">
      <c r="A43" s="158">
        <v>39</v>
      </c>
      <c r="B43" s="159">
        <f>'X. Satser pensjonstilskudd'!B43</f>
        <v>0</v>
      </c>
      <c r="C43" s="160">
        <f>'X. Satser pensjonstilskudd'!C43</f>
        <v>0</v>
      </c>
      <c r="D43" s="160" t="str">
        <f>IFERROR(_xlfn.XLOOKUP($C43,factPensjon[Virksomhetsnr.],factPensjon[Forpliktelser]),"")</f>
        <v/>
      </c>
      <c r="E43" s="18">
        <f>SUMIFS(BasilRadata[Heltidsplasser
0-2],BasilRadata[År],'0. Oppsett'!$C$9,BasilRadata[1B. Organisasjonsnummer:],$C43)</f>
        <v>0</v>
      </c>
      <c r="F43" s="23">
        <f>'4. Selvkost og satser'!$B$54</f>
        <v>217524.33895692934</v>
      </c>
      <c r="G43" s="18">
        <f>SUMIFS(BasilRadata[Heltidsplasser
3-6],BasilRadata[År],'0. Oppsett'!$C$9,BasilRadata[1B. Organisasjonsnummer:],$C43)</f>
        <v>0</v>
      </c>
      <c r="H43" s="23">
        <f>'4. Selvkost og satser'!$B$55</f>
        <v>113119.38208016184</v>
      </c>
      <c r="I43" s="23">
        <f t="shared" si="2"/>
        <v>0</v>
      </c>
      <c r="J43" s="67">
        <f>SUMIFS(BasilRadata[8E. Oppgi antall årsverk barnehagen har pensjonsforpliktelser for:],'1. BASIL-rådata'!$I$3:$I$500,'X. Satser pensjonstilskudd'!$C43,BasilRadata[År],'0. Oppsett'!$C$9)</f>
        <v>0</v>
      </c>
      <c r="K43" s="67" t="e">
        <f>_xlfn.XLOOKUP($C43,'X. Satser pensjonstilskudd'!$C$5:$C$224,'X. Satser pensjonstilskudd'!$I$5:$I$224)</f>
        <v>#DIV/0!</v>
      </c>
      <c r="L43" s="67" t="e">
        <f t="shared" si="3"/>
        <v>#DIV/0!</v>
      </c>
      <c r="M43" s="161">
        <f t="shared" si="0"/>
        <v>0</v>
      </c>
      <c r="N43" s="161">
        <f>IFERROR(M43*'0. Oppsett'!$C$30,0)</f>
        <v>0</v>
      </c>
      <c r="O43" s="25">
        <v>0</v>
      </c>
      <c r="P43" s="25"/>
      <c r="Q43" s="25"/>
      <c r="R43" s="25"/>
      <c r="S43" s="25">
        <v>0</v>
      </c>
      <c r="T43" s="25">
        <v>0</v>
      </c>
      <c r="U43" s="162">
        <v>0</v>
      </c>
      <c r="V43" s="162">
        <f t="shared" si="4"/>
        <v>0</v>
      </c>
    </row>
    <row r="44" spans="1:22">
      <c r="A44" s="158">
        <v>40</v>
      </c>
      <c r="B44" s="159">
        <f>'X. Satser pensjonstilskudd'!B44</f>
        <v>0</v>
      </c>
      <c r="C44" s="160">
        <f>'X. Satser pensjonstilskudd'!C44</f>
        <v>0</v>
      </c>
      <c r="D44" s="160" t="str">
        <f>IFERROR(_xlfn.XLOOKUP($C44,factPensjon[Virksomhetsnr.],factPensjon[Forpliktelser]),"")</f>
        <v/>
      </c>
      <c r="E44" s="18">
        <f>SUMIFS(BasilRadata[Heltidsplasser
0-2],BasilRadata[År],'0. Oppsett'!$C$9,BasilRadata[1B. Organisasjonsnummer:],$C44)</f>
        <v>0</v>
      </c>
      <c r="F44" s="23">
        <f>'4. Selvkost og satser'!$B$54</f>
        <v>217524.33895692934</v>
      </c>
      <c r="G44" s="18">
        <f>SUMIFS(BasilRadata[Heltidsplasser
3-6],BasilRadata[År],'0. Oppsett'!$C$9,BasilRadata[1B. Organisasjonsnummer:],$C44)</f>
        <v>0</v>
      </c>
      <c r="H44" s="23">
        <f>'4. Selvkost og satser'!$B$55</f>
        <v>113119.38208016184</v>
      </c>
      <c r="I44" s="23">
        <f t="shared" si="2"/>
        <v>0</v>
      </c>
      <c r="J44" s="67">
        <f>SUMIFS(BasilRadata[8E. Oppgi antall årsverk barnehagen har pensjonsforpliktelser for:],'1. BASIL-rådata'!$I$3:$I$500,'X. Satser pensjonstilskudd'!$C44,BasilRadata[År],'0. Oppsett'!$C$9)</f>
        <v>0</v>
      </c>
      <c r="K44" s="67" t="e">
        <f>_xlfn.XLOOKUP($C44,'X. Satser pensjonstilskudd'!$C$5:$C$224,'X. Satser pensjonstilskudd'!$I$5:$I$224)</f>
        <v>#DIV/0!</v>
      </c>
      <c r="L44" s="67" t="e">
        <f t="shared" si="3"/>
        <v>#DIV/0!</v>
      </c>
      <c r="M44" s="161">
        <f t="shared" si="0"/>
        <v>0</v>
      </c>
      <c r="N44" s="161">
        <f>IFERROR(M44*'0. Oppsett'!$C$30,0)</f>
        <v>0</v>
      </c>
      <c r="O44" s="25">
        <v>0</v>
      </c>
      <c r="P44" s="25"/>
      <c r="Q44" s="25"/>
      <c r="R44" s="25"/>
      <c r="S44" s="25">
        <v>0</v>
      </c>
      <c r="T44" s="25">
        <v>0</v>
      </c>
      <c r="U44" s="162">
        <v>0</v>
      </c>
      <c r="V44" s="162">
        <f t="shared" si="4"/>
        <v>0</v>
      </c>
    </row>
    <row r="45" spans="1:22">
      <c r="A45" s="158">
        <v>41</v>
      </c>
      <c r="B45" s="159">
        <f>'X. Satser pensjonstilskudd'!B45</f>
        <v>0</v>
      </c>
      <c r="C45" s="160">
        <f>'X. Satser pensjonstilskudd'!C45</f>
        <v>0</v>
      </c>
      <c r="D45" s="160" t="str">
        <f>IFERROR(_xlfn.XLOOKUP($C45,factPensjon[Virksomhetsnr.],factPensjon[Forpliktelser]),"")</f>
        <v/>
      </c>
      <c r="E45" s="18">
        <f>SUMIFS(BasilRadata[Heltidsplasser
0-2],BasilRadata[År],'0. Oppsett'!$C$9,BasilRadata[1B. Organisasjonsnummer:],$C45)</f>
        <v>0</v>
      </c>
      <c r="F45" s="23">
        <f>'4. Selvkost og satser'!$B$54</f>
        <v>217524.33895692934</v>
      </c>
      <c r="G45" s="18">
        <f>SUMIFS(BasilRadata[Heltidsplasser
3-6],BasilRadata[År],'0. Oppsett'!$C$9,BasilRadata[1B. Organisasjonsnummer:],$C45)</f>
        <v>0</v>
      </c>
      <c r="H45" s="23">
        <f>'4. Selvkost og satser'!$B$55</f>
        <v>113119.38208016184</v>
      </c>
      <c r="I45" s="23">
        <f t="shared" si="2"/>
        <v>0</v>
      </c>
      <c r="J45" s="67">
        <f>SUMIFS(BasilRadata[8E. Oppgi antall årsverk barnehagen har pensjonsforpliktelser for:],'1. BASIL-rådata'!$I$3:$I$500,'X. Satser pensjonstilskudd'!$C45,BasilRadata[År],'0. Oppsett'!$C$9)</f>
        <v>0</v>
      </c>
      <c r="K45" s="67" t="e">
        <f>_xlfn.XLOOKUP($C45,'X. Satser pensjonstilskudd'!$C$5:$C$224,'X. Satser pensjonstilskudd'!$I$5:$I$224)</f>
        <v>#DIV/0!</v>
      </c>
      <c r="L45" s="67" t="e">
        <f t="shared" si="3"/>
        <v>#DIV/0!</v>
      </c>
      <c r="M45" s="161">
        <f t="shared" si="0"/>
        <v>0</v>
      </c>
      <c r="N45" s="161">
        <f>IFERROR(M45*'0. Oppsett'!$C$30,0)</f>
        <v>0</v>
      </c>
      <c r="O45" s="25">
        <v>0</v>
      </c>
      <c r="P45" s="25"/>
      <c r="Q45" s="25"/>
      <c r="R45" s="25"/>
      <c r="S45" s="25">
        <v>0</v>
      </c>
      <c r="T45" s="25">
        <v>0</v>
      </c>
      <c r="U45" s="162">
        <v>0</v>
      </c>
      <c r="V45" s="162">
        <f t="shared" si="4"/>
        <v>0</v>
      </c>
    </row>
    <row r="46" spans="1:22">
      <c r="A46" s="158">
        <v>42</v>
      </c>
      <c r="B46" s="159">
        <f>'X. Satser pensjonstilskudd'!B46</f>
        <v>0</v>
      </c>
      <c r="C46" s="160">
        <f>'X. Satser pensjonstilskudd'!C46</f>
        <v>0</v>
      </c>
      <c r="D46" s="160" t="str">
        <f>IFERROR(_xlfn.XLOOKUP($C46,factPensjon[Virksomhetsnr.],factPensjon[Forpliktelser]),"")</f>
        <v/>
      </c>
      <c r="E46" s="18">
        <f>SUMIFS(BasilRadata[Heltidsplasser
0-2],BasilRadata[År],'0. Oppsett'!$C$9,BasilRadata[1B. Organisasjonsnummer:],$C46)</f>
        <v>0</v>
      </c>
      <c r="F46" s="23">
        <f>'4. Selvkost og satser'!$B$54</f>
        <v>217524.33895692934</v>
      </c>
      <c r="G46" s="18">
        <f>SUMIFS(BasilRadata[Heltidsplasser
3-6],BasilRadata[År],'0. Oppsett'!$C$9,BasilRadata[1B. Organisasjonsnummer:],$C46)</f>
        <v>0</v>
      </c>
      <c r="H46" s="23">
        <f>'4. Selvkost og satser'!$B$55</f>
        <v>113119.38208016184</v>
      </c>
      <c r="I46" s="23">
        <f t="shared" si="2"/>
        <v>0</v>
      </c>
      <c r="J46" s="67">
        <f>SUMIFS(BasilRadata[8E. Oppgi antall årsverk barnehagen har pensjonsforpliktelser for:],'1. BASIL-rådata'!$I$3:$I$500,'X. Satser pensjonstilskudd'!$C46,BasilRadata[År],'0. Oppsett'!$C$9)</f>
        <v>0</v>
      </c>
      <c r="K46" s="67" t="e">
        <f>_xlfn.XLOOKUP($C46,'X. Satser pensjonstilskudd'!$C$5:$C$224,'X. Satser pensjonstilskudd'!$I$5:$I$224)</f>
        <v>#DIV/0!</v>
      </c>
      <c r="L46" s="67" t="e">
        <f t="shared" si="3"/>
        <v>#DIV/0!</v>
      </c>
      <c r="M46" s="161">
        <f t="shared" si="0"/>
        <v>0</v>
      </c>
      <c r="N46" s="161">
        <f>IFERROR(M46*'0. Oppsett'!$C$30,0)</f>
        <v>0</v>
      </c>
      <c r="O46" s="25">
        <v>0</v>
      </c>
      <c r="P46" s="25"/>
      <c r="Q46" s="25"/>
      <c r="R46" s="25"/>
      <c r="S46" s="25">
        <v>0</v>
      </c>
      <c r="T46" s="25">
        <v>0</v>
      </c>
      <c r="U46" s="162">
        <v>0</v>
      </c>
      <c r="V46" s="162">
        <f t="shared" si="4"/>
        <v>0</v>
      </c>
    </row>
    <row r="47" spans="1:22">
      <c r="A47" s="158">
        <v>43</v>
      </c>
      <c r="B47" s="159">
        <f>'X. Satser pensjonstilskudd'!B47</f>
        <v>0</v>
      </c>
      <c r="C47" s="160">
        <f>'X. Satser pensjonstilskudd'!C47</f>
        <v>0</v>
      </c>
      <c r="D47" s="160" t="str">
        <f>IFERROR(_xlfn.XLOOKUP($C47,factPensjon[Virksomhetsnr.],factPensjon[Forpliktelser]),"")</f>
        <v/>
      </c>
      <c r="E47" s="18">
        <f>SUMIFS(BasilRadata[Heltidsplasser
0-2],BasilRadata[År],'0. Oppsett'!$C$9,BasilRadata[1B. Organisasjonsnummer:],$C47)</f>
        <v>0</v>
      </c>
      <c r="F47" s="23">
        <f>'4. Selvkost og satser'!$B$54</f>
        <v>217524.33895692934</v>
      </c>
      <c r="G47" s="18">
        <f>SUMIFS(BasilRadata[Heltidsplasser
3-6],BasilRadata[År],'0. Oppsett'!$C$9,BasilRadata[1B. Organisasjonsnummer:],$C47)</f>
        <v>0</v>
      </c>
      <c r="H47" s="23">
        <f>'4. Selvkost og satser'!$B$55</f>
        <v>113119.38208016184</v>
      </c>
      <c r="I47" s="23">
        <f t="shared" si="2"/>
        <v>0</v>
      </c>
      <c r="J47" s="67">
        <f>SUMIFS(BasilRadata[8E. Oppgi antall årsverk barnehagen har pensjonsforpliktelser for:],'1. BASIL-rådata'!$I$3:$I$500,'X. Satser pensjonstilskudd'!$C47,BasilRadata[År],'0. Oppsett'!$C$9)</f>
        <v>0</v>
      </c>
      <c r="K47" s="67" t="e">
        <f>_xlfn.XLOOKUP($C47,'X. Satser pensjonstilskudd'!$C$5:$C$224,'X. Satser pensjonstilskudd'!$I$5:$I$224)</f>
        <v>#DIV/0!</v>
      </c>
      <c r="L47" s="67" t="e">
        <f t="shared" si="3"/>
        <v>#DIV/0!</v>
      </c>
      <c r="M47" s="161">
        <f t="shared" si="0"/>
        <v>0</v>
      </c>
      <c r="N47" s="161">
        <f>IFERROR(M47*'0. Oppsett'!$C$30,0)</f>
        <v>0</v>
      </c>
      <c r="O47" s="25">
        <v>0</v>
      </c>
      <c r="P47" s="25"/>
      <c r="Q47" s="25"/>
      <c r="R47" s="25"/>
      <c r="S47" s="25">
        <v>0</v>
      </c>
      <c r="T47" s="25">
        <v>0</v>
      </c>
      <c r="U47" s="162">
        <v>0</v>
      </c>
      <c r="V47" s="162">
        <f t="shared" si="4"/>
        <v>0</v>
      </c>
    </row>
    <row r="48" spans="1:22">
      <c r="A48" s="158">
        <v>44</v>
      </c>
      <c r="B48" s="159">
        <f>'X. Satser pensjonstilskudd'!B48</f>
        <v>0</v>
      </c>
      <c r="C48" s="160">
        <f>'X. Satser pensjonstilskudd'!C48</f>
        <v>0</v>
      </c>
      <c r="D48" s="160" t="str">
        <f>IFERROR(_xlfn.XLOOKUP($C48,factPensjon[Virksomhetsnr.],factPensjon[Forpliktelser]),"")</f>
        <v/>
      </c>
      <c r="E48" s="18">
        <f>SUMIFS(BasilRadata[Heltidsplasser
0-2],BasilRadata[År],'0. Oppsett'!$C$9,BasilRadata[1B. Organisasjonsnummer:],$C48)</f>
        <v>0</v>
      </c>
      <c r="F48" s="23">
        <f>'4. Selvkost og satser'!$B$54</f>
        <v>217524.33895692934</v>
      </c>
      <c r="G48" s="18">
        <f>SUMIFS(BasilRadata[Heltidsplasser
3-6],BasilRadata[År],'0. Oppsett'!$C$9,BasilRadata[1B. Organisasjonsnummer:],$C48)</f>
        <v>0</v>
      </c>
      <c r="H48" s="23">
        <f>'4. Selvkost og satser'!$B$55</f>
        <v>113119.38208016184</v>
      </c>
      <c r="I48" s="23">
        <f t="shared" si="2"/>
        <v>0</v>
      </c>
      <c r="J48" s="67">
        <f>SUMIFS(BasilRadata[8E. Oppgi antall årsverk barnehagen har pensjonsforpliktelser for:],'1. BASIL-rådata'!$I$3:$I$500,'X. Satser pensjonstilskudd'!$C48,BasilRadata[År],'0. Oppsett'!$C$9)</f>
        <v>0</v>
      </c>
      <c r="K48" s="67" t="e">
        <f>_xlfn.XLOOKUP($C48,'X. Satser pensjonstilskudd'!$C$5:$C$224,'X. Satser pensjonstilskudd'!$I$5:$I$224)</f>
        <v>#DIV/0!</v>
      </c>
      <c r="L48" s="67" t="e">
        <f t="shared" si="3"/>
        <v>#DIV/0!</v>
      </c>
      <c r="M48" s="161">
        <f t="shared" si="0"/>
        <v>0</v>
      </c>
      <c r="N48" s="161">
        <f>IFERROR(M48*'0. Oppsett'!$C$30,0)</f>
        <v>0</v>
      </c>
      <c r="O48" s="25">
        <v>0</v>
      </c>
      <c r="P48" s="25"/>
      <c r="Q48" s="25"/>
      <c r="R48" s="25"/>
      <c r="S48" s="25">
        <v>0</v>
      </c>
      <c r="T48" s="25">
        <v>0</v>
      </c>
      <c r="U48" s="162">
        <v>0</v>
      </c>
      <c r="V48" s="162">
        <f t="shared" si="4"/>
        <v>0</v>
      </c>
    </row>
    <row r="49" spans="1:22">
      <c r="A49" s="158">
        <v>45</v>
      </c>
      <c r="B49" s="159">
        <f>'X. Satser pensjonstilskudd'!B49</f>
        <v>0</v>
      </c>
      <c r="C49" s="160">
        <f>'X. Satser pensjonstilskudd'!C49</f>
        <v>0</v>
      </c>
      <c r="D49" s="160" t="str">
        <f>IFERROR(_xlfn.XLOOKUP($C49,factPensjon[Virksomhetsnr.],factPensjon[Forpliktelser]),"")</f>
        <v/>
      </c>
      <c r="E49" s="18">
        <f>SUMIFS(BasilRadata[Heltidsplasser
0-2],BasilRadata[År],'0. Oppsett'!$C$9,BasilRadata[1B. Organisasjonsnummer:],$C49)</f>
        <v>0</v>
      </c>
      <c r="F49" s="23">
        <f>'4. Selvkost og satser'!$B$54</f>
        <v>217524.33895692934</v>
      </c>
      <c r="G49" s="18">
        <f>SUMIFS(BasilRadata[Heltidsplasser
3-6],BasilRadata[År],'0. Oppsett'!$C$9,BasilRadata[1B. Organisasjonsnummer:],$C49)</f>
        <v>0</v>
      </c>
      <c r="H49" s="23">
        <f>'4. Selvkost og satser'!$B$55</f>
        <v>113119.38208016184</v>
      </c>
      <c r="I49" s="23">
        <f t="shared" si="2"/>
        <v>0</v>
      </c>
      <c r="J49" s="67">
        <f>SUMIFS(BasilRadata[8E. Oppgi antall årsverk barnehagen har pensjonsforpliktelser for:],'1. BASIL-rådata'!$I$3:$I$500,'X. Satser pensjonstilskudd'!$C49,BasilRadata[År],'0. Oppsett'!$C$9)</f>
        <v>0</v>
      </c>
      <c r="K49" s="67" t="e">
        <f>_xlfn.XLOOKUP($C49,'X. Satser pensjonstilskudd'!$C$5:$C$224,'X. Satser pensjonstilskudd'!$I$5:$I$224)</f>
        <v>#DIV/0!</v>
      </c>
      <c r="L49" s="67" t="e">
        <f t="shared" si="3"/>
        <v>#DIV/0!</v>
      </c>
      <c r="M49" s="161">
        <f t="shared" si="0"/>
        <v>0</v>
      </c>
      <c r="N49" s="161">
        <f>IFERROR(M49*'0. Oppsett'!$C$30,0)</f>
        <v>0</v>
      </c>
      <c r="O49" s="25">
        <v>0</v>
      </c>
      <c r="P49" s="25"/>
      <c r="Q49" s="25"/>
      <c r="R49" s="25"/>
      <c r="S49" s="25">
        <v>0</v>
      </c>
      <c r="T49" s="25">
        <v>0</v>
      </c>
      <c r="U49" s="162">
        <v>0</v>
      </c>
      <c r="V49" s="162">
        <f t="shared" si="4"/>
        <v>0</v>
      </c>
    </row>
    <row r="50" spans="1:22">
      <c r="A50" s="158">
        <v>46</v>
      </c>
      <c r="B50" s="159">
        <f>'X. Satser pensjonstilskudd'!B50</f>
        <v>0</v>
      </c>
      <c r="C50" s="160">
        <f>'X. Satser pensjonstilskudd'!C50</f>
        <v>0</v>
      </c>
      <c r="D50" s="160" t="str">
        <f>IFERROR(_xlfn.XLOOKUP($C50,factPensjon[Virksomhetsnr.],factPensjon[Forpliktelser]),"")</f>
        <v/>
      </c>
      <c r="E50" s="18">
        <f>SUMIFS(BasilRadata[Heltidsplasser
0-2],BasilRadata[År],'0. Oppsett'!$C$9,BasilRadata[1B. Organisasjonsnummer:],$C50)</f>
        <v>0</v>
      </c>
      <c r="F50" s="23">
        <f>'4. Selvkost og satser'!$B$54</f>
        <v>217524.33895692934</v>
      </c>
      <c r="G50" s="18">
        <f>SUMIFS(BasilRadata[Heltidsplasser
3-6],BasilRadata[År],'0. Oppsett'!$C$9,BasilRadata[1B. Organisasjonsnummer:],$C50)</f>
        <v>0</v>
      </c>
      <c r="H50" s="23">
        <f>'4. Selvkost og satser'!$B$55</f>
        <v>113119.38208016184</v>
      </c>
      <c r="I50" s="23">
        <f t="shared" si="2"/>
        <v>0</v>
      </c>
      <c r="J50" s="67">
        <f>SUMIFS(BasilRadata[8E. Oppgi antall årsverk barnehagen har pensjonsforpliktelser for:],'1. BASIL-rådata'!$I$3:$I$500,'X. Satser pensjonstilskudd'!$C50,BasilRadata[År],'0. Oppsett'!$C$9)</f>
        <v>0</v>
      </c>
      <c r="K50" s="67" t="e">
        <f>_xlfn.XLOOKUP($C50,'X. Satser pensjonstilskudd'!$C$5:$C$224,'X. Satser pensjonstilskudd'!$I$5:$I$224)</f>
        <v>#DIV/0!</v>
      </c>
      <c r="L50" s="67" t="e">
        <f t="shared" si="3"/>
        <v>#DIV/0!</v>
      </c>
      <c r="M50" s="161">
        <f t="shared" si="0"/>
        <v>0</v>
      </c>
      <c r="N50" s="161">
        <f>IFERROR(M50*'0. Oppsett'!$C$30,0)</f>
        <v>0</v>
      </c>
      <c r="O50" s="25">
        <v>0</v>
      </c>
      <c r="P50" s="25"/>
      <c r="Q50" s="25"/>
      <c r="R50" s="25"/>
      <c r="S50" s="25">
        <v>0</v>
      </c>
      <c r="T50" s="25">
        <v>0</v>
      </c>
      <c r="U50" s="162">
        <v>0</v>
      </c>
      <c r="V50" s="162">
        <f t="shared" si="4"/>
        <v>0</v>
      </c>
    </row>
    <row r="51" spans="1:22">
      <c r="A51" s="158">
        <v>47</v>
      </c>
      <c r="B51" s="159">
        <f>'X. Satser pensjonstilskudd'!B51</f>
        <v>0</v>
      </c>
      <c r="C51" s="160">
        <f>'X. Satser pensjonstilskudd'!C51</f>
        <v>0</v>
      </c>
      <c r="D51" s="160" t="str">
        <f>IFERROR(_xlfn.XLOOKUP($C51,factPensjon[Virksomhetsnr.],factPensjon[Forpliktelser]),"")</f>
        <v/>
      </c>
      <c r="E51" s="18">
        <f>SUMIFS(BasilRadata[Heltidsplasser
0-2],BasilRadata[År],'0. Oppsett'!$C$9,BasilRadata[1B. Organisasjonsnummer:],$C51)</f>
        <v>0</v>
      </c>
      <c r="F51" s="23">
        <f>'4. Selvkost og satser'!$B$54</f>
        <v>217524.33895692934</v>
      </c>
      <c r="G51" s="18">
        <f>SUMIFS(BasilRadata[Heltidsplasser
3-6],BasilRadata[År],'0. Oppsett'!$C$9,BasilRadata[1B. Organisasjonsnummer:],$C51)</f>
        <v>0</v>
      </c>
      <c r="H51" s="23">
        <f>'4. Selvkost og satser'!$B$55</f>
        <v>113119.38208016184</v>
      </c>
      <c r="I51" s="23">
        <f t="shared" si="2"/>
        <v>0</v>
      </c>
      <c r="J51" s="67">
        <f>SUMIFS(BasilRadata[8E. Oppgi antall årsverk barnehagen har pensjonsforpliktelser for:],'1. BASIL-rådata'!$I$3:$I$500,'X. Satser pensjonstilskudd'!$C51,BasilRadata[År],'0. Oppsett'!$C$9)</f>
        <v>0</v>
      </c>
      <c r="K51" s="67" t="e">
        <f>_xlfn.XLOOKUP($C51,'X. Satser pensjonstilskudd'!$C$5:$C$224,'X. Satser pensjonstilskudd'!$I$5:$I$224)</f>
        <v>#DIV/0!</v>
      </c>
      <c r="L51" s="67" t="e">
        <f t="shared" si="3"/>
        <v>#DIV/0!</v>
      </c>
      <c r="M51" s="161">
        <f t="shared" si="0"/>
        <v>0</v>
      </c>
      <c r="N51" s="161">
        <f>IFERROR(M51*'0. Oppsett'!$C$30,0)</f>
        <v>0</v>
      </c>
      <c r="O51" s="25">
        <v>0</v>
      </c>
      <c r="P51" s="25"/>
      <c r="Q51" s="25"/>
      <c r="R51" s="25"/>
      <c r="S51" s="25">
        <v>0</v>
      </c>
      <c r="T51" s="25">
        <v>0</v>
      </c>
      <c r="U51" s="162">
        <v>0</v>
      </c>
      <c r="V51" s="162">
        <f t="shared" si="4"/>
        <v>0</v>
      </c>
    </row>
    <row r="52" spans="1:22">
      <c r="A52" s="158">
        <v>48</v>
      </c>
      <c r="B52" s="159">
        <f>'X. Satser pensjonstilskudd'!B52</f>
        <v>0</v>
      </c>
      <c r="C52" s="160">
        <f>'X. Satser pensjonstilskudd'!C52</f>
        <v>0</v>
      </c>
      <c r="D52" s="160" t="str">
        <f>IFERROR(_xlfn.XLOOKUP($C52,factPensjon[Virksomhetsnr.],factPensjon[Forpliktelser]),"")</f>
        <v/>
      </c>
      <c r="E52" s="18">
        <f>SUMIFS(BasilRadata[Heltidsplasser
0-2],BasilRadata[År],'0. Oppsett'!$C$9,BasilRadata[1B. Organisasjonsnummer:],$C52)</f>
        <v>0</v>
      </c>
      <c r="F52" s="23">
        <f>'4. Selvkost og satser'!$B$54</f>
        <v>217524.33895692934</v>
      </c>
      <c r="G52" s="18">
        <f>SUMIFS(BasilRadata[Heltidsplasser
3-6],BasilRadata[År],'0. Oppsett'!$C$9,BasilRadata[1B. Organisasjonsnummer:],$C52)</f>
        <v>0</v>
      </c>
      <c r="H52" s="23">
        <f>'4. Selvkost og satser'!$B$55</f>
        <v>113119.38208016184</v>
      </c>
      <c r="I52" s="23">
        <f t="shared" si="2"/>
        <v>0</v>
      </c>
      <c r="J52" s="67">
        <f>SUMIFS(BasilRadata[8E. Oppgi antall årsverk barnehagen har pensjonsforpliktelser for:],'1. BASIL-rådata'!$I$3:$I$500,'X. Satser pensjonstilskudd'!$C52,BasilRadata[År],'0. Oppsett'!$C$9)</f>
        <v>0</v>
      </c>
      <c r="K52" s="67" t="e">
        <f>_xlfn.XLOOKUP($C52,'X. Satser pensjonstilskudd'!$C$5:$C$224,'X. Satser pensjonstilskudd'!$I$5:$I$224)</f>
        <v>#DIV/0!</v>
      </c>
      <c r="L52" s="67" t="e">
        <f t="shared" si="3"/>
        <v>#DIV/0!</v>
      </c>
      <c r="M52" s="161">
        <f t="shared" si="0"/>
        <v>0</v>
      </c>
      <c r="N52" s="161">
        <f>IFERROR(M52*'0. Oppsett'!$C$30,0)</f>
        <v>0</v>
      </c>
      <c r="O52" s="25">
        <v>0</v>
      </c>
      <c r="P52" s="25"/>
      <c r="Q52" s="25"/>
      <c r="R52" s="25"/>
      <c r="S52" s="25">
        <v>0</v>
      </c>
      <c r="T52" s="25">
        <v>0</v>
      </c>
      <c r="U52" s="162">
        <v>0</v>
      </c>
      <c r="V52" s="162">
        <f t="shared" si="4"/>
        <v>0</v>
      </c>
    </row>
    <row r="53" spans="1:22">
      <c r="A53" s="158">
        <v>49</v>
      </c>
      <c r="B53" s="159">
        <f>'X. Satser pensjonstilskudd'!B53</f>
        <v>0</v>
      </c>
      <c r="C53" s="160">
        <f>'X. Satser pensjonstilskudd'!C53</f>
        <v>0</v>
      </c>
      <c r="D53" s="160" t="str">
        <f>IFERROR(_xlfn.XLOOKUP($C53,factPensjon[Virksomhetsnr.],factPensjon[Forpliktelser]),"")</f>
        <v/>
      </c>
      <c r="E53" s="18">
        <f>SUMIFS(BasilRadata[Heltidsplasser
0-2],BasilRadata[År],'0. Oppsett'!$C$9,BasilRadata[1B. Organisasjonsnummer:],$C53)</f>
        <v>0</v>
      </c>
      <c r="F53" s="23">
        <f>'4. Selvkost og satser'!$B$54</f>
        <v>217524.33895692934</v>
      </c>
      <c r="G53" s="18">
        <f>SUMIFS(BasilRadata[Heltidsplasser
3-6],BasilRadata[År],'0. Oppsett'!$C$9,BasilRadata[1B. Organisasjonsnummer:],$C53)</f>
        <v>0</v>
      </c>
      <c r="H53" s="23">
        <f>'4. Selvkost og satser'!$B$55</f>
        <v>113119.38208016184</v>
      </c>
      <c r="I53" s="23">
        <f t="shared" si="2"/>
        <v>0</v>
      </c>
      <c r="J53" s="67">
        <f>SUMIFS(BasilRadata[8E. Oppgi antall årsverk barnehagen har pensjonsforpliktelser for:],'1. BASIL-rådata'!$I$3:$I$500,'X. Satser pensjonstilskudd'!$C53,BasilRadata[År],'0. Oppsett'!$C$9)</f>
        <v>0</v>
      </c>
      <c r="K53" s="67" t="e">
        <f>_xlfn.XLOOKUP($C53,'X. Satser pensjonstilskudd'!$C$5:$C$224,'X. Satser pensjonstilskudd'!$I$5:$I$224)</f>
        <v>#DIV/0!</v>
      </c>
      <c r="L53" s="67" t="e">
        <f t="shared" si="3"/>
        <v>#DIV/0!</v>
      </c>
      <c r="M53" s="161">
        <f t="shared" si="0"/>
        <v>0</v>
      </c>
      <c r="N53" s="161">
        <f>IFERROR(M53*'0. Oppsett'!$C$30,0)</f>
        <v>0</v>
      </c>
      <c r="O53" s="25">
        <v>0</v>
      </c>
      <c r="P53" s="25"/>
      <c r="Q53" s="25"/>
      <c r="R53" s="25"/>
      <c r="S53" s="25">
        <v>0</v>
      </c>
      <c r="T53" s="25">
        <v>0</v>
      </c>
      <c r="U53" s="162">
        <v>0</v>
      </c>
      <c r="V53" s="162">
        <f t="shared" si="4"/>
        <v>0</v>
      </c>
    </row>
    <row r="54" spans="1:22">
      <c r="A54" s="158">
        <v>50</v>
      </c>
      <c r="B54" s="159">
        <f>'X. Satser pensjonstilskudd'!B54</f>
        <v>0</v>
      </c>
      <c r="C54" s="160">
        <f>'X. Satser pensjonstilskudd'!C54</f>
        <v>0</v>
      </c>
      <c r="D54" s="160" t="str">
        <f>IFERROR(_xlfn.XLOOKUP($C54,factPensjon[Virksomhetsnr.],factPensjon[Forpliktelser]),"")</f>
        <v/>
      </c>
      <c r="E54" s="18">
        <f>SUMIFS(BasilRadata[Heltidsplasser
0-2],BasilRadata[År],'0. Oppsett'!$C$9,BasilRadata[1B. Organisasjonsnummer:],$C54)</f>
        <v>0</v>
      </c>
      <c r="F54" s="23">
        <f>'4. Selvkost og satser'!$B$54</f>
        <v>217524.33895692934</v>
      </c>
      <c r="G54" s="18">
        <f>SUMIFS(BasilRadata[Heltidsplasser
3-6],BasilRadata[År],'0. Oppsett'!$C$9,BasilRadata[1B. Organisasjonsnummer:],$C54)</f>
        <v>0</v>
      </c>
      <c r="H54" s="23">
        <f>'4. Selvkost og satser'!$B$55</f>
        <v>113119.38208016184</v>
      </c>
      <c r="I54" s="23">
        <f t="shared" si="2"/>
        <v>0</v>
      </c>
      <c r="J54" s="67">
        <f>SUMIFS(BasilRadata[8E. Oppgi antall årsverk barnehagen har pensjonsforpliktelser for:],'1. BASIL-rådata'!$I$3:$I$500,'X. Satser pensjonstilskudd'!$C54,BasilRadata[År],'0. Oppsett'!$C$9)</f>
        <v>0</v>
      </c>
      <c r="K54" s="67" t="e">
        <f>_xlfn.XLOOKUP($C54,'X. Satser pensjonstilskudd'!$C$5:$C$224,'X. Satser pensjonstilskudd'!$I$5:$I$224)</f>
        <v>#DIV/0!</v>
      </c>
      <c r="L54" s="67" t="e">
        <f t="shared" si="3"/>
        <v>#DIV/0!</v>
      </c>
      <c r="M54" s="161">
        <f t="shared" si="0"/>
        <v>0</v>
      </c>
      <c r="N54" s="161">
        <f>IFERROR(M54*'0. Oppsett'!$C$30,0)</f>
        <v>0</v>
      </c>
      <c r="O54" s="25">
        <v>0</v>
      </c>
      <c r="P54" s="25"/>
      <c r="Q54" s="25"/>
      <c r="R54" s="25"/>
      <c r="S54" s="25">
        <v>0</v>
      </c>
      <c r="T54" s="25">
        <v>0</v>
      </c>
      <c r="U54" s="162">
        <v>0</v>
      </c>
      <c r="V54" s="162">
        <f t="shared" si="4"/>
        <v>0</v>
      </c>
    </row>
    <row r="55" spans="1:22">
      <c r="A55" s="158">
        <v>51</v>
      </c>
      <c r="B55" s="159">
        <f>'X. Satser pensjonstilskudd'!B55</f>
        <v>0</v>
      </c>
      <c r="C55" s="160">
        <f>'X. Satser pensjonstilskudd'!C55</f>
        <v>0</v>
      </c>
      <c r="D55" s="160" t="str">
        <f>IFERROR(_xlfn.XLOOKUP($C55,factPensjon[Virksomhetsnr.],factPensjon[Forpliktelser]),"")</f>
        <v/>
      </c>
      <c r="E55" s="18">
        <f>SUMIFS(BasilRadata[Heltidsplasser
0-2],BasilRadata[År],'0. Oppsett'!$C$9,BasilRadata[1B. Organisasjonsnummer:],$C55)</f>
        <v>0</v>
      </c>
      <c r="F55" s="23">
        <f>'4. Selvkost og satser'!$B$54</f>
        <v>217524.33895692934</v>
      </c>
      <c r="G55" s="18">
        <f>SUMIFS(BasilRadata[Heltidsplasser
3-6],BasilRadata[År],'0. Oppsett'!$C$9,BasilRadata[1B. Organisasjonsnummer:],$C55)</f>
        <v>0</v>
      </c>
      <c r="H55" s="23">
        <f>'4. Selvkost og satser'!$B$55</f>
        <v>113119.38208016184</v>
      </c>
      <c r="I55" s="23">
        <f t="shared" si="2"/>
        <v>0</v>
      </c>
      <c r="J55" s="67">
        <f>SUMIFS(BasilRadata[8E. Oppgi antall årsverk barnehagen har pensjonsforpliktelser for:],'1. BASIL-rådata'!$I$3:$I$500,'X. Satser pensjonstilskudd'!$C55,BasilRadata[År],'0. Oppsett'!$C$9)</f>
        <v>0</v>
      </c>
      <c r="K55" s="67" t="e">
        <f>_xlfn.XLOOKUP($C55,'X. Satser pensjonstilskudd'!$C$5:$C$224,'X. Satser pensjonstilskudd'!$I$5:$I$224)</f>
        <v>#DIV/0!</v>
      </c>
      <c r="L55" s="67" t="e">
        <f t="shared" si="3"/>
        <v>#DIV/0!</v>
      </c>
      <c r="M55" s="161">
        <f t="shared" si="0"/>
        <v>0</v>
      </c>
      <c r="N55" s="161">
        <f>IFERROR(M55*'0. Oppsett'!$C$30,0)</f>
        <v>0</v>
      </c>
      <c r="O55" s="25">
        <v>0</v>
      </c>
      <c r="P55" s="25"/>
      <c r="Q55" s="25"/>
      <c r="R55" s="25"/>
      <c r="S55" s="25">
        <v>0</v>
      </c>
      <c r="T55" s="25">
        <v>0</v>
      </c>
      <c r="U55" s="162">
        <v>0</v>
      </c>
      <c r="V55" s="162">
        <f t="shared" si="4"/>
        <v>0</v>
      </c>
    </row>
    <row r="56" spans="1:22">
      <c r="A56" s="158">
        <v>52</v>
      </c>
      <c r="B56" s="159">
        <f>'X. Satser pensjonstilskudd'!B56</f>
        <v>0</v>
      </c>
      <c r="C56" s="160">
        <f>'X. Satser pensjonstilskudd'!C56</f>
        <v>0</v>
      </c>
      <c r="D56" s="160" t="str">
        <f>IFERROR(_xlfn.XLOOKUP($C56,factPensjon[Virksomhetsnr.],factPensjon[Forpliktelser]),"")</f>
        <v/>
      </c>
      <c r="E56" s="18">
        <f>SUMIFS(BasilRadata[Heltidsplasser
0-2],BasilRadata[År],'0. Oppsett'!$C$9,BasilRadata[1B. Organisasjonsnummer:],$C56)</f>
        <v>0</v>
      </c>
      <c r="F56" s="23">
        <f>'4. Selvkost og satser'!$B$54</f>
        <v>217524.33895692934</v>
      </c>
      <c r="G56" s="18">
        <f>SUMIFS(BasilRadata[Heltidsplasser
3-6],BasilRadata[År],'0. Oppsett'!$C$9,BasilRadata[1B. Organisasjonsnummer:],$C56)</f>
        <v>0</v>
      </c>
      <c r="H56" s="23">
        <f>'4. Selvkost og satser'!$B$55</f>
        <v>113119.38208016184</v>
      </c>
      <c r="I56" s="23">
        <f t="shared" si="2"/>
        <v>0</v>
      </c>
      <c r="J56" s="67">
        <f>SUMIFS(BasilRadata[8E. Oppgi antall årsverk barnehagen har pensjonsforpliktelser for:],'1. BASIL-rådata'!$I$3:$I$500,'X. Satser pensjonstilskudd'!$C56,BasilRadata[År],'0. Oppsett'!$C$9)</f>
        <v>0</v>
      </c>
      <c r="K56" s="67" t="e">
        <f>_xlfn.XLOOKUP($C56,'X. Satser pensjonstilskudd'!$C$5:$C$224,'X. Satser pensjonstilskudd'!$I$5:$I$224)</f>
        <v>#DIV/0!</v>
      </c>
      <c r="L56" s="67" t="e">
        <f t="shared" si="3"/>
        <v>#DIV/0!</v>
      </c>
      <c r="M56" s="161">
        <f t="shared" si="0"/>
        <v>0</v>
      </c>
      <c r="N56" s="161">
        <f>IFERROR(M56*'0. Oppsett'!$C$30,0)</f>
        <v>0</v>
      </c>
      <c r="O56" s="25">
        <v>0</v>
      </c>
      <c r="P56" s="25"/>
      <c r="Q56" s="25"/>
      <c r="R56" s="25"/>
      <c r="S56" s="25">
        <v>0</v>
      </c>
      <c r="T56" s="25">
        <v>0</v>
      </c>
      <c r="U56" s="162">
        <v>0</v>
      </c>
      <c r="V56" s="162">
        <f t="shared" si="4"/>
        <v>0</v>
      </c>
    </row>
    <row r="57" spans="1:22">
      <c r="A57" s="158">
        <v>53</v>
      </c>
      <c r="B57" s="159">
        <f>'X. Satser pensjonstilskudd'!B57</f>
        <v>0</v>
      </c>
      <c r="C57" s="160">
        <f>'X. Satser pensjonstilskudd'!C57</f>
        <v>0</v>
      </c>
      <c r="D57" s="160" t="str">
        <f>IFERROR(_xlfn.XLOOKUP($C57,factPensjon[Virksomhetsnr.],factPensjon[Forpliktelser]),"")</f>
        <v/>
      </c>
      <c r="E57" s="18">
        <f>SUMIFS(BasilRadata[Heltidsplasser
0-2],BasilRadata[År],'0. Oppsett'!$C$9,BasilRadata[1B. Organisasjonsnummer:],$C57)</f>
        <v>0</v>
      </c>
      <c r="F57" s="23">
        <f>'4. Selvkost og satser'!$B$54</f>
        <v>217524.33895692934</v>
      </c>
      <c r="G57" s="18">
        <f>SUMIFS(BasilRadata[Heltidsplasser
3-6],BasilRadata[År],'0. Oppsett'!$C$9,BasilRadata[1B. Organisasjonsnummer:],$C57)</f>
        <v>0</v>
      </c>
      <c r="H57" s="23">
        <f>'4. Selvkost og satser'!$B$55</f>
        <v>113119.38208016184</v>
      </c>
      <c r="I57" s="23">
        <f t="shared" si="2"/>
        <v>0</v>
      </c>
      <c r="J57" s="67">
        <f>SUMIFS(BasilRadata[8E. Oppgi antall årsverk barnehagen har pensjonsforpliktelser for:],'1. BASIL-rådata'!$I$3:$I$500,'X. Satser pensjonstilskudd'!$C57,BasilRadata[År],'0. Oppsett'!$C$9)</f>
        <v>0</v>
      </c>
      <c r="K57" s="67" t="e">
        <f>_xlfn.XLOOKUP($C57,'X. Satser pensjonstilskudd'!$C$5:$C$224,'X. Satser pensjonstilskudd'!$I$5:$I$224)</f>
        <v>#DIV/0!</v>
      </c>
      <c r="L57" s="67" t="e">
        <f t="shared" si="3"/>
        <v>#DIV/0!</v>
      </c>
      <c r="M57" s="161">
        <f t="shared" si="0"/>
        <v>0</v>
      </c>
      <c r="N57" s="161">
        <f>IFERROR(M57*'0. Oppsett'!$C$30,0)</f>
        <v>0</v>
      </c>
      <c r="O57" s="25">
        <v>0</v>
      </c>
      <c r="P57" s="25"/>
      <c r="Q57" s="25"/>
      <c r="R57" s="25"/>
      <c r="S57" s="25">
        <v>0</v>
      </c>
      <c r="T57" s="25">
        <v>0</v>
      </c>
      <c r="U57" s="162">
        <v>0</v>
      </c>
      <c r="V57" s="162">
        <f t="shared" si="4"/>
        <v>0</v>
      </c>
    </row>
    <row r="58" spans="1:22">
      <c r="A58" s="158">
        <v>54</v>
      </c>
      <c r="B58" s="159">
        <f>'X. Satser pensjonstilskudd'!B58</f>
        <v>0</v>
      </c>
      <c r="C58" s="160">
        <f>'X. Satser pensjonstilskudd'!C58</f>
        <v>0</v>
      </c>
      <c r="D58" s="160" t="str">
        <f>IFERROR(_xlfn.XLOOKUP($C58,factPensjon[Virksomhetsnr.],factPensjon[Forpliktelser]),"")</f>
        <v/>
      </c>
      <c r="E58" s="18">
        <f>SUMIFS(BasilRadata[Heltidsplasser
0-2],BasilRadata[År],'0. Oppsett'!$C$9,BasilRadata[1B. Organisasjonsnummer:],$C58)</f>
        <v>0</v>
      </c>
      <c r="F58" s="23">
        <f>'4. Selvkost og satser'!$B$54</f>
        <v>217524.33895692934</v>
      </c>
      <c r="G58" s="18">
        <f>SUMIFS(BasilRadata[Heltidsplasser
3-6],BasilRadata[År],'0. Oppsett'!$C$9,BasilRadata[1B. Organisasjonsnummer:],$C58)</f>
        <v>0</v>
      </c>
      <c r="H58" s="23">
        <f>'4. Selvkost og satser'!$B$55</f>
        <v>113119.38208016184</v>
      </c>
      <c r="I58" s="23">
        <f t="shared" si="2"/>
        <v>0</v>
      </c>
      <c r="J58" s="67">
        <f>SUMIFS(BasilRadata[8E. Oppgi antall årsverk barnehagen har pensjonsforpliktelser for:],'1. BASIL-rådata'!$I$3:$I$500,'X. Satser pensjonstilskudd'!$C58,BasilRadata[År],'0. Oppsett'!$C$9)</f>
        <v>0</v>
      </c>
      <c r="K58" s="67" t="e">
        <f>_xlfn.XLOOKUP($C58,'X. Satser pensjonstilskudd'!$C$5:$C$224,'X. Satser pensjonstilskudd'!$I$5:$I$224)</f>
        <v>#DIV/0!</v>
      </c>
      <c r="L58" s="67" t="e">
        <f t="shared" si="3"/>
        <v>#DIV/0!</v>
      </c>
      <c r="M58" s="161">
        <f t="shared" si="0"/>
        <v>0</v>
      </c>
      <c r="N58" s="161">
        <f>IFERROR(M58*'0. Oppsett'!$C$30,0)</f>
        <v>0</v>
      </c>
      <c r="O58" s="25">
        <v>0</v>
      </c>
      <c r="P58" s="25"/>
      <c r="Q58" s="25"/>
      <c r="R58" s="25"/>
      <c r="S58" s="25">
        <v>0</v>
      </c>
      <c r="T58" s="25">
        <v>0</v>
      </c>
      <c r="U58" s="162">
        <v>0</v>
      </c>
      <c r="V58" s="162">
        <f t="shared" si="4"/>
        <v>0</v>
      </c>
    </row>
    <row r="59" spans="1:22">
      <c r="A59" s="158">
        <v>55</v>
      </c>
      <c r="B59" s="159">
        <f>'X. Satser pensjonstilskudd'!B59</f>
        <v>0</v>
      </c>
      <c r="C59" s="160">
        <f>'X. Satser pensjonstilskudd'!C59</f>
        <v>0</v>
      </c>
      <c r="D59" s="160" t="str">
        <f>IFERROR(_xlfn.XLOOKUP($C59,factPensjon[Virksomhetsnr.],factPensjon[Forpliktelser]),"")</f>
        <v/>
      </c>
      <c r="E59" s="18">
        <f>SUMIFS(BasilRadata[Heltidsplasser
0-2],BasilRadata[År],'0. Oppsett'!$C$9,BasilRadata[1B. Organisasjonsnummer:],$C59)</f>
        <v>0</v>
      </c>
      <c r="F59" s="23">
        <f>'4. Selvkost og satser'!$B$54</f>
        <v>217524.33895692934</v>
      </c>
      <c r="G59" s="18">
        <f>SUMIFS(BasilRadata[Heltidsplasser
3-6],BasilRadata[År],'0. Oppsett'!$C$9,BasilRadata[1B. Organisasjonsnummer:],$C59)</f>
        <v>0</v>
      </c>
      <c r="H59" s="23">
        <f>'4. Selvkost og satser'!$B$55</f>
        <v>113119.38208016184</v>
      </c>
      <c r="I59" s="23">
        <f t="shared" si="2"/>
        <v>0</v>
      </c>
      <c r="J59" s="67">
        <f>SUMIFS(BasilRadata[8E. Oppgi antall årsverk barnehagen har pensjonsforpliktelser for:],'1. BASIL-rådata'!$I$3:$I$500,'X. Satser pensjonstilskudd'!$C59,BasilRadata[År],'0. Oppsett'!$C$9)</f>
        <v>0</v>
      </c>
      <c r="K59" s="67" t="e">
        <f>_xlfn.XLOOKUP($C59,'X. Satser pensjonstilskudd'!$C$5:$C$224,'X. Satser pensjonstilskudd'!$I$5:$I$224)</f>
        <v>#DIV/0!</v>
      </c>
      <c r="L59" s="67" t="e">
        <f t="shared" si="3"/>
        <v>#DIV/0!</v>
      </c>
      <c r="M59" s="161">
        <f t="shared" si="0"/>
        <v>0</v>
      </c>
      <c r="N59" s="161">
        <f>IFERROR(M59*'0. Oppsett'!$C$30,0)</f>
        <v>0</v>
      </c>
      <c r="O59" s="25">
        <v>0</v>
      </c>
      <c r="P59" s="25"/>
      <c r="Q59" s="25"/>
      <c r="R59" s="25"/>
      <c r="S59" s="25">
        <v>0</v>
      </c>
      <c r="T59" s="25">
        <v>0</v>
      </c>
      <c r="U59" s="162">
        <v>0</v>
      </c>
      <c r="V59" s="162">
        <f t="shared" si="4"/>
        <v>0</v>
      </c>
    </row>
    <row r="60" spans="1:22">
      <c r="A60" s="158">
        <v>56</v>
      </c>
      <c r="B60" s="159">
        <f>'X. Satser pensjonstilskudd'!B60</f>
        <v>0</v>
      </c>
      <c r="C60" s="160">
        <f>'X. Satser pensjonstilskudd'!C60</f>
        <v>0</v>
      </c>
      <c r="D60" s="160" t="str">
        <f>IFERROR(_xlfn.XLOOKUP($C60,factPensjon[Virksomhetsnr.],factPensjon[Forpliktelser]),"")</f>
        <v/>
      </c>
      <c r="E60" s="18">
        <f>SUMIFS(BasilRadata[Heltidsplasser
0-2],BasilRadata[År],'0. Oppsett'!$C$9,BasilRadata[1B. Organisasjonsnummer:],$C60)</f>
        <v>0</v>
      </c>
      <c r="F60" s="23">
        <f>'4. Selvkost og satser'!$B$54</f>
        <v>217524.33895692934</v>
      </c>
      <c r="G60" s="18">
        <f>SUMIFS(BasilRadata[Heltidsplasser
3-6],BasilRadata[År],'0. Oppsett'!$C$9,BasilRadata[1B. Organisasjonsnummer:],$C60)</f>
        <v>0</v>
      </c>
      <c r="H60" s="23">
        <f>'4. Selvkost og satser'!$B$55</f>
        <v>113119.38208016184</v>
      </c>
      <c r="I60" s="23">
        <f t="shared" si="2"/>
        <v>0</v>
      </c>
      <c r="J60" s="67">
        <f>SUMIFS(BasilRadata[8E. Oppgi antall årsverk barnehagen har pensjonsforpliktelser for:],'1. BASIL-rådata'!$I$3:$I$500,'X. Satser pensjonstilskudd'!$C60,BasilRadata[År],'0. Oppsett'!$C$9)</f>
        <v>0</v>
      </c>
      <c r="K60" s="67" t="e">
        <f>_xlfn.XLOOKUP($C60,'X. Satser pensjonstilskudd'!$C$5:$C$224,'X. Satser pensjonstilskudd'!$I$5:$I$224)</f>
        <v>#DIV/0!</v>
      </c>
      <c r="L60" s="67" t="e">
        <f t="shared" si="3"/>
        <v>#DIV/0!</v>
      </c>
      <c r="M60" s="161">
        <f t="shared" si="0"/>
        <v>0</v>
      </c>
      <c r="N60" s="161">
        <f>IFERROR(M60*'0. Oppsett'!$C$30,0)</f>
        <v>0</v>
      </c>
      <c r="O60" s="25">
        <v>0</v>
      </c>
      <c r="P60" s="25"/>
      <c r="Q60" s="25"/>
      <c r="R60" s="25"/>
      <c r="S60" s="25">
        <v>0</v>
      </c>
      <c r="T60" s="25">
        <v>0</v>
      </c>
      <c r="U60" s="162">
        <v>0</v>
      </c>
      <c r="V60" s="162">
        <f t="shared" si="4"/>
        <v>0</v>
      </c>
    </row>
    <row r="61" spans="1:22">
      <c r="A61" s="158">
        <v>57</v>
      </c>
      <c r="B61" s="159">
        <f>'X. Satser pensjonstilskudd'!B61</f>
        <v>0</v>
      </c>
      <c r="C61" s="160">
        <f>'X. Satser pensjonstilskudd'!C61</f>
        <v>0</v>
      </c>
      <c r="D61" s="160" t="str">
        <f>IFERROR(_xlfn.XLOOKUP($C61,factPensjon[Virksomhetsnr.],factPensjon[Forpliktelser]),"")</f>
        <v/>
      </c>
      <c r="E61" s="18">
        <f>SUMIFS(BasilRadata[Heltidsplasser
0-2],BasilRadata[År],'0. Oppsett'!$C$9,BasilRadata[1B. Organisasjonsnummer:],$C61)</f>
        <v>0</v>
      </c>
      <c r="F61" s="23">
        <f>'4. Selvkost og satser'!$B$54</f>
        <v>217524.33895692934</v>
      </c>
      <c r="G61" s="18">
        <f>SUMIFS(BasilRadata[Heltidsplasser
3-6],BasilRadata[År],'0. Oppsett'!$C$9,BasilRadata[1B. Organisasjonsnummer:],$C61)</f>
        <v>0</v>
      </c>
      <c r="H61" s="23">
        <f>'4. Selvkost og satser'!$B$55</f>
        <v>113119.38208016184</v>
      </c>
      <c r="I61" s="23">
        <f t="shared" si="2"/>
        <v>0</v>
      </c>
      <c r="J61" s="67">
        <f>SUMIFS(BasilRadata[8E. Oppgi antall årsverk barnehagen har pensjonsforpliktelser for:],'1. BASIL-rådata'!$I$3:$I$500,'X. Satser pensjonstilskudd'!$C61,BasilRadata[År],'0. Oppsett'!$C$9)</f>
        <v>0</v>
      </c>
      <c r="K61" s="67" t="e">
        <f>_xlfn.XLOOKUP($C61,'X. Satser pensjonstilskudd'!$C$5:$C$224,'X. Satser pensjonstilskudd'!$I$5:$I$224)</f>
        <v>#DIV/0!</v>
      </c>
      <c r="L61" s="67" t="e">
        <f t="shared" si="3"/>
        <v>#DIV/0!</v>
      </c>
      <c r="M61" s="161">
        <f t="shared" si="0"/>
        <v>0</v>
      </c>
      <c r="N61" s="161">
        <f>IFERROR(M61*'0. Oppsett'!$C$30,0)</f>
        <v>0</v>
      </c>
      <c r="O61" s="25">
        <v>0</v>
      </c>
      <c r="P61" s="25"/>
      <c r="Q61" s="25"/>
      <c r="R61" s="25"/>
      <c r="S61" s="25">
        <v>0</v>
      </c>
      <c r="T61" s="25">
        <v>0</v>
      </c>
      <c r="U61" s="162">
        <v>0</v>
      </c>
      <c r="V61" s="162">
        <f t="shared" si="4"/>
        <v>0</v>
      </c>
    </row>
    <row r="62" spans="1:22">
      <c r="A62" s="158">
        <v>58</v>
      </c>
      <c r="B62" s="159">
        <f>'X. Satser pensjonstilskudd'!B62</f>
        <v>0</v>
      </c>
      <c r="C62" s="160">
        <f>'X. Satser pensjonstilskudd'!C62</f>
        <v>0</v>
      </c>
      <c r="D62" s="160" t="str">
        <f>IFERROR(_xlfn.XLOOKUP($C62,factPensjon[Virksomhetsnr.],factPensjon[Forpliktelser]),"")</f>
        <v/>
      </c>
      <c r="E62" s="18">
        <f>SUMIFS(BasilRadata[Heltidsplasser
0-2],BasilRadata[År],'0. Oppsett'!$C$9,BasilRadata[1B. Organisasjonsnummer:],$C62)</f>
        <v>0</v>
      </c>
      <c r="F62" s="23">
        <f>'4. Selvkost og satser'!$B$54</f>
        <v>217524.33895692934</v>
      </c>
      <c r="G62" s="18">
        <f>SUMIFS(BasilRadata[Heltidsplasser
3-6],BasilRadata[År],'0. Oppsett'!$C$9,BasilRadata[1B. Organisasjonsnummer:],$C62)</f>
        <v>0</v>
      </c>
      <c r="H62" s="23">
        <f>'4. Selvkost og satser'!$B$55</f>
        <v>113119.38208016184</v>
      </c>
      <c r="I62" s="23">
        <f t="shared" si="2"/>
        <v>0</v>
      </c>
      <c r="J62" s="67">
        <f>SUMIFS(BasilRadata[8E. Oppgi antall årsverk barnehagen har pensjonsforpliktelser for:],'1. BASIL-rådata'!$I$3:$I$500,'X. Satser pensjonstilskudd'!$C62,BasilRadata[År],'0. Oppsett'!$C$9)</f>
        <v>0</v>
      </c>
      <c r="K62" s="67" t="e">
        <f>_xlfn.XLOOKUP($C62,'X. Satser pensjonstilskudd'!$C$5:$C$224,'X. Satser pensjonstilskudd'!$I$5:$I$224)</f>
        <v>#DIV/0!</v>
      </c>
      <c r="L62" s="67" t="e">
        <f t="shared" si="3"/>
        <v>#DIV/0!</v>
      </c>
      <c r="M62" s="161">
        <f t="shared" si="0"/>
        <v>0</v>
      </c>
      <c r="N62" s="161">
        <f>IFERROR(M62*'0. Oppsett'!$C$30,0)</f>
        <v>0</v>
      </c>
      <c r="O62" s="25">
        <v>0</v>
      </c>
      <c r="P62" s="25"/>
      <c r="Q62" s="25"/>
      <c r="R62" s="25"/>
      <c r="S62" s="25">
        <v>0</v>
      </c>
      <c r="T62" s="25">
        <v>0</v>
      </c>
      <c r="U62" s="162">
        <v>0</v>
      </c>
      <c r="V62" s="162">
        <f t="shared" si="4"/>
        <v>0</v>
      </c>
    </row>
    <row r="63" spans="1:22">
      <c r="A63" s="158">
        <v>59</v>
      </c>
      <c r="B63" s="159">
        <f>'X. Satser pensjonstilskudd'!B63</f>
        <v>0</v>
      </c>
      <c r="C63" s="160">
        <f>'X. Satser pensjonstilskudd'!C63</f>
        <v>0</v>
      </c>
      <c r="D63" s="160" t="str">
        <f>IFERROR(_xlfn.XLOOKUP($C63,factPensjon[Virksomhetsnr.],factPensjon[Forpliktelser]),"")</f>
        <v/>
      </c>
      <c r="E63" s="18">
        <f>SUMIFS(BasilRadata[Heltidsplasser
0-2],BasilRadata[År],'0. Oppsett'!$C$9,BasilRadata[1B. Organisasjonsnummer:],$C63)</f>
        <v>0</v>
      </c>
      <c r="F63" s="23">
        <f>'4. Selvkost og satser'!$B$54</f>
        <v>217524.33895692934</v>
      </c>
      <c r="G63" s="18">
        <f>SUMIFS(BasilRadata[Heltidsplasser
3-6],BasilRadata[År],'0. Oppsett'!$C$9,BasilRadata[1B. Organisasjonsnummer:],$C63)</f>
        <v>0</v>
      </c>
      <c r="H63" s="23">
        <f>'4. Selvkost og satser'!$B$55</f>
        <v>113119.38208016184</v>
      </c>
      <c r="I63" s="23">
        <f t="shared" si="2"/>
        <v>0</v>
      </c>
      <c r="J63" s="67">
        <f>SUMIFS(BasilRadata[8E. Oppgi antall årsverk barnehagen har pensjonsforpliktelser for:],'1. BASIL-rådata'!$I$3:$I$500,'X. Satser pensjonstilskudd'!$C63,BasilRadata[År],'0. Oppsett'!$C$9)</f>
        <v>0</v>
      </c>
      <c r="K63" s="67" t="e">
        <f>_xlfn.XLOOKUP($C63,'X. Satser pensjonstilskudd'!$C$5:$C$224,'X. Satser pensjonstilskudd'!$I$5:$I$224)</f>
        <v>#DIV/0!</v>
      </c>
      <c r="L63" s="67" t="e">
        <f t="shared" si="3"/>
        <v>#DIV/0!</v>
      </c>
      <c r="M63" s="161">
        <f t="shared" si="0"/>
        <v>0</v>
      </c>
      <c r="N63" s="161">
        <f>IFERROR(M63*'0. Oppsett'!$C$30,0)</f>
        <v>0</v>
      </c>
      <c r="O63" s="25">
        <v>0</v>
      </c>
      <c r="P63" s="25"/>
      <c r="Q63" s="25"/>
      <c r="R63" s="25"/>
      <c r="S63" s="25">
        <v>0</v>
      </c>
      <c r="T63" s="25">
        <v>0</v>
      </c>
      <c r="U63" s="162">
        <v>0</v>
      </c>
      <c r="V63" s="162">
        <f t="shared" si="4"/>
        <v>0</v>
      </c>
    </row>
    <row r="64" spans="1:22">
      <c r="A64" s="158">
        <v>60</v>
      </c>
      <c r="B64" s="159">
        <f>'X. Satser pensjonstilskudd'!B64</f>
        <v>0</v>
      </c>
      <c r="C64" s="160">
        <f>'X. Satser pensjonstilskudd'!C64</f>
        <v>0</v>
      </c>
      <c r="D64" s="160" t="str">
        <f>IFERROR(_xlfn.XLOOKUP($C64,factPensjon[Virksomhetsnr.],factPensjon[Forpliktelser]),"")</f>
        <v/>
      </c>
      <c r="E64" s="18">
        <f>SUMIFS(BasilRadata[Heltidsplasser
0-2],BasilRadata[År],'0. Oppsett'!$C$9,BasilRadata[1B. Organisasjonsnummer:],$C64)</f>
        <v>0</v>
      </c>
      <c r="F64" s="23">
        <f>'4. Selvkost og satser'!$B$54</f>
        <v>217524.33895692934</v>
      </c>
      <c r="G64" s="18">
        <f>SUMIFS(BasilRadata[Heltidsplasser
3-6],BasilRadata[År],'0. Oppsett'!$C$9,BasilRadata[1B. Organisasjonsnummer:],$C64)</f>
        <v>0</v>
      </c>
      <c r="H64" s="23">
        <f>'4. Selvkost og satser'!$B$55</f>
        <v>113119.38208016184</v>
      </c>
      <c r="I64" s="23">
        <f t="shared" si="2"/>
        <v>0</v>
      </c>
      <c r="J64" s="67">
        <f>SUMIFS(BasilRadata[8E. Oppgi antall årsverk barnehagen har pensjonsforpliktelser for:],'1. BASIL-rådata'!$I$3:$I$500,'X. Satser pensjonstilskudd'!$C64,BasilRadata[År],'0. Oppsett'!$C$9)</f>
        <v>0</v>
      </c>
      <c r="K64" s="67" t="e">
        <f>_xlfn.XLOOKUP($C64,'X. Satser pensjonstilskudd'!$C$5:$C$224,'X. Satser pensjonstilskudd'!$I$5:$I$224)</f>
        <v>#DIV/0!</v>
      </c>
      <c r="L64" s="67" t="e">
        <f t="shared" si="3"/>
        <v>#DIV/0!</v>
      </c>
      <c r="M64" s="161">
        <f t="shared" si="0"/>
        <v>0</v>
      </c>
      <c r="N64" s="161">
        <f>IFERROR(M64*'0. Oppsett'!$C$30,0)</f>
        <v>0</v>
      </c>
      <c r="O64" s="25">
        <v>0</v>
      </c>
      <c r="P64" s="25"/>
      <c r="Q64" s="25"/>
      <c r="R64" s="25"/>
      <c r="S64" s="25">
        <v>0</v>
      </c>
      <c r="T64" s="25">
        <v>0</v>
      </c>
      <c r="U64" s="162">
        <v>0</v>
      </c>
      <c r="V64" s="162">
        <f t="shared" si="4"/>
        <v>0</v>
      </c>
    </row>
    <row r="65" spans="1:22">
      <c r="A65" s="158">
        <v>61</v>
      </c>
      <c r="B65" s="159">
        <f>'X. Satser pensjonstilskudd'!B65</f>
        <v>0</v>
      </c>
      <c r="C65" s="160">
        <f>'X. Satser pensjonstilskudd'!C65</f>
        <v>0</v>
      </c>
      <c r="D65" s="160" t="str">
        <f>IFERROR(_xlfn.XLOOKUP($C65,factPensjon[Virksomhetsnr.],factPensjon[Forpliktelser]),"")</f>
        <v/>
      </c>
      <c r="E65" s="18">
        <f>SUMIFS(BasilRadata[Heltidsplasser
0-2],BasilRadata[År],'0. Oppsett'!$C$9,BasilRadata[1B. Organisasjonsnummer:],$C65)</f>
        <v>0</v>
      </c>
      <c r="F65" s="23">
        <f>'4. Selvkost og satser'!$B$54</f>
        <v>217524.33895692934</v>
      </c>
      <c r="G65" s="18">
        <f>SUMIFS(BasilRadata[Heltidsplasser
3-6],BasilRadata[År],'0. Oppsett'!$C$9,BasilRadata[1B. Organisasjonsnummer:],$C65)</f>
        <v>0</v>
      </c>
      <c r="H65" s="23">
        <f>'4. Selvkost og satser'!$B$55</f>
        <v>113119.38208016184</v>
      </c>
      <c r="I65" s="23">
        <f t="shared" si="2"/>
        <v>0</v>
      </c>
      <c r="J65" s="67">
        <f>SUMIFS(BasilRadata[8E. Oppgi antall årsverk barnehagen har pensjonsforpliktelser for:],'1. BASIL-rådata'!$I$3:$I$500,'X. Satser pensjonstilskudd'!$C65,BasilRadata[År],'0. Oppsett'!$C$9)</f>
        <v>0</v>
      </c>
      <c r="K65" s="67" t="e">
        <f>_xlfn.XLOOKUP($C65,'X. Satser pensjonstilskudd'!$C$5:$C$224,'X. Satser pensjonstilskudd'!$I$5:$I$224)</f>
        <v>#DIV/0!</v>
      </c>
      <c r="L65" s="67" t="e">
        <f t="shared" si="3"/>
        <v>#DIV/0!</v>
      </c>
      <c r="M65" s="161">
        <f t="shared" si="0"/>
        <v>0</v>
      </c>
      <c r="N65" s="161">
        <f>IFERROR(M65*'0. Oppsett'!$C$30,0)</f>
        <v>0</v>
      </c>
      <c r="O65" s="25">
        <v>0</v>
      </c>
      <c r="P65" s="25"/>
      <c r="Q65" s="25"/>
      <c r="R65" s="25"/>
      <c r="S65" s="25">
        <v>0</v>
      </c>
      <c r="T65" s="25">
        <v>0</v>
      </c>
      <c r="U65" s="162">
        <v>0</v>
      </c>
      <c r="V65" s="162">
        <f t="shared" si="4"/>
        <v>0</v>
      </c>
    </row>
    <row r="66" spans="1:22">
      <c r="A66" s="158">
        <v>62</v>
      </c>
      <c r="B66" s="159">
        <f>'X. Satser pensjonstilskudd'!B66</f>
        <v>0</v>
      </c>
      <c r="C66" s="160">
        <f>'X. Satser pensjonstilskudd'!C66</f>
        <v>0</v>
      </c>
      <c r="D66" s="160" t="str">
        <f>IFERROR(_xlfn.XLOOKUP($C66,factPensjon[Virksomhetsnr.],factPensjon[Forpliktelser]),"")</f>
        <v/>
      </c>
      <c r="E66" s="18">
        <f>SUMIFS(BasilRadata[Heltidsplasser
0-2],BasilRadata[År],'0. Oppsett'!$C$9,BasilRadata[1B. Organisasjonsnummer:],$C66)</f>
        <v>0</v>
      </c>
      <c r="F66" s="23">
        <f>'4. Selvkost og satser'!$B$54</f>
        <v>217524.33895692934</v>
      </c>
      <c r="G66" s="18">
        <f>SUMIFS(BasilRadata[Heltidsplasser
3-6],BasilRadata[År],'0. Oppsett'!$C$9,BasilRadata[1B. Organisasjonsnummer:],$C66)</f>
        <v>0</v>
      </c>
      <c r="H66" s="23">
        <f>'4. Selvkost og satser'!$B$55</f>
        <v>113119.38208016184</v>
      </c>
      <c r="I66" s="23">
        <f t="shared" si="2"/>
        <v>0</v>
      </c>
      <c r="J66" s="67">
        <f>SUMIFS(BasilRadata[8E. Oppgi antall årsverk barnehagen har pensjonsforpliktelser for:],'1. BASIL-rådata'!$I$3:$I$500,'X. Satser pensjonstilskudd'!$C66,BasilRadata[År],'0. Oppsett'!$C$9)</f>
        <v>0</v>
      </c>
      <c r="K66" s="67" t="e">
        <f>_xlfn.XLOOKUP($C66,'X. Satser pensjonstilskudd'!$C$5:$C$224,'X. Satser pensjonstilskudd'!$I$5:$I$224)</f>
        <v>#DIV/0!</v>
      </c>
      <c r="L66" s="67" t="e">
        <f t="shared" si="3"/>
        <v>#DIV/0!</v>
      </c>
      <c r="M66" s="161">
        <f t="shared" si="0"/>
        <v>0</v>
      </c>
      <c r="N66" s="161">
        <f>IFERROR(M66*'0. Oppsett'!$C$30,0)</f>
        <v>0</v>
      </c>
      <c r="O66" s="25">
        <v>0</v>
      </c>
      <c r="P66" s="25"/>
      <c r="Q66" s="25"/>
      <c r="R66" s="25"/>
      <c r="S66" s="25">
        <v>0</v>
      </c>
      <c r="T66" s="25">
        <v>0</v>
      </c>
      <c r="U66" s="162">
        <v>0</v>
      </c>
      <c r="V66" s="162">
        <f t="shared" si="4"/>
        <v>0</v>
      </c>
    </row>
    <row r="67" spans="1:22">
      <c r="A67" s="158">
        <v>63</v>
      </c>
      <c r="B67" s="159">
        <f>'X. Satser pensjonstilskudd'!B67</f>
        <v>0</v>
      </c>
      <c r="C67" s="160">
        <f>'X. Satser pensjonstilskudd'!C67</f>
        <v>0</v>
      </c>
      <c r="D67" s="160" t="str">
        <f>IFERROR(_xlfn.XLOOKUP($C67,factPensjon[Virksomhetsnr.],factPensjon[Forpliktelser]),"")</f>
        <v/>
      </c>
      <c r="E67" s="18">
        <f>SUMIFS(BasilRadata[Heltidsplasser
0-2],BasilRadata[År],'0. Oppsett'!$C$9,BasilRadata[1B. Organisasjonsnummer:],$C67)</f>
        <v>0</v>
      </c>
      <c r="F67" s="23">
        <f>'4. Selvkost og satser'!$B$54</f>
        <v>217524.33895692934</v>
      </c>
      <c r="G67" s="18">
        <f>SUMIFS(BasilRadata[Heltidsplasser
3-6],BasilRadata[År],'0. Oppsett'!$C$9,BasilRadata[1B. Organisasjonsnummer:],$C67)</f>
        <v>0</v>
      </c>
      <c r="H67" s="23">
        <f>'4. Selvkost og satser'!$B$55</f>
        <v>113119.38208016184</v>
      </c>
      <c r="I67" s="23">
        <f t="shared" si="2"/>
        <v>0</v>
      </c>
      <c r="J67" s="67">
        <f>SUMIFS(BasilRadata[8E. Oppgi antall årsverk barnehagen har pensjonsforpliktelser for:],'1. BASIL-rådata'!$I$3:$I$500,'X. Satser pensjonstilskudd'!$C67,BasilRadata[År],'0. Oppsett'!$C$9)</f>
        <v>0</v>
      </c>
      <c r="K67" s="67" t="e">
        <f>_xlfn.XLOOKUP($C67,'X. Satser pensjonstilskudd'!$C$5:$C$224,'X. Satser pensjonstilskudd'!$I$5:$I$224)</f>
        <v>#DIV/0!</v>
      </c>
      <c r="L67" s="67" t="e">
        <f t="shared" si="3"/>
        <v>#DIV/0!</v>
      </c>
      <c r="M67" s="161">
        <f t="shared" si="0"/>
        <v>0</v>
      </c>
      <c r="N67" s="161">
        <f>IFERROR(M67*'0. Oppsett'!$C$30,0)</f>
        <v>0</v>
      </c>
      <c r="O67" s="25">
        <v>0</v>
      </c>
      <c r="P67" s="25"/>
      <c r="Q67" s="25"/>
      <c r="R67" s="25"/>
      <c r="S67" s="25">
        <v>0</v>
      </c>
      <c r="T67" s="25">
        <v>0</v>
      </c>
      <c r="U67" s="162">
        <v>0</v>
      </c>
      <c r="V67" s="162">
        <f t="shared" si="4"/>
        <v>0</v>
      </c>
    </row>
    <row r="68" spans="1:22">
      <c r="A68" s="158">
        <v>64</v>
      </c>
      <c r="B68" s="159">
        <f>'X. Satser pensjonstilskudd'!B68</f>
        <v>0</v>
      </c>
      <c r="C68" s="160">
        <f>'X. Satser pensjonstilskudd'!C68</f>
        <v>0</v>
      </c>
      <c r="D68" s="160" t="str">
        <f>IFERROR(_xlfn.XLOOKUP($C68,factPensjon[Virksomhetsnr.],factPensjon[Forpliktelser]),"")</f>
        <v/>
      </c>
      <c r="E68" s="18">
        <f>SUMIFS(BasilRadata[Heltidsplasser
0-2],BasilRadata[År],'0. Oppsett'!$C$9,BasilRadata[1B. Organisasjonsnummer:],$C68)</f>
        <v>0</v>
      </c>
      <c r="F68" s="23">
        <f>'4. Selvkost og satser'!$B$54</f>
        <v>217524.33895692934</v>
      </c>
      <c r="G68" s="18">
        <f>SUMIFS(BasilRadata[Heltidsplasser
3-6],BasilRadata[År],'0. Oppsett'!$C$9,BasilRadata[1B. Organisasjonsnummer:],$C68)</f>
        <v>0</v>
      </c>
      <c r="H68" s="23">
        <f>'4. Selvkost og satser'!$B$55</f>
        <v>113119.38208016184</v>
      </c>
      <c r="I68" s="23">
        <f t="shared" si="2"/>
        <v>0</v>
      </c>
      <c r="J68" s="67">
        <f>SUMIFS(BasilRadata[8E. Oppgi antall årsverk barnehagen har pensjonsforpliktelser for:],'1. BASIL-rådata'!$I$3:$I$500,'X. Satser pensjonstilskudd'!$C68,BasilRadata[År],'0. Oppsett'!$C$9)</f>
        <v>0</v>
      </c>
      <c r="K68" s="67" t="e">
        <f>_xlfn.XLOOKUP($C68,'X. Satser pensjonstilskudd'!$C$5:$C$224,'X. Satser pensjonstilskudd'!$I$5:$I$224)</f>
        <v>#DIV/0!</v>
      </c>
      <c r="L68" s="67" t="e">
        <f t="shared" si="3"/>
        <v>#DIV/0!</v>
      </c>
      <c r="M68" s="161">
        <f t="shared" si="0"/>
        <v>0</v>
      </c>
      <c r="N68" s="161">
        <f>IFERROR(M68*'0. Oppsett'!$C$30,0)</f>
        <v>0</v>
      </c>
      <c r="O68" s="25">
        <v>0</v>
      </c>
      <c r="P68" s="25"/>
      <c r="Q68" s="25"/>
      <c r="R68" s="25"/>
      <c r="S68" s="25">
        <v>0</v>
      </c>
      <c r="T68" s="25">
        <v>0</v>
      </c>
      <c r="U68" s="162">
        <v>0</v>
      </c>
      <c r="V68" s="162">
        <f t="shared" si="4"/>
        <v>0</v>
      </c>
    </row>
    <row r="69" spans="1:22">
      <c r="A69" s="158">
        <v>65</v>
      </c>
      <c r="B69" s="159">
        <f>'X. Satser pensjonstilskudd'!B69</f>
        <v>0</v>
      </c>
      <c r="C69" s="160">
        <f>'X. Satser pensjonstilskudd'!C69</f>
        <v>0</v>
      </c>
      <c r="D69" s="160" t="str">
        <f>IFERROR(_xlfn.XLOOKUP($C69,factPensjon[Virksomhetsnr.],factPensjon[Forpliktelser]),"")</f>
        <v/>
      </c>
      <c r="E69" s="18">
        <f>SUMIFS(BasilRadata[Heltidsplasser
0-2],BasilRadata[År],'0. Oppsett'!$C$9,BasilRadata[1B. Organisasjonsnummer:],$C69)</f>
        <v>0</v>
      </c>
      <c r="F69" s="23">
        <f>'4. Selvkost og satser'!$B$54</f>
        <v>217524.33895692934</v>
      </c>
      <c r="G69" s="18">
        <f>SUMIFS(BasilRadata[Heltidsplasser
3-6],BasilRadata[År],'0. Oppsett'!$C$9,BasilRadata[1B. Organisasjonsnummer:],$C69)</f>
        <v>0</v>
      </c>
      <c r="H69" s="23">
        <f>'4. Selvkost og satser'!$B$55</f>
        <v>113119.38208016184</v>
      </c>
      <c r="I69" s="23">
        <f t="shared" ref="I69:I132" si="5">IFERROR(IF(B69="",0,E69*F69+G69*H69),0)</f>
        <v>0</v>
      </c>
      <c r="J69" s="67">
        <f>SUMIFS(BasilRadata[8E. Oppgi antall årsverk barnehagen har pensjonsforpliktelser for:],'1. BASIL-rådata'!$I$3:$I$500,'X. Satser pensjonstilskudd'!$C69,BasilRadata[År],'0. Oppsett'!$C$9)</f>
        <v>0</v>
      </c>
      <c r="K69" s="67" t="e">
        <f>_xlfn.XLOOKUP($C69,'X. Satser pensjonstilskudd'!$C$5:$C$224,'X. Satser pensjonstilskudd'!$I$5:$I$224)</f>
        <v>#DIV/0!</v>
      </c>
      <c r="L69" s="67" t="e">
        <f t="shared" ref="L69:L132" si="6">K69*J69</f>
        <v>#DIV/0!</v>
      </c>
      <c r="M69" s="161">
        <f t="shared" ref="M69:M132" si="7">E69+G69</f>
        <v>0</v>
      </c>
      <c r="N69" s="161">
        <f>IFERROR(M69*'0. Oppsett'!$C$30,0)</f>
        <v>0</v>
      </c>
      <c r="O69" s="25">
        <v>0</v>
      </c>
      <c r="P69" s="25"/>
      <c r="Q69" s="25"/>
      <c r="R69" s="25"/>
      <c r="S69" s="25">
        <v>0</v>
      </c>
      <c r="T69" s="25">
        <v>0</v>
      </c>
      <c r="U69" s="162">
        <v>0</v>
      </c>
      <c r="V69" s="162">
        <f t="shared" si="4"/>
        <v>0</v>
      </c>
    </row>
    <row r="70" spans="1:22">
      <c r="A70" s="158">
        <v>66</v>
      </c>
      <c r="B70" s="159">
        <f>'X. Satser pensjonstilskudd'!B70</f>
        <v>0</v>
      </c>
      <c r="C70" s="160">
        <f>'X. Satser pensjonstilskudd'!C70</f>
        <v>0</v>
      </c>
      <c r="D70" s="160" t="str">
        <f>IFERROR(_xlfn.XLOOKUP($C70,factPensjon[Virksomhetsnr.],factPensjon[Forpliktelser]),"")</f>
        <v/>
      </c>
      <c r="E70" s="18">
        <f>SUMIFS(BasilRadata[Heltidsplasser
0-2],BasilRadata[År],'0. Oppsett'!$C$9,BasilRadata[1B. Organisasjonsnummer:],$C70)</f>
        <v>0</v>
      </c>
      <c r="F70" s="23">
        <f>'4. Selvkost og satser'!$B$54</f>
        <v>217524.33895692934</v>
      </c>
      <c r="G70" s="18">
        <f>SUMIFS(BasilRadata[Heltidsplasser
3-6],BasilRadata[År],'0. Oppsett'!$C$9,BasilRadata[1B. Organisasjonsnummer:],$C70)</f>
        <v>0</v>
      </c>
      <c r="H70" s="23">
        <f>'4. Selvkost og satser'!$B$55</f>
        <v>113119.38208016184</v>
      </c>
      <c r="I70" s="23">
        <f t="shared" si="5"/>
        <v>0</v>
      </c>
      <c r="J70" s="67">
        <f>SUMIFS(BasilRadata[8E. Oppgi antall årsverk barnehagen har pensjonsforpliktelser for:],'1. BASIL-rådata'!$I$3:$I$500,'X. Satser pensjonstilskudd'!$C70,BasilRadata[År],'0. Oppsett'!$C$9)</f>
        <v>0</v>
      </c>
      <c r="K70" s="67" t="e">
        <f>_xlfn.XLOOKUP($C70,'X. Satser pensjonstilskudd'!$C$5:$C$224,'X. Satser pensjonstilskudd'!$I$5:$I$224)</f>
        <v>#DIV/0!</v>
      </c>
      <c r="L70" s="67" t="e">
        <f t="shared" si="6"/>
        <v>#DIV/0!</v>
      </c>
      <c r="M70" s="161">
        <f t="shared" si="7"/>
        <v>0</v>
      </c>
      <c r="N70" s="161">
        <f>IFERROR(M70*'0. Oppsett'!$C$30,0)</f>
        <v>0</v>
      </c>
      <c r="O70" s="25">
        <v>0</v>
      </c>
      <c r="P70" s="25"/>
      <c r="Q70" s="25"/>
      <c r="R70" s="25"/>
      <c r="S70" s="25">
        <v>0</v>
      </c>
      <c r="T70" s="25">
        <v>0</v>
      </c>
      <c r="U70" s="162">
        <v>0</v>
      </c>
      <c r="V70" s="162">
        <f t="shared" si="4"/>
        <v>0</v>
      </c>
    </row>
    <row r="71" spans="1:22">
      <c r="A71" s="158">
        <v>67</v>
      </c>
      <c r="B71" s="159">
        <f>'X. Satser pensjonstilskudd'!B71</f>
        <v>0</v>
      </c>
      <c r="C71" s="160">
        <f>'X. Satser pensjonstilskudd'!C71</f>
        <v>0</v>
      </c>
      <c r="D71" s="160" t="str">
        <f>IFERROR(_xlfn.XLOOKUP($C71,factPensjon[Virksomhetsnr.],factPensjon[Forpliktelser]),"")</f>
        <v/>
      </c>
      <c r="E71" s="18">
        <f>SUMIFS(BasilRadata[Heltidsplasser
0-2],BasilRadata[År],'0. Oppsett'!$C$9,BasilRadata[1B. Organisasjonsnummer:],$C71)</f>
        <v>0</v>
      </c>
      <c r="F71" s="23">
        <f>'4. Selvkost og satser'!$B$54</f>
        <v>217524.33895692934</v>
      </c>
      <c r="G71" s="18">
        <f>SUMIFS(BasilRadata[Heltidsplasser
3-6],BasilRadata[År],'0. Oppsett'!$C$9,BasilRadata[1B. Organisasjonsnummer:],$C71)</f>
        <v>0</v>
      </c>
      <c r="H71" s="23">
        <f>'4. Selvkost og satser'!$B$55</f>
        <v>113119.38208016184</v>
      </c>
      <c r="I71" s="23">
        <f t="shared" si="5"/>
        <v>0</v>
      </c>
      <c r="J71" s="67">
        <f>SUMIFS(BasilRadata[8E. Oppgi antall årsverk barnehagen har pensjonsforpliktelser for:],'1. BASIL-rådata'!$I$3:$I$500,'X. Satser pensjonstilskudd'!$C71,BasilRadata[År],'0. Oppsett'!$C$9)</f>
        <v>0</v>
      </c>
      <c r="K71" s="67" t="e">
        <f>_xlfn.XLOOKUP($C71,'X. Satser pensjonstilskudd'!$C$5:$C$224,'X. Satser pensjonstilskudd'!$I$5:$I$224)</f>
        <v>#DIV/0!</v>
      </c>
      <c r="L71" s="67" t="e">
        <f t="shared" si="6"/>
        <v>#DIV/0!</v>
      </c>
      <c r="M71" s="161">
        <f t="shared" si="7"/>
        <v>0</v>
      </c>
      <c r="N71" s="161">
        <f>IFERROR(M71*'0. Oppsett'!$C$30,0)</f>
        <v>0</v>
      </c>
      <c r="O71" s="25">
        <v>0</v>
      </c>
      <c r="P71" s="25"/>
      <c r="Q71" s="25"/>
      <c r="R71" s="25"/>
      <c r="S71" s="25">
        <v>0</v>
      </c>
      <c r="T71" s="25">
        <v>0</v>
      </c>
      <c r="U71" s="162">
        <v>0</v>
      </c>
      <c r="V71" s="162">
        <f t="shared" si="4"/>
        <v>0</v>
      </c>
    </row>
    <row r="72" spans="1:22">
      <c r="A72" s="158">
        <v>68</v>
      </c>
      <c r="B72" s="159">
        <f>'X. Satser pensjonstilskudd'!B72</f>
        <v>0</v>
      </c>
      <c r="C72" s="160">
        <f>'X. Satser pensjonstilskudd'!C72</f>
        <v>0</v>
      </c>
      <c r="D72" s="160" t="str">
        <f>IFERROR(_xlfn.XLOOKUP($C72,factPensjon[Virksomhetsnr.],factPensjon[Forpliktelser]),"")</f>
        <v/>
      </c>
      <c r="E72" s="18">
        <f>SUMIFS(BasilRadata[Heltidsplasser
0-2],BasilRadata[År],'0. Oppsett'!$C$9,BasilRadata[1B. Organisasjonsnummer:],$C72)</f>
        <v>0</v>
      </c>
      <c r="F72" s="23">
        <f>'4. Selvkost og satser'!$B$54</f>
        <v>217524.33895692934</v>
      </c>
      <c r="G72" s="18">
        <f>SUMIFS(BasilRadata[Heltidsplasser
3-6],BasilRadata[År],'0. Oppsett'!$C$9,BasilRadata[1B. Organisasjonsnummer:],$C72)</f>
        <v>0</v>
      </c>
      <c r="H72" s="23">
        <f>'4. Selvkost og satser'!$B$55</f>
        <v>113119.38208016184</v>
      </c>
      <c r="I72" s="23">
        <f t="shared" si="5"/>
        <v>0</v>
      </c>
      <c r="J72" s="67">
        <f>SUMIFS(BasilRadata[8E. Oppgi antall årsverk barnehagen har pensjonsforpliktelser for:],'1. BASIL-rådata'!$I$3:$I$500,'X. Satser pensjonstilskudd'!$C72,BasilRadata[År],'0. Oppsett'!$C$9)</f>
        <v>0</v>
      </c>
      <c r="K72" s="67" t="e">
        <f>_xlfn.XLOOKUP($C72,'X. Satser pensjonstilskudd'!$C$5:$C$224,'X. Satser pensjonstilskudd'!$I$5:$I$224)</f>
        <v>#DIV/0!</v>
      </c>
      <c r="L72" s="67" t="e">
        <f t="shared" si="6"/>
        <v>#DIV/0!</v>
      </c>
      <c r="M72" s="161">
        <f t="shared" si="7"/>
        <v>0</v>
      </c>
      <c r="N72" s="161">
        <f>IFERROR(M72*'0. Oppsett'!$C$30,0)</f>
        <v>0</v>
      </c>
      <c r="O72" s="25">
        <v>0</v>
      </c>
      <c r="P72" s="25"/>
      <c r="Q72" s="25"/>
      <c r="R72" s="25"/>
      <c r="S72" s="25">
        <v>0</v>
      </c>
      <c r="T72" s="25">
        <v>0</v>
      </c>
      <c r="U72" s="162">
        <v>0</v>
      </c>
      <c r="V72" s="162">
        <f t="shared" si="4"/>
        <v>0</v>
      </c>
    </row>
    <row r="73" spans="1:22">
      <c r="A73" s="158">
        <v>69</v>
      </c>
      <c r="B73" s="159">
        <f>'X. Satser pensjonstilskudd'!B73</f>
        <v>0</v>
      </c>
      <c r="C73" s="160">
        <f>'X. Satser pensjonstilskudd'!C73</f>
        <v>0</v>
      </c>
      <c r="D73" s="160" t="str">
        <f>IFERROR(_xlfn.XLOOKUP($C73,factPensjon[Virksomhetsnr.],factPensjon[Forpliktelser]),"")</f>
        <v/>
      </c>
      <c r="E73" s="18">
        <f>SUMIFS(BasilRadata[Heltidsplasser
0-2],BasilRadata[År],'0. Oppsett'!$C$9,BasilRadata[1B. Organisasjonsnummer:],$C73)</f>
        <v>0</v>
      </c>
      <c r="F73" s="23">
        <f>'4. Selvkost og satser'!$B$54</f>
        <v>217524.33895692934</v>
      </c>
      <c r="G73" s="18">
        <f>SUMIFS(BasilRadata[Heltidsplasser
3-6],BasilRadata[År],'0. Oppsett'!$C$9,BasilRadata[1B. Organisasjonsnummer:],$C73)</f>
        <v>0</v>
      </c>
      <c r="H73" s="23">
        <f>'4. Selvkost og satser'!$B$55</f>
        <v>113119.38208016184</v>
      </c>
      <c r="I73" s="23">
        <f t="shared" si="5"/>
        <v>0</v>
      </c>
      <c r="J73" s="67">
        <f>SUMIFS(BasilRadata[8E. Oppgi antall årsverk barnehagen har pensjonsforpliktelser for:],'1. BASIL-rådata'!$I$3:$I$500,'X. Satser pensjonstilskudd'!$C73,BasilRadata[År],'0. Oppsett'!$C$9)</f>
        <v>0</v>
      </c>
      <c r="K73" s="67" t="e">
        <f>_xlfn.XLOOKUP($C73,'X. Satser pensjonstilskudd'!$C$5:$C$224,'X. Satser pensjonstilskudd'!$I$5:$I$224)</f>
        <v>#DIV/0!</v>
      </c>
      <c r="L73" s="67" t="e">
        <f t="shared" si="6"/>
        <v>#DIV/0!</v>
      </c>
      <c r="M73" s="161">
        <f t="shared" si="7"/>
        <v>0</v>
      </c>
      <c r="N73" s="161">
        <f>IFERROR(M73*'0. Oppsett'!$C$30,0)</f>
        <v>0</v>
      </c>
      <c r="O73" s="25">
        <v>0</v>
      </c>
      <c r="P73" s="25"/>
      <c r="Q73" s="25"/>
      <c r="R73" s="25"/>
      <c r="S73" s="25">
        <v>0</v>
      </c>
      <c r="T73" s="25">
        <v>0</v>
      </c>
      <c r="U73" s="162">
        <v>0</v>
      </c>
      <c r="V73" s="162">
        <f t="shared" si="4"/>
        <v>0</v>
      </c>
    </row>
    <row r="74" spans="1:22">
      <c r="A74" s="158">
        <v>70</v>
      </c>
      <c r="B74" s="159">
        <f>'X. Satser pensjonstilskudd'!B74</f>
        <v>0</v>
      </c>
      <c r="C74" s="160">
        <f>'X. Satser pensjonstilskudd'!C74</f>
        <v>0</v>
      </c>
      <c r="D74" s="160" t="str">
        <f>IFERROR(_xlfn.XLOOKUP($C74,factPensjon[Virksomhetsnr.],factPensjon[Forpliktelser]),"")</f>
        <v/>
      </c>
      <c r="E74" s="18">
        <f>SUMIFS(BasilRadata[Heltidsplasser
0-2],BasilRadata[År],'0. Oppsett'!$C$9,BasilRadata[1B. Organisasjonsnummer:],$C74)</f>
        <v>0</v>
      </c>
      <c r="F74" s="23">
        <f>'4. Selvkost og satser'!$B$54</f>
        <v>217524.33895692934</v>
      </c>
      <c r="G74" s="18">
        <f>SUMIFS(BasilRadata[Heltidsplasser
3-6],BasilRadata[År],'0. Oppsett'!$C$9,BasilRadata[1B. Organisasjonsnummer:],$C74)</f>
        <v>0</v>
      </c>
      <c r="H74" s="23">
        <f>'4. Selvkost og satser'!$B$55</f>
        <v>113119.38208016184</v>
      </c>
      <c r="I74" s="23">
        <f t="shared" si="5"/>
        <v>0</v>
      </c>
      <c r="J74" s="67">
        <f>SUMIFS(BasilRadata[8E. Oppgi antall årsverk barnehagen har pensjonsforpliktelser for:],'1. BASIL-rådata'!$I$3:$I$500,'X. Satser pensjonstilskudd'!$C74,BasilRadata[År],'0. Oppsett'!$C$9)</f>
        <v>0</v>
      </c>
      <c r="K74" s="67" t="e">
        <f>_xlfn.XLOOKUP($C74,'X. Satser pensjonstilskudd'!$C$5:$C$224,'X. Satser pensjonstilskudd'!$I$5:$I$224)</f>
        <v>#DIV/0!</v>
      </c>
      <c r="L74" s="67" t="e">
        <f t="shared" si="6"/>
        <v>#DIV/0!</v>
      </c>
      <c r="M74" s="161">
        <f t="shared" si="7"/>
        <v>0</v>
      </c>
      <c r="N74" s="161">
        <f>IFERROR(M74*'0. Oppsett'!$C$30,0)</f>
        <v>0</v>
      </c>
      <c r="O74" s="25">
        <v>0</v>
      </c>
      <c r="P74" s="25"/>
      <c r="Q74" s="25"/>
      <c r="R74" s="25"/>
      <c r="S74" s="25">
        <v>0</v>
      </c>
      <c r="T74" s="25">
        <v>0</v>
      </c>
      <c r="U74" s="162">
        <v>0</v>
      </c>
      <c r="V74" s="162">
        <f t="shared" si="4"/>
        <v>0</v>
      </c>
    </row>
    <row r="75" spans="1:22">
      <c r="A75" s="158">
        <v>71</v>
      </c>
      <c r="B75" s="159">
        <f>'X. Satser pensjonstilskudd'!B75</f>
        <v>0</v>
      </c>
      <c r="C75" s="160">
        <f>'X. Satser pensjonstilskudd'!C75</f>
        <v>0</v>
      </c>
      <c r="D75" s="160" t="str">
        <f>IFERROR(_xlfn.XLOOKUP($C75,factPensjon[Virksomhetsnr.],factPensjon[Forpliktelser]),"")</f>
        <v/>
      </c>
      <c r="E75" s="18">
        <f>SUMIFS(BasilRadata[Heltidsplasser
0-2],BasilRadata[År],'0. Oppsett'!$C$9,BasilRadata[1B. Organisasjonsnummer:],$C75)</f>
        <v>0</v>
      </c>
      <c r="F75" s="23">
        <f>'4. Selvkost og satser'!$B$54</f>
        <v>217524.33895692934</v>
      </c>
      <c r="G75" s="18">
        <f>SUMIFS(BasilRadata[Heltidsplasser
3-6],BasilRadata[År],'0. Oppsett'!$C$9,BasilRadata[1B. Organisasjonsnummer:],$C75)</f>
        <v>0</v>
      </c>
      <c r="H75" s="23">
        <f>'4. Selvkost og satser'!$B$55</f>
        <v>113119.38208016184</v>
      </c>
      <c r="I75" s="23">
        <f t="shared" si="5"/>
        <v>0</v>
      </c>
      <c r="J75" s="67">
        <f>SUMIFS(BasilRadata[8E. Oppgi antall årsverk barnehagen har pensjonsforpliktelser for:],'1. BASIL-rådata'!$I$3:$I$500,'X. Satser pensjonstilskudd'!$C75,BasilRadata[År],'0. Oppsett'!$C$9)</f>
        <v>0</v>
      </c>
      <c r="K75" s="67" t="e">
        <f>_xlfn.XLOOKUP($C75,'X. Satser pensjonstilskudd'!$C$5:$C$224,'X. Satser pensjonstilskudd'!$I$5:$I$224)</f>
        <v>#DIV/0!</v>
      </c>
      <c r="L75" s="67" t="e">
        <f t="shared" si="6"/>
        <v>#DIV/0!</v>
      </c>
      <c r="M75" s="161">
        <f t="shared" si="7"/>
        <v>0</v>
      </c>
      <c r="N75" s="161">
        <f>IFERROR(M75*'0. Oppsett'!$C$30,0)</f>
        <v>0</v>
      </c>
      <c r="O75" s="25">
        <v>0</v>
      </c>
      <c r="P75" s="25"/>
      <c r="Q75" s="25"/>
      <c r="R75" s="25"/>
      <c r="S75" s="25">
        <v>0</v>
      </c>
      <c r="T75" s="25">
        <v>0</v>
      </c>
      <c r="U75" s="162">
        <v>0</v>
      </c>
      <c r="V75" s="162">
        <f t="shared" ref="V75:V138" si="8">IFERROR(IF(B75="",0,I75+K75+N75+O75+T75+U75),0)</f>
        <v>0</v>
      </c>
    </row>
    <row r="76" spans="1:22">
      <c r="A76" s="158">
        <v>72</v>
      </c>
      <c r="B76" s="159">
        <f>'X. Satser pensjonstilskudd'!B76</f>
        <v>0</v>
      </c>
      <c r="C76" s="160">
        <f>'X. Satser pensjonstilskudd'!C76</f>
        <v>0</v>
      </c>
      <c r="D76" s="160" t="str">
        <f>IFERROR(_xlfn.XLOOKUP($C76,factPensjon[Virksomhetsnr.],factPensjon[Forpliktelser]),"")</f>
        <v/>
      </c>
      <c r="E76" s="18">
        <f>SUMIFS(BasilRadata[Heltidsplasser
0-2],BasilRadata[År],'0. Oppsett'!$C$9,BasilRadata[1B. Organisasjonsnummer:],$C76)</f>
        <v>0</v>
      </c>
      <c r="F76" s="23">
        <f>'4. Selvkost og satser'!$B$54</f>
        <v>217524.33895692934</v>
      </c>
      <c r="G76" s="18">
        <f>SUMIFS(BasilRadata[Heltidsplasser
3-6],BasilRadata[År],'0. Oppsett'!$C$9,BasilRadata[1B. Organisasjonsnummer:],$C76)</f>
        <v>0</v>
      </c>
      <c r="H76" s="23">
        <f>'4. Selvkost og satser'!$B$55</f>
        <v>113119.38208016184</v>
      </c>
      <c r="I76" s="23">
        <f t="shared" si="5"/>
        <v>0</v>
      </c>
      <c r="J76" s="67">
        <f>SUMIFS(BasilRadata[8E. Oppgi antall årsverk barnehagen har pensjonsforpliktelser for:],'1. BASIL-rådata'!$I$3:$I$500,'X. Satser pensjonstilskudd'!$C76,BasilRadata[År],'0. Oppsett'!$C$9)</f>
        <v>0</v>
      </c>
      <c r="K76" s="67" t="e">
        <f>_xlfn.XLOOKUP($C76,'X. Satser pensjonstilskudd'!$C$5:$C$224,'X. Satser pensjonstilskudd'!$I$5:$I$224)</f>
        <v>#DIV/0!</v>
      </c>
      <c r="L76" s="67" t="e">
        <f t="shared" si="6"/>
        <v>#DIV/0!</v>
      </c>
      <c r="M76" s="161">
        <f t="shared" si="7"/>
        <v>0</v>
      </c>
      <c r="N76" s="161">
        <f>IFERROR(M76*'0. Oppsett'!$C$30,0)</f>
        <v>0</v>
      </c>
      <c r="O76" s="25">
        <v>0</v>
      </c>
      <c r="P76" s="25"/>
      <c r="Q76" s="25"/>
      <c r="R76" s="25"/>
      <c r="S76" s="25">
        <v>0</v>
      </c>
      <c r="T76" s="25">
        <v>0</v>
      </c>
      <c r="U76" s="162">
        <v>0</v>
      </c>
      <c r="V76" s="162">
        <f t="shared" si="8"/>
        <v>0</v>
      </c>
    </row>
    <row r="77" spans="1:22">
      <c r="A77" s="158">
        <v>73</v>
      </c>
      <c r="B77" s="159">
        <f>'X. Satser pensjonstilskudd'!B77</f>
        <v>0</v>
      </c>
      <c r="C77" s="160">
        <f>'X. Satser pensjonstilskudd'!C77</f>
        <v>0</v>
      </c>
      <c r="D77" s="160" t="str">
        <f>IFERROR(_xlfn.XLOOKUP($C77,factPensjon[Virksomhetsnr.],factPensjon[Forpliktelser]),"")</f>
        <v/>
      </c>
      <c r="E77" s="18">
        <f>SUMIFS(BasilRadata[Heltidsplasser
0-2],BasilRadata[År],'0. Oppsett'!$C$9,BasilRadata[1B. Organisasjonsnummer:],$C77)</f>
        <v>0</v>
      </c>
      <c r="F77" s="23">
        <f>'4. Selvkost og satser'!$B$54</f>
        <v>217524.33895692934</v>
      </c>
      <c r="G77" s="18">
        <f>SUMIFS(BasilRadata[Heltidsplasser
3-6],BasilRadata[År],'0. Oppsett'!$C$9,BasilRadata[1B. Organisasjonsnummer:],$C77)</f>
        <v>0</v>
      </c>
      <c r="H77" s="23">
        <f>'4. Selvkost og satser'!$B$55</f>
        <v>113119.38208016184</v>
      </c>
      <c r="I77" s="23">
        <f t="shared" si="5"/>
        <v>0</v>
      </c>
      <c r="J77" s="67">
        <f>SUMIFS(BasilRadata[8E. Oppgi antall årsverk barnehagen har pensjonsforpliktelser for:],'1. BASIL-rådata'!$I$3:$I$500,'X. Satser pensjonstilskudd'!$C77,BasilRadata[År],'0. Oppsett'!$C$9)</f>
        <v>0</v>
      </c>
      <c r="K77" s="67" t="e">
        <f>_xlfn.XLOOKUP($C77,'X. Satser pensjonstilskudd'!$C$5:$C$224,'X. Satser pensjonstilskudd'!$I$5:$I$224)</f>
        <v>#DIV/0!</v>
      </c>
      <c r="L77" s="67" t="e">
        <f t="shared" si="6"/>
        <v>#DIV/0!</v>
      </c>
      <c r="M77" s="161">
        <f t="shared" si="7"/>
        <v>0</v>
      </c>
      <c r="N77" s="161">
        <f>IFERROR(M77*'0. Oppsett'!$C$30,0)</f>
        <v>0</v>
      </c>
      <c r="O77" s="25">
        <v>0</v>
      </c>
      <c r="P77" s="25"/>
      <c r="Q77" s="25"/>
      <c r="R77" s="25"/>
      <c r="S77" s="25">
        <v>0</v>
      </c>
      <c r="T77" s="25">
        <v>0</v>
      </c>
      <c r="U77" s="162">
        <v>0</v>
      </c>
      <c r="V77" s="162">
        <f t="shared" si="8"/>
        <v>0</v>
      </c>
    </row>
    <row r="78" spans="1:22">
      <c r="A78" s="158">
        <v>74</v>
      </c>
      <c r="B78" s="159">
        <f>'X. Satser pensjonstilskudd'!B78</f>
        <v>0</v>
      </c>
      <c r="C78" s="160">
        <f>'X. Satser pensjonstilskudd'!C78</f>
        <v>0</v>
      </c>
      <c r="D78" s="160" t="str">
        <f>IFERROR(_xlfn.XLOOKUP($C78,factPensjon[Virksomhetsnr.],factPensjon[Forpliktelser]),"")</f>
        <v/>
      </c>
      <c r="E78" s="18">
        <f>SUMIFS(BasilRadata[Heltidsplasser
0-2],BasilRadata[År],'0. Oppsett'!$C$9,BasilRadata[1B. Organisasjonsnummer:],$C78)</f>
        <v>0</v>
      </c>
      <c r="F78" s="23">
        <f>'4. Selvkost og satser'!$B$54</f>
        <v>217524.33895692934</v>
      </c>
      <c r="G78" s="18">
        <f>SUMIFS(BasilRadata[Heltidsplasser
3-6],BasilRadata[År],'0. Oppsett'!$C$9,BasilRadata[1B. Organisasjonsnummer:],$C78)</f>
        <v>0</v>
      </c>
      <c r="H78" s="23">
        <f>'4. Selvkost og satser'!$B$55</f>
        <v>113119.38208016184</v>
      </c>
      <c r="I78" s="23">
        <f t="shared" si="5"/>
        <v>0</v>
      </c>
      <c r="J78" s="67">
        <f>SUMIFS(BasilRadata[8E. Oppgi antall årsverk barnehagen har pensjonsforpliktelser for:],'1. BASIL-rådata'!$I$3:$I$500,'X. Satser pensjonstilskudd'!$C78,BasilRadata[År],'0. Oppsett'!$C$9)</f>
        <v>0</v>
      </c>
      <c r="K78" s="67" t="e">
        <f>_xlfn.XLOOKUP($C78,'X. Satser pensjonstilskudd'!$C$5:$C$224,'X. Satser pensjonstilskudd'!$I$5:$I$224)</f>
        <v>#DIV/0!</v>
      </c>
      <c r="L78" s="67" t="e">
        <f t="shared" si="6"/>
        <v>#DIV/0!</v>
      </c>
      <c r="M78" s="161">
        <f t="shared" si="7"/>
        <v>0</v>
      </c>
      <c r="N78" s="161">
        <f>IFERROR(M78*'0. Oppsett'!$C$30,0)</f>
        <v>0</v>
      </c>
      <c r="O78" s="25">
        <v>0</v>
      </c>
      <c r="P78" s="25"/>
      <c r="Q78" s="25"/>
      <c r="R78" s="25"/>
      <c r="S78" s="25">
        <v>0</v>
      </c>
      <c r="T78" s="25">
        <v>0</v>
      </c>
      <c r="U78" s="162">
        <v>0</v>
      </c>
      <c r="V78" s="162">
        <f t="shared" si="8"/>
        <v>0</v>
      </c>
    </row>
    <row r="79" spans="1:22">
      <c r="A79" s="158">
        <v>75</v>
      </c>
      <c r="B79" s="159">
        <f>'X. Satser pensjonstilskudd'!B79</f>
        <v>0</v>
      </c>
      <c r="C79" s="160">
        <f>'X. Satser pensjonstilskudd'!C79</f>
        <v>0</v>
      </c>
      <c r="D79" s="160" t="str">
        <f>IFERROR(_xlfn.XLOOKUP($C79,factPensjon[Virksomhetsnr.],factPensjon[Forpliktelser]),"")</f>
        <v/>
      </c>
      <c r="E79" s="18">
        <f>SUMIFS(BasilRadata[Heltidsplasser
0-2],BasilRadata[År],'0. Oppsett'!$C$9,BasilRadata[1B. Organisasjonsnummer:],$C79)</f>
        <v>0</v>
      </c>
      <c r="F79" s="23">
        <f>'4. Selvkost og satser'!$B$54</f>
        <v>217524.33895692934</v>
      </c>
      <c r="G79" s="18">
        <f>SUMIFS(BasilRadata[Heltidsplasser
3-6],BasilRadata[År],'0. Oppsett'!$C$9,BasilRadata[1B. Organisasjonsnummer:],$C79)</f>
        <v>0</v>
      </c>
      <c r="H79" s="23">
        <f>'4. Selvkost og satser'!$B$55</f>
        <v>113119.38208016184</v>
      </c>
      <c r="I79" s="23">
        <f t="shared" si="5"/>
        <v>0</v>
      </c>
      <c r="J79" s="67">
        <f>SUMIFS(BasilRadata[8E. Oppgi antall årsverk barnehagen har pensjonsforpliktelser for:],'1. BASIL-rådata'!$I$3:$I$500,'X. Satser pensjonstilskudd'!$C79,BasilRadata[År],'0. Oppsett'!$C$9)</f>
        <v>0</v>
      </c>
      <c r="K79" s="67" t="e">
        <f>_xlfn.XLOOKUP($C79,'X. Satser pensjonstilskudd'!$C$5:$C$224,'X. Satser pensjonstilskudd'!$I$5:$I$224)</f>
        <v>#DIV/0!</v>
      </c>
      <c r="L79" s="67" t="e">
        <f t="shared" si="6"/>
        <v>#DIV/0!</v>
      </c>
      <c r="M79" s="161">
        <f t="shared" si="7"/>
        <v>0</v>
      </c>
      <c r="N79" s="161">
        <f>IFERROR(M79*'0. Oppsett'!$C$30,0)</f>
        <v>0</v>
      </c>
      <c r="O79" s="25">
        <v>0</v>
      </c>
      <c r="P79" s="25"/>
      <c r="Q79" s="25"/>
      <c r="R79" s="25"/>
      <c r="S79" s="25">
        <v>0</v>
      </c>
      <c r="T79" s="25">
        <v>0</v>
      </c>
      <c r="U79" s="162">
        <v>0</v>
      </c>
      <c r="V79" s="162">
        <f t="shared" si="8"/>
        <v>0</v>
      </c>
    </row>
    <row r="80" spans="1:22">
      <c r="A80" s="158">
        <v>76</v>
      </c>
      <c r="B80" s="159">
        <f>'X. Satser pensjonstilskudd'!B80</f>
        <v>0</v>
      </c>
      <c r="C80" s="160">
        <f>'X. Satser pensjonstilskudd'!C80</f>
        <v>0</v>
      </c>
      <c r="D80" s="160" t="str">
        <f>IFERROR(_xlfn.XLOOKUP($C80,factPensjon[Virksomhetsnr.],factPensjon[Forpliktelser]),"")</f>
        <v/>
      </c>
      <c r="E80" s="18">
        <f>SUMIFS(BasilRadata[Heltidsplasser
0-2],BasilRadata[År],'0. Oppsett'!$C$9,BasilRadata[1B. Organisasjonsnummer:],$C80)</f>
        <v>0</v>
      </c>
      <c r="F80" s="23">
        <f>'4. Selvkost og satser'!$B$54</f>
        <v>217524.33895692934</v>
      </c>
      <c r="G80" s="18">
        <f>SUMIFS(BasilRadata[Heltidsplasser
3-6],BasilRadata[År],'0. Oppsett'!$C$9,BasilRadata[1B. Organisasjonsnummer:],$C80)</f>
        <v>0</v>
      </c>
      <c r="H80" s="23">
        <f>'4. Selvkost og satser'!$B$55</f>
        <v>113119.38208016184</v>
      </c>
      <c r="I80" s="23">
        <f t="shared" si="5"/>
        <v>0</v>
      </c>
      <c r="J80" s="67">
        <f>SUMIFS(BasilRadata[8E. Oppgi antall årsverk barnehagen har pensjonsforpliktelser for:],'1. BASIL-rådata'!$I$3:$I$500,'X. Satser pensjonstilskudd'!$C80,BasilRadata[År],'0. Oppsett'!$C$9)</f>
        <v>0</v>
      </c>
      <c r="K80" s="67" t="e">
        <f>_xlfn.XLOOKUP($C80,'X. Satser pensjonstilskudd'!$C$5:$C$224,'X. Satser pensjonstilskudd'!$I$5:$I$224)</f>
        <v>#DIV/0!</v>
      </c>
      <c r="L80" s="67" t="e">
        <f t="shared" si="6"/>
        <v>#DIV/0!</v>
      </c>
      <c r="M80" s="161">
        <f t="shared" si="7"/>
        <v>0</v>
      </c>
      <c r="N80" s="161">
        <f>IFERROR(M80*'0. Oppsett'!$C$30,0)</f>
        <v>0</v>
      </c>
      <c r="O80" s="25">
        <v>0</v>
      </c>
      <c r="P80" s="25"/>
      <c r="Q80" s="25"/>
      <c r="R80" s="25"/>
      <c r="S80" s="25">
        <v>0</v>
      </c>
      <c r="T80" s="25">
        <v>0</v>
      </c>
      <c r="U80" s="162">
        <v>0</v>
      </c>
      <c r="V80" s="162">
        <f t="shared" si="8"/>
        <v>0</v>
      </c>
    </row>
    <row r="81" spans="1:22">
      <c r="A81" s="158">
        <v>77</v>
      </c>
      <c r="B81" s="159">
        <f>'X. Satser pensjonstilskudd'!B81</f>
        <v>0</v>
      </c>
      <c r="C81" s="160">
        <f>'X. Satser pensjonstilskudd'!C81</f>
        <v>0</v>
      </c>
      <c r="D81" s="160" t="str">
        <f>IFERROR(_xlfn.XLOOKUP($C81,factPensjon[Virksomhetsnr.],factPensjon[Forpliktelser]),"")</f>
        <v/>
      </c>
      <c r="E81" s="18">
        <f>SUMIFS(BasilRadata[Heltidsplasser
0-2],BasilRadata[År],'0. Oppsett'!$C$9,BasilRadata[1B. Organisasjonsnummer:],$C81)</f>
        <v>0</v>
      </c>
      <c r="F81" s="23">
        <f>'4. Selvkost og satser'!$B$54</f>
        <v>217524.33895692934</v>
      </c>
      <c r="G81" s="18">
        <f>SUMIFS(BasilRadata[Heltidsplasser
3-6],BasilRadata[År],'0. Oppsett'!$C$9,BasilRadata[1B. Organisasjonsnummer:],$C81)</f>
        <v>0</v>
      </c>
      <c r="H81" s="23">
        <f>'4. Selvkost og satser'!$B$55</f>
        <v>113119.38208016184</v>
      </c>
      <c r="I81" s="23">
        <f t="shared" si="5"/>
        <v>0</v>
      </c>
      <c r="J81" s="67">
        <f>SUMIFS(BasilRadata[8E. Oppgi antall årsverk barnehagen har pensjonsforpliktelser for:],'1. BASIL-rådata'!$I$3:$I$500,'X. Satser pensjonstilskudd'!$C81,BasilRadata[År],'0. Oppsett'!$C$9)</f>
        <v>0</v>
      </c>
      <c r="K81" s="67" t="e">
        <f>_xlfn.XLOOKUP($C81,'X. Satser pensjonstilskudd'!$C$5:$C$224,'X. Satser pensjonstilskudd'!$I$5:$I$224)</f>
        <v>#DIV/0!</v>
      </c>
      <c r="L81" s="67" t="e">
        <f t="shared" si="6"/>
        <v>#DIV/0!</v>
      </c>
      <c r="M81" s="161">
        <f t="shared" si="7"/>
        <v>0</v>
      </c>
      <c r="N81" s="161">
        <f>IFERROR(M81*'0. Oppsett'!$C$30,0)</f>
        <v>0</v>
      </c>
      <c r="O81" s="25">
        <v>0</v>
      </c>
      <c r="P81" s="25"/>
      <c r="Q81" s="25"/>
      <c r="R81" s="25"/>
      <c r="S81" s="25">
        <v>0</v>
      </c>
      <c r="T81" s="25">
        <v>0</v>
      </c>
      <c r="U81" s="162">
        <v>0</v>
      </c>
      <c r="V81" s="162">
        <f t="shared" si="8"/>
        <v>0</v>
      </c>
    </row>
    <row r="82" spans="1:22">
      <c r="A82" s="158">
        <v>78</v>
      </c>
      <c r="B82" s="159">
        <f>'X. Satser pensjonstilskudd'!B82</f>
        <v>0</v>
      </c>
      <c r="C82" s="160">
        <f>'X. Satser pensjonstilskudd'!C82</f>
        <v>0</v>
      </c>
      <c r="D82" s="160" t="str">
        <f>IFERROR(_xlfn.XLOOKUP($C82,factPensjon[Virksomhetsnr.],factPensjon[Forpliktelser]),"")</f>
        <v/>
      </c>
      <c r="E82" s="18">
        <f>SUMIFS(BasilRadata[Heltidsplasser
0-2],BasilRadata[År],'0. Oppsett'!$C$9,BasilRadata[1B. Organisasjonsnummer:],$C82)</f>
        <v>0</v>
      </c>
      <c r="F82" s="23">
        <f>'4. Selvkost og satser'!$B$54</f>
        <v>217524.33895692934</v>
      </c>
      <c r="G82" s="18">
        <f>SUMIFS(BasilRadata[Heltidsplasser
3-6],BasilRadata[År],'0. Oppsett'!$C$9,BasilRadata[1B. Organisasjonsnummer:],$C82)</f>
        <v>0</v>
      </c>
      <c r="H82" s="23">
        <f>'4. Selvkost og satser'!$B$55</f>
        <v>113119.38208016184</v>
      </c>
      <c r="I82" s="23">
        <f t="shared" si="5"/>
        <v>0</v>
      </c>
      <c r="J82" s="67">
        <f>SUMIFS(BasilRadata[8E. Oppgi antall årsverk barnehagen har pensjonsforpliktelser for:],'1. BASIL-rådata'!$I$3:$I$500,'X. Satser pensjonstilskudd'!$C82,BasilRadata[År],'0. Oppsett'!$C$9)</f>
        <v>0</v>
      </c>
      <c r="K82" s="67" t="e">
        <f>_xlfn.XLOOKUP($C82,'X. Satser pensjonstilskudd'!$C$5:$C$224,'X. Satser pensjonstilskudd'!$I$5:$I$224)</f>
        <v>#DIV/0!</v>
      </c>
      <c r="L82" s="67" t="e">
        <f t="shared" si="6"/>
        <v>#DIV/0!</v>
      </c>
      <c r="M82" s="161">
        <f t="shared" si="7"/>
        <v>0</v>
      </c>
      <c r="N82" s="161">
        <f>IFERROR(M82*'0. Oppsett'!$C$30,0)</f>
        <v>0</v>
      </c>
      <c r="O82" s="25">
        <v>0</v>
      </c>
      <c r="P82" s="25"/>
      <c r="Q82" s="25"/>
      <c r="R82" s="25"/>
      <c r="S82" s="25">
        <v>0</v>
      </c>
      <c r="T82" s="25">
        <v>0</v>
      </c>
      <c r="U82" s="162">
        <v>0</v>
      </c>
      <c r="V82" s="162">
        <f t="shared" si="8"/>
        <v>0</v>
      </c>
    </row>
    <row r="83" spans="1:22">
      <c r="A83" s="158">
        <v>79</v>
      </c>
      <c r="B83" s="159">
        <f>'X. Satser pensjonstilskudd'!B83</f>
        <v>0</v>
      </c>
      <c r="C83" s="160">
        <f>'X. Satser pensjonstilskudd'!C83</f>
        <v>0</v>
      </c>
      <c r="D83" s="160" t="str">
        <f>IFERROR(_xlfn.XLOOKUP($C83,factPensjon[Virksomhetsnr.],factPensjon[Forpliktelser]),"")</f>
        <v/>
      </c>
      <c r="E83" s="18">
        <f>SUMIFS(BasilRadata[Heltidsplasser
0-2],BasilRadata[År],'0. Oppsett'!$C$9,BasilRadata[1B. Organisasjonsnummer:],$C83)</f>
        <v>0</v>
      </c>
      <c r="F83" s="23">
        <f>'4. Selvkost og satser'!$B$54</f>
        <v>217524.33895692934</v>
      </c>
      <c r="G83" s="18">
        <f>SUMIFS(BasilRadata[Heltidsplasser
3-6],BasilRadata[År],'0. Oppsett'!$C$9,BasilRadata[1B. Organisasjonsnummer:],$C83)</f>
        <v>0</v>
      </c>
      <c r="H83" s="23">
        <f>'4. Selvkost og satser'!$B$55</f>
        <v>113119.38208016184</v>
      </c>
      <c r="I83" s="23">
        <f t="shared" si="5"/>
        <v>0</v>
      </c>
      <c r="J83" s="67">
        <f>SUMIFS(BasilRadata[8E. Oppgi antall årsverk barnehagen har pensjonsforpliktelser for:],'1. BASIL-rådata'!$I$3:$I$500,'X. Satser pensjonstilskudd'!$C83,BasilRadata[År],'0. Oppsett'!$C$9)</f>
        <v>0</v>
      </c>
      <c r="K83" s="67" t="e">
        <f>_xlfn.XLOOKUP($C83,'X. Satser pensjonstilskudd'!$C$5:$C$224,'X. Satser pensjonstilskudd'!$I$5:$I$224)</f>
        <v>#DIV/0!</v>
      </c>
      <c r="L83" s="67" t="e">
        <f t="shared" si="6"/>
        <v>#DIV/0!</v>
      </c>
      <c r="M83" s="161">
        <f t="shared" si="7"/>
        <v>0</v>
      </c>
      <c r="N83" s="161">
        <f>IFERROR(M83*'0. Oppsett'!$C$30,0)</f>
        <v>0</v>
      </c>
      <c r="O83" s="25">
        <v>0</v>
      </c>
      <c r="P83" s="25"/>
      <c r="Q83" s="25"/>
      <c r="R83" s="25"/>
      <c r="S83" s="25">
        <v>0</v>
      </c>
      <c r="T83" s="25">
        <v>0</v>
      </c>
      <c r="U83" s="162">
        <v>0</v>
      </c>
      <c r="V83" s="162">
        <f t="shared" si="8"/>
        <v>0</v>
      </c>
    </row>
    <row r="84" spans="1:22">
      <c r="A84" s="158">
        <v>80</v>
      </c>
      <c r="B84" s="159">
        <f>'X. Satser pensjonstilskudd'!B84</f>
        <v>0</v>
      </c>
      <c r="C84" s="160">
        <f>'X. Satser pensjonstilskudd'!C84</f>
        <v>0</v>
      </c>
      <c r="D84" s="160" t="str">
        <f>IFERROR(_xlfn.XLOOKUP($C84,factPensjon[Virksomhetsnr.],factPensjon[Forpliktelser]),"")</f>
        <v/>
      </c>
      <c r="E84" s="18">
        <f>SUMIFS(BasilRadata[Heltidsplasser
0-2],BasilRadata[År],'0. Oppsett'!$C$9,BasilRadata[1B. Organisasjonsnummer:],$C84)</f>
        <v>0</v>
      </c>
      <c r="F84" s="23">
        <f>'4. Selvkost og satser'!$B$54</f>
        <v>217524.33895692934</v>
      </c>
      <c r="G84" s="18">
        <f>SUMIFS(BasilRadata[Heltidsplasser
3-6],BasilRadata[År],'0. Oppsett'!$C$9,BasilRadata[1B. Organisasjonsnummer:],$C84)</f>
        <v>0</v>
      </c>
      <c r="H84" s="23">
        <f>'4. Selvkost og satser'!$B$55</f>
        <v>113119.38208016184</v>
      </c>
      <c r="I84" s="23">
        <f t="shared" si="5"/>
        <v>0</v>
      </c>
      <c r="J84" s="67">
        <f>SUMIFS(BasilRadata[8E. Oppgi antall årsverk barnehagen har pensjonsforpliktelser for:],'1. BASIL-rådata'!$I$3:$I$500,'X. Satser pensjonstilskudd'!$C84,BasilRadata[År],'0. Oppsett'!$C$9)</f>
        <v>0</v>
      </c>
      <c r="K84" s="67" t="e">
        <f>_xlfn.XLOOKUP($C84,'X. Satser pensjonstilskudd'!$C$5:$C$224,'X. Satser pensjonstilskudd'!$I$5:$I$224)</f>
        <v>#DIV/0!</v>
      </c>
      <c r="L84" s="67" t="e">
        <f t="shared" si="6"/>
        <v>#DIV/0!</v>
      </c>
      <c r="M84" s="161">
        <f t="shared" si="7"/>
        <v>0</v>
      </c>
      <c r="N84" s="161">
        <f>IFERROR(M84*'0. Oppsett'!$C$30,0)</f>
        <v>0</v>
      </c>
      <c r="O84" s="25">
        <v>0</v>
      </c>
      <c r="P84" s="25"/>
      <c r="Q84" s="25"/>
      <c r="R84" s="25"/>
      <c r="S84" s="25">
        <v>0</v>
      </c>
      <c r="T84" s="25">
        <v>0</v>
      </c>
      <c r="U84" s="162">
        <v>0</v>
      </c>
      <c r="V84" s="162">
        <f t="shared" si="8"/>
        <v>0</v>
      </c>
    </row>
    <row r="85" spans="1:22">
      <c r="A85" s="158">
        <v>81</v>
      </c>
      <c r="B85" s="159">
        <f>'X. Satser pensjonstilskudd'!B85</f>
        <v>0</v>
      </c>
      <c r="C85" s="160">
        <f>'X. Satser pensjonstilskudd'!C85</f>
        <v>0</v>
      </c>
      <c r="D85" s="160" t="str">
        <f>IFERROR(_xlfn.XLOOKUP($C85,factPensjon[Virksomhetsnr.],factPensjon[Forpliktelser]),"")</f>
        <v/>
      </c>
      <c r="E85" s="18">
        <f>SUMIFS(BasilRadata[Heltidsplasser
0-2],BasilRadata[År],'0. Oppsett'!$C$9,BasilRadata[1B. Organisasjonsnummer:],$C85)</f>
        <v>0</v>
      </c>
      <c r="F85" s="23">
        <f>'4. Selvkost og satser'!$B$54</f>
        <v>217524.33895692934</v>
      </c>
      <c r="G85" s="18">
        <f>SUMIFS(BasilRadata[Heltidsplasser
3-6],BasilRadata[År],'0. Oppsett'!$C$9,BasilRadata[1B. Organisasjonsnummer:],$C85)</f>
        <v>0</v>
      </c>
      <c r="H85" s="23">
        <f>'4. Selvkost og satser'!$B$55</f>
        <v>113119.38208016184</v>
      </c>
      <c r="I85" s="23">
        <f t="shared" si="5"/>
        <v>0</v>
      </c>
      <c r="J85" s="67">
        <f>SUMIFS(BasilRadata[8E. Oppgi antall årsverk barnehagen har pensjonsforpliktelser for:],'1. BASIL-rådata'!$I$3:$I$500,'X. Satser pensjonstilskudd'!$C85,BasilRadata[År],'0. Oppsett'!$C$9)</f>
        <v>0</v>
      </c>
      <c r="K85" s="67" t="e">
        <f>_xlfn.XLOOKUP($C85,'X. Satser pensjonstilskudd'!$C$5:$C$224,'X. Satser pensjonstilskudd'!$I$5:$I$224)</f>
        <v>#DIV/0!</v>
      </c>
      <c r="L85" s="67" t="e">
        <f t="shared" si="6"/>
        <v>#DIV/0!</v>
      </c>
      <c r="M85" s="161">
        <f t="shared" si="7"/>
        <v>0</v>
      </c>
      <c r="N85" s="161">
        <f>IFERROR(M85*'0. Oppsett'!$C$30,0)</f>
        <v>0</v>
      </c>
      <c r="O85" s="25">
        <v>0</v>
      </c>
      <c r="P85" s="25"/>
      <c r="Q85" s="25"/>
      <c r="R85" s="25"/>
      <c r="S85" s="25">
        <v>0</v>
      </c>
      <c r="T85" s="25">
        <v>0</v>
      </c>
      <c r="U85" s="162">
        <v>0</v>
      </c>
      <c r="V85" s="162">
        <f t="shared" si="8"/>
        <v>0</v>
      </c>
    </row>
    <row r="86" spans="1:22">
      <c r="A86" s="158">
        <v>82</v>
      </c>
      <c r="B86" s="159">
        <f>'X. Satser pensjonstilskudd'!B86</f>
        <v>0</v>
      </c>
      <c r="C86" s="160">
        <f>'X. Satser pensjonstilskudd'!C86</f>
        <v>0</v>
      </c>
      <c r="D86" s="160" t="str">
        <f>IFERROR(_xlfn.XLOOKUP($C86,factPensjon[Virksomhetsnr.],factPensjon[Forpliktelser]),"")</f>
        <v/>
      </c>
      <c r="E86" s="18">
        <f>SUMIFS(BasilRadata[Heltidsplasser
0-2],BasilRadata[År],'0. Oppsett'!$C$9,BasilRadata[1B. Organisasjonsnummer:],$C86)</f>
        <v>0</v>
      </c>
      <c r="F86" s="23">
        <f>'4. Selvkost og satser'!$B$54</f>
        <v>217524.33895692934</v>
      </c>
      <c r="G86" s="18">
        <f>SUMIFS(BasilRadata[Heltidsplasser
3-6],BasilRadata[År],'0. Oppsett'!$C$9,BasilRadata[1B. Organisasjonsnummer:],$C86)</f>
        <v>0</v>
      </c>
      <c r="H86" s="23">
        <f>'4. Selvkost og satser'!$B$55</f>
        <v>113119.38208016184</v>
      </c>
      <c r="I86" s="23">
        <f t="shared" si="5"/>
        <v>0</v>
      </c>
      <c r="J86" s="67">
        <f>SUMIFS(BasilRadata[8E. Oppgi antall årsverk barnehagen har pensjonsforpliktelser for:],'1. BASIL-rådata'!$I$3:$I$500,'X. Satser pensjonstilskudd'!$C86,BasilRadata[År],'0. Oppsett'!$C$9)</f>
        <v>0</v>
      </c>
      <c r="K86" s="67" t="e">
        <f>_xlfn.XLOOKUP($C86,'X. Satser pensjonstilskudd'!$C$5:$C$224,'X. Satser pensjonstilskudd'!$I$5:$I$224)</f>
        <v>#DIV/0!</v>
      </c>
      <c r="L86" s="67" t="e">
        <f t="shared" si="6"/>
        <v>#DIV/0!</v>
      </c>
      <c r="M86" s="161">
        <f t="shared" si="7"/>
        <v>0</v>
      </c>
      <c r="N86" s="161">
        <f>IFERROR(M86*'0. Oppsett'!$C$30,0)</f>
        <v>0</v>
      </c>
      <c r="O86" s="25">
        <v>0</v>
      </c>
      <c r="P86" s="25"/>
      <c r="Q86" s="25"/>
      <c r="R86" s="25"/>
      <c r="S86" s="25">
        <v>0</v>
      </c>
      <c r="T86" s="25">
        <v>0</v>
      </c>
      <c r="U86" s="162">
        <v>0</v>
      </c>
      <c r="V86" s="162">
        <f t="shared" si="8"/>
        <v>0</v>
      </c>
    </row>
    <row r="87" spans="1:22">
      <c r="A87" s="158">
        <v>83</v>
      </c>
      <c r="B87" s="159">
        <f>'X. Satser pensjonstilskudd'!B87</f>
        <v>0</v>
      </c>
      <c r="C87" s="160">
        <f>'X. Satser pensjonstilskudd'!C87</f>
        <v>0</v>
      </c>
      <c r="D87" s="160" t="str">
        <f>IFERROR(_xlfn.XLOOKUP($C87,factPensjon[Virksomhetsnr.],factPensjon[Forpliktelser]),"")</f>
        <v/>
      </c>
      <c r="E87" s="18">
        <f>SUMIFS(BasilRadata[Heltidsplasser
0-2],BasilRadata[År],'0. Oppsett'!$C$9,BasilRadata[1B. Organisasjonsnummer:],$C87)</f>
        <v>0</v>
      </c>
      <c r="F87" s="23">
        <f>'4. Selvkost og satser'!$B$54</f>
        <v>217524.33895692934</v>
      </c>
      <c r="G87" s="18">
        <f>SUMIFS(BasilRadata[Heltidsplasser
3-6],BasilRadata[År],'0. Oppsett'!$C$9,BasilRadata[1B. Organisasjonsnummer:],$C87)</f>
        <v>0</v>
      </c>
      <c r="H87" s="23">
        <f>'4. Selvkost og satser'!$B$55</f>
        <v>113119.38208016184</v>
      </c>
      <c r="I87" s="23">
        <f t="shared" si="5"/>
        <v>0</v>
      </c>
      <c r="J87" s="67">
        <f>SUMIFS(BasilRadata[8E. Oppgi antall årsverk barnehagen har pensjonsforpliktelser for:],'1. BASIL-rådata'!$I$3:$I$500,'X. Satser pensjonstilskudd'!$C87,BasilRadata[År],'0. Oppsett'!$C$9)</f>
        <v>0</v>
      </c>
      <c r="K87" s="67" t="e">
        <f>_xlfn.XLOOKUP($C87,'X. Satser pensjonstilskudd'!$C$5:$C$224,'X. Satser pensjonstilskudd'!$I$5:$I$224)</f>
        <v>#DIV/0!</v>
      </c>
      <c r="L87" s="67" t="e">
        <f t="shared" si="6"/>
        <v>#DIV/0!</v>
      </c>
      <c r="M87" s="161">
        <f t="shared" si="7"/>
        <v>0</v>
      </c>
      <c r="N87" s="161">
        <f>IFERROR(M87*'0. Oppsett'!$C$30,0)</f>
        <v>0</v>
      </c>
      <c r="O87" s="25">
        <v>0</v>
      </c>
      <c r="P87" s="25"/>
      <c r="Q87" s="25"/>
      <c r="R87" s="25"/>
      <c r="S87" s="25">
        <v>0</v>
      </c>
      <c r="T87" s="25">
        <v>0</v>
      </c>
      <c r="U87" s="162">
        <v>0</v>
      </c>
      <c r="V87" s="162">
        <f t="shared" si="8"/>
        <v>0</v>
      </c>
    </row>
    <row r="88" spans="1:22">
      <c r="A88" s="158">
        <v>84</v>
      </c>
      <c r="B88" s="159">
        <f>'X. Satser pensjonstilskudd'!B88</f>
        <v>0</v>
      </c>
      <c r="C88" s="160">
        <f>'X. Satser pensjonstilskudd'!C88</f>
        <v>0</v>
      </c>
      <c r="D88" s="160" t="str">
        <f>IFERROR(_xlfn.XLOOKUP($C88,factPensjon[Virksomhetsnr.],factPensjon[Forpliktelser]),"")</f>
        <v/>
      </c>
      <c r="E88" s="18">
        <f>SUMIFS(BasilRadata[Heltidsplasser
0-2],BasilRadata[År],'0. Oppsett'!$C$9,BasilRadata[1B. Organisasjonsnummer:],$C88)</f>
        <v>0</v>
      </c>
      <c r="F88" s="23">
        <f>'4. Selvkost og satser'!$B$54</f>
        <v>217524.33895692934</v>
      </c>
      <c r="G88" s="18">
        <f>SUMIFS(BasilRadata[Heltidsplasser
3-6],BasilRadata[År],'0. Oppsett'!$C$9,BasilRadata[1B. Organisasjonsnummer:],$C88)</f>
        <v>0</v>
      </c>
      <c r="H88" s="23">
        <f>'4. Selvkost og satser'!$B$55</f>
        <v>113119.38208016184</v>
      </c>
      <c r="I88" s="23">
        <f t="shared" si="5"/>
        <v>0</v>
      </c>
      <c r="J88" s="67">
        <f>SUMIFS(BasilRadata[8E. Oppgi antall årsverk barnehagen har pensjonsforpliktelser for:],'1. BASIL-rådata'!$I$3:$I$500,'X. Satser pensjonstilskudd'!$C88,BasilRadata[År],'0. Oppsett'!$C$9)</f>
        <v>0</v>
      </c>
      <c r="K88" s="67" t="e">
        <f>_xlfn.XLOOKUP($C88,'X. Satser pensjonstilskudd'!$C$5:$C$224,'X. Satser pensjonstilskudd'!$I$5:$I$224)</f>
        <v>#DIV/0!</v>
      </c>
      <c r="L88" s="67" t="e">
        <f t="shared" si="6"/>
        <v>#DIV/0!</v>
      </c>
      <c r="M88" s="161">
        <f t="shared" si="7"/>
        <v>0</v>
      </c>
      <c r="N88" s="161">
        <f>IFERROR(M88*'0. Oppsett'!$C$30,0)</f>
        <v>0</v>
      </c>
      <c r="O88" s="25">
        <v>0</v>
      </c>
      <c r="P88" s="25"/>
      <c r="Q88" s="25"/>
      <c r="R88" s="25"/>
      <c r="S88" s="25">
        <v>0</v>
      </c>
      <c r="T88" s="25">
        <v>0</v>
      </c>
      <c r="U88" s="162">
        <v>0</v>
      </c>
      <c r="V88" s="162">
        <f t="shared" si="8"/>
        <v>0</v>
      </c>
    </row>
    <row r="89" spans="1:22">
      <c r="A89" s="158">
        <v>85</v>
      </c>
      <c r="B89" s="159">
        <f>'X. Satser pensjonstilskudd'!B89</f>
        <v>0</v>
      </c>
      <c r="C89" s="160">
        <f>'X. Satser pensjonstilskudd'!C89</f>
        <v>0</v>
      </c>
      <c r="D89" s="160" t="str">
        <f>IFERROR(_xlfn.XLOOKUP($C89,factPensjon[Virksomhetsnr.],factPensjon[Forpliktelser]),"")</f>
        <v/>
      </c>
      <c r="E89" s="18">
        <f>SUMIFS(BasilRadata[Heltidsplasser
0-2],BasilRadata[År],'0. Oppsett'!$C$9,BasilRadata[1B. Organisasjonsnummer:],$C89)</f>
        <v>0</v>
      </c>
      <c r="F89" s="23">
        <f>'4. Selvkost og satser'!$B$54</f>
        <v>217524.33895692934</v>
      </c>
      <c r="G89" s="18">
        <f>SUMIFS(BasilRadata[Heltidsplasser
3-6],BasilRadata[År],'0. Oppsett'!$C$9,BasilRadata[1B. Organisasjonsnummer:],$C89)</f>
        <v>0</v>
      </c>
      <c r="H89" s="23">
        <f>'4. Selvkost og satser'!$B$55</f>
        <v>113119.38208016184</v>
      </c>
      <c r="I89" s="23">
        <f t="shared" si="5"/>
        <v>0</v>
      </c>
      <c r="J89" s="67">
        <f>SUMIFS(BasilRadata[8E. Oppgi antall årsverk barnehagen har pensjonsforpliktelser for:],'1. BASIL-rådata'!$I$3:$I$500,'X. Satser pensjonstilskudd'!$C89,BasilRadata[År],'0. Oppsett'!$C$9)</f>
        <v>0</v>
      </c>
      <c r="K89" s="67" t="e">
        <f>_xlfn.XLOOKUP($C89,'X. Satser pensjonstilskudd'!$C$5:$C$224,'X. Satser pensjonstilskudd'!$I$5:$I$224)</f>
        <v>#DIV/0!</v>
      </c>
      <c r="L89" s="67" t="e">
        <f t="shared" si="6"/>
        <v>#DIV/0!</v>
      </c>
      <c r="M89" s="161">
        <f t="shared" si="7"/>
        <v>0</v>
      </c>
      <c r="N89" s="161">
        <f>IFERROR(M89*'0. Oppsett'!$C$30,0)</f>
        <v>0</v>
      </c>
      <c r="O89" s="25">
        <v>0</v>
      </c>
      <c r="P89" s="25"/>
      <c r="Q89" s="25"/>
      <c r="R89" s="25"/>
      <c r="S89" s="25">
        <v>0</v>
      </c>
      <c r="T89" s="25">
        <v>0</v>
      </c>
      <c r="U89" s="162">
        <v>0</v>
      </c>
      <c r="V89" s="162">
        <f t="shared" si="8"/>
        <v>0</v>
      </c>
    </row>
    <row r="90" spans="1:22">
      <c r="A90" s="158">
        <v>86</v>
      </c>
      <c r="B90" s="159">
        <f>'X. Satser pensjonstilskudd'!B90</f>
        <v>0</v>
      </c>
      <c r="C90" s="160">
        <f>'X. Satser pensjonstilskudd'!C90</f>
        <v>0</v>
      </c>
      <c r="D90" s="160" t="str">
        <f>IFERROR(_xlfn.XLOOKUP($C90,factPensjon[Virksomhetsnr.],factPensjon[Forpliktelser]),"")</f>
        <v/>
      </c>
      <c r="E90" s="18">
        <f>SUMIFS(BasilRadata[Heltidsplasser
0-2],BasilRadata[År],'0. Oppsett'!$C$9,BasilRadata[1B. Organisasjonsnummer:],$C90)</f>
        <v>0</v>
      </c>
      <c r="F90" s="23">
        <f>'4. Selvkost og satser'!$B$54</f>
        <v>217524.33895692934</v>
      </c>
      <c r="G90" s="18">
        <f>SUMIFS(BasilRadata[Heltidsplasser
3-6],BasilRadata[År],'0. Oppsett'!$C$9,BasilRadata[1B. Organisasjonsnummer:],$C90)</f>
        <v>0</v>
      </c>
      <c r="H90" s="23">
        <f>'4. Selvkost og satser'!$B$55</f>
        <v>113119.38208016184</v>
      </c>
      <c r="I90" s="23">
        <f t="shared" si="5"/>
        <v>0</v>
      </c>
      <c r="J90" s="67">
        <f>SUMIFS(BasilRadata[8E. Oppgi antall årsverk barnehagen har pensjonsforpliktelser for:],'1. BASIL-rådata'!$I$3:$I$500,'X. Satser pensjonstilskudd'!$C90,BasilRadata[År],'0. Oppsett'!$C$9)</f>
        <v>0</v>
      </c>
      <c r="K90" s="67" t="e">
        <f>_xlfn.XLOOKUP($C90,'X. Satser pensjonstilskudd'!$C$5:$C$224,'X. Satser pensjonstilskudd'!$I$5:$I$224)</f>
        <v>#DIV/0!</v>
      </c>
      <c r="L90" s="67" t="e">
        <f t="shared" si="6"/>
        <v>#DIV/0!</v>
      </c>
      <c r="M90" s="161">
        <f t="shared" si="7"/>
        <v>0</v>
      </c>
      <c r="N90" s="161">
        <f>IFERROR(M90*'0. Oppsett'!$C$30,0)</f>
        <v>0</v>
      </c>
      <c r="O90" s="25">
        <v>0</v>
      </c>
      <c r="P90" s="25"/>
      <c r="Q90" s="25"/>
      <c r="R90" s="25"/>
      <c r="S90" s="25">
        <v>0</v>
      </c>
      <c r="T90" s="25">
        <v>0</v>
      </c>
      <c r="U90" s="162">
        <v>0</v>
      </c>
      <c r="V90" s="162">
        <f t="shared" si="8"/>
        <v>0</v>
      </c>
    </row>
    <row r="91" spans="1:22">
      <c r="A91" s="158">
        <v>87</v>
      </c>
      <c r="B91" s="159">
        <f>'X. Satser pensjonstilskudd'!B91</f>
        <v>0</v>
      </c>
      <c r="C91" s="160">
        <f>'X. Satser pensjonstilskudd'!C91</f>
        <v>0</v>
      </c>
      <c r="D91" s="160" t="str">
        <f>IFERROR(_xlfn.XLOOKUP($C91,factPensjon[Virksomhetsnr.],factPensjon[Forpliktelser]),"")</f>
        <v/>
      </c>
      <c r="E91" s="18">
        <f>SUMIFS(BasilRadata[Heltidsplasser
0-2],BasilRadata[År],'0. Oppsett'!$C$9,BasilRadata[1B. Organisasjonsnummer:],$C91)</f>
        <v>0</v>
      </c>
      <c r="F91" s="23">
        <f>'4. Selvkost og satser'!$B$54</f>
        <v>217524.33895692934</v>
      </c>
      <c r="G91" s="18">
        <f>SUMIFS(BasilRadata[Heltidsplasser
3-6],BasilRadata[År],'0. Oppsett'!$C$9,BasilRadata[1B. Organisasjonsnummer:],$C91)</f>
        <v>0</v>
      </c>
      <c r="H91" s="23">
        <f>'4. Selvkost og satser'!$B$55</f>
        <v>113119.38208016184</v>
      </c>
      <c r="I91" s="23">
        <f t="shared" si="5"/>
        <v>0</v>
      </c>
      <c r="J91" s="67">
        <f>SUMIFS(BasilRadata[8E. Oppgi antall årsverk barnehagen har pensjonsforpliktelser for:],'1. BASIL-rådata'!$I$3:$I$500,'X. Satser pensjonstilskudd'!$C91,BasilRadata[År],'0. Oppsett'!$C$9)</f>
        <v>0</v>
      </c>
      <c r="K91" s="67" t="e">
        <f>_xlfn.XLOOKUP($C91,'X. Satser pensjonstilskudd'!$C$5:$C$224,'X. Satser pensjonstilskudd'!$I$5:$I$224)</f>
        <v>#DIV/0!</v>
      </c>
      <c r="L91" s="67" t="e">
        <f t="shared" si="6"/>
        <v>#DIV/0!</v>
      </c>
      <c r="M91" s="161">
        <f t="shared" si="7"/>
        <v>0</v>
      </c>
      <c r="N91" s="161">
        <f>IFERROR(M91*'0. Oppsett'!$C$30,0)</f>
        <v>0</v>
      </c>
      <c r="O91" s="25">
        <v>0</v>
      </c>
      <c r="P91" s="25"/>
      <c r="Q91" s="25"/>
      <c r="R91" s="25"/>
      <c r="S91" s="25">
        <v>0</v>
      </c>
      <c r="T91" s="25">
        <v>0</v>
      </c>
      <c r="U91" s="162">
        <v>0</v>
      </c>
      <c r="V91" s="162">
        <f t="shared" si="8"/>
        <v>0</v>
      </c>
    </row>
    <row r="92" spans="1:22">
      <c r="A92" s="158">
        <v>88</v>
      </c>
      <c r="B92" s="159">
        <f>'X. Satser pensjonstilskudd'!B92</f>
        <v>0</v>
      </c>
      <c r="C92" s="160">
        <f>'X. Satser pensjonstilskudd'!C92</f>
        <v>0</v>
      </c>
      <c r="D92" s="160" t="str">
        <f>IFERROR(_xlfn.XLOOKUP($C92,factPensjon[Virksomhetsnr.],factPensjon[Forpliktelser]),"")</f>
        <v/>
      </c>
      <c r="E92" s="18">
        <f>SUMIFS(BasilRadata[Heltidsplasser
0-2],BasilRadata[År],'0. Oppsett'!$C$9,BasilRadata[1B. Organisasjonsnummer:],$C92)</f>
        <v>0</v>
      </c>
      <c r="F92" s="23">
        <f>'4. Selvkost og satser'!$B$54</f>
        <v>217524.33895692934</v>
      </c>
      <c r="G92" s="18">
        <f>SUMIFS(BasilRadata[Heltidsplasser
3-6],BasilRadata[År],'0. Oppsett'!$C$9,BasilRadata[1B. Organisasjonsnummer:],$C92)</f>
        <v>0</v>
      </c>
      <c r="H92" s="23">
        <f>'4. Selvkost og satser'!$B$55</f>
        <v>113119.38208016184</v>
      </c>
      <c r="I92" s="23">
        <f t="shared" si="5"/>
        <v>0</v>
      </c>
      <c r="J92" s="67">
        <f>SUMIFS(BasilRadata[8E. Oppgi antall årsverk barnehagen har pensjonsforpliktelser for:],'1. BASIL-rådata'!$I$3:$I$500,'X. Satser pensjonstilskudd'!$C92,BasilRadata[År],'0. Oppsett'!$C$9)</f>
        <v>0</v>
      </c>
      <c r="K92" s="67" t="e">
        <f>_xlfn.XLOOKUP($C92,'X. Satser pensjonstilskudd'!$C$5:$C$224,'X. Satser pensjonstilskudd'!$I$5:$I$224)</f>
        <v>#DIV/0!</v>
      </c>
      <c r="L92" s="67" t="e">
        <f t="shared" si="6"/>
        <v>#DIV/0!</v>
      </c>
      <c r="M92" s="161">
        <f t="shared" si="7"/>
        <v>0</v>
      </c>
      <c r="N92" s="161">
        <f>IFERROR(M92*'0. Oppsett'!$C$30,0)</f>
        <v>0</v>
      </c>
      <c r="O92" s="25">
        <v>0</v>
      </c>
      <c r="P92" s="25"/>
      <c r="Q92" s="25"/>
      <c r="R92" s="25"/>
      <c r="S92" s="25">
        <v>0</v>
      </c>
      <c r="T92" s="25">
        <v>0</v>
      </c>
      <c r="U92" s="162">
        <v>0</v>
      </c>
      <c r="V92" s="162">
        <f t="shared" si="8"/>
        <v>0</v>
      </c>
    </row>
    <row r="93" spans="1:22">
      <c r="A93" s="158">
        <v>89</v>
      </c>
      <c r="B93" s="159">
        <f>'X. Satser pensjonstilskudd'!B93</f>
        <v>0</v>
      </c>
      <c r="C93" s="160">
        <f>'X. Satser pensjonstilskudd'!C93</f>
        <v>0</v>
      </c>
      <c r="D93" s="160" t="str">
        <f>IFERROR(_xlfn.XLOOKUP($C93,factPensjon[Virksomhetsnr.],factPensjon[Forpliktelser]),"")</f>
        <v/>
      </c>
      <c r="E93" s="18">
        <f>SUMIFS(BasilRadata[Heltidsplasser
0-2],BasilRadata[År],'0. Oppsett'!$C$9,BasilRadata[1B. Organisasjonsnummer:],$C93)</f>
        <v>0</v>
      </c>
      <c r="F93" s="23">
        <f>'4. Selvkost og satser'!$B$54</f>
        <v>217524.33895692934</v>
      </c>
      <c r="G93" s="18">
        <f>SUMIFS(BasilRadata[Heltidsplasser
3-6],BasilRadata[År],'0. Oppsett'!$C$9,BasilRadata[1B. Organisasjonsnummer:],$C93)</f>
        <v>0</v>
      </c>
      <c r="H93" s="23">
        <f>'4. Selvkost og satser'!$B$55</f>
        <v>113119.38208016184</v>
      </c>
      <c r="I93" s="23">
        <f t="shared" si="5"/>
        <v>0</v>
      </c>
      <c r="J93" s="67">
        <f>SUMIFS(BasilRadata[8E. Oppgi antall årsverk barnehagen har pensjonsforpliktelser for:],'1. BASIL-rådata'!$I$3:$I$500,'X. Satser pensjonstilskudd'!$C93,BasilRadata[År],'0. Oppsett'!$C$9)</f>
        <v>0</v>
      </c>
      <c r="K93" s="67" t="e">
        <f>_xlfn.XLOOKUP($C93,'X. Satser pensjonstilskudd'!$C$5:$C$224,'X. Satser pensjonstilskudd'!$I$5:$I$224)</f>
        <v>#DIV/0!</v>
      </c>
      <c r="L93" s="67" t="e">
        <f t="shared" si="6"/>
        <v>#DIV/0!</v>
      </c>
      <c r="M93" s="161">
        <f t="shared" si="7"/>
        <v>0</v>
      </c>
      <c r="N93" s="161">
        <f>IFERROR(M93*'0. Oppsett'!$C$30,0)</f>
        <v>0</v>
      </c>
      <c r="O93" s="25">
        <v>0</v>
      </c>
      <c r="P93" s="25"/>
      <c r="Q93" s="25"/>
      <c r="R93" s="25"/>
      <c r="S93" s="25">
        <v>0</v>
      </c>
      <c r="T93" s="25">
        <v>0</v>
      </c>
      <c r="U93" s="162">
        <v>0</v>
      </c>
      <c r="V93" s="162">
        <f t="shared" si="8"/>
        <v>0</v>
      </c>
    </row>
    <row r="94" spans="1:22">
      <c r="A94" s="158">
        <v>90</v>
      </c>
      <c r="B94" s="159">
        <f>'X. Satser pensjonstilskudd'!B94</f>
        <v>0</v>
      </c>
      <c r="C94" s="160">
        <f>'X. Satser pensjonstilskudd'!C94</f>
        <v>0</v>
      </c>
      <c r="D94" s="160" t="str">
        <f>IFERROR(_xlfn.XLOOKUP($C94,factPensjon[Virksomhetsnr.],factPensjon[Forpliktelser]),"")</f>
        <v/>
      </c>
      <c r="E94" s="18">
        <f>SUMIFS(BasilRadata[Heltidsplasser
0-2],BasilRadata[År],'0. Oppsett'!$C$9,BasilRadata[1B. Organisasjonsnummer:],$C94)</f>
        <v>0</v>
      </c>
      <c r="F94" s="23">
        <f>'4. Selvkost og satser'!$B$54</f>
        <v>217524.33895692934</v>
      </c>
      <c r="G94" s="18">
        <f>SUMIFS(BasilRadata[Heltidsplasser
3-6],BasilRadata[År],'0. Oppsett'!$C$9,BasilRadata[1B. Organisasjonsnummer:],$C94)</f>
        <v>0</v>
      </c>
      <c r="H94" s="23">
        <f>'4. Selvkost og satser'!$B$55</f>
        <v>113119.38208016184</v>
      </c>
      <c r="I94" s="23">
        <f t="shared" si="5"/>
        <v>0</v>
      </c>
      <c r="J94" s="67">
        <f>SUMIFS(BasilRadata[8E. Oppgi antall årsverk barnehagen har pensjonsforpliktelser for:],'1. BASIL-rådata'!$I$3:$I$500,'X. Satser pensjonstilskudd'!$C94,BasilRadata[År],'0. Oppsett'!$C$9)</f>
        <v>0</v>
      </c>
      <c r="K94" s="67" t="e">
        <f>_xlfn.XLOOKUP($C94,'X. Satser pensjonstilskudd'!$C$5:$C$224,'X. Satser pensjonstilskudd'!$I$5:$I$224)</f>
        <v>#DIV/0!</v>
      </c>
      <c r="L94" s="67" t="e">
        <f t="shared" si="6"/>
        <v>#DIV/0!</v>
      </c>
      <c r="M94" s="161">
        <f t="shared" si="7"/>
        <v>0</v>
      </c>
      <c r="N94" s="161">
        <f>IFERROR(M94*'0. Oppsett'!$C$30,0)</f>
        <v>0</v>
      </c>
      <c r="O94" s="25">
        <v>0</v>
      </c>
      <c r="P94" s="25"/>
      <c r="Q94" s="25"/>
      <c r="R94" s="25"/>
      <c r="S94" s="25">
        <v>0</v>
      </c>
      <c r="T94" s="25">
        <v>0</v>
      </c>
      <c r="U94" s="162">
        <v>0</v>
      </c>
      <c r="V94" s="162">
        <f t="shared" si="8"/>
        <v>0</v>
      </c>
    </row>
    <row r="95" spans="1:22">
      <c r="A95" s="158">
        <v>91</v>
      </c>
      <c r="B95" s="159">
        <f>'X. Satser pensjonstilskudd'!B95</f>
        <v>0</v>
      </c>
      <c r="C95" s="160">
        <f>'X. Satser pensjonstilskudd'!C95</f>
        <v>0</v>
      </c>
      <c r="D95" s="160" t="str">
        <f>IFERROR(_xlfn.XLOOKUP($C95,factPensjon[Virksomhetsnr.],factPensjon[Forpliktelser]),"")</f>
        <v/>
      </c>
      <c r="E95" s="18">
        <f>SUMIFS(BasilRadata[Heltidsplasser
0-2],BasilRadata[År],'0. Oppsett'!$C$9,BasilRadata[1B. Organisasjonsnummer:],$C95)</f>
        <v>0</v>
      </c>
      <c r="F95" s="23">
        <f>'4. Selvkost og satser'!$B$54</f>
        <v>217524.33895692934</v>
      </c>
      <c r="G95" s="18">
        <f>SUMIFS(BasilRadata[Heltidsplasser
3-6],BasilRadata[År],'0. Oppsett'!$C$9,BasilRadata[1B. Organisasjonsnummer:],$C95)</f>
        <v>0</v>
      </c>
      <c r="H95" s="23">
        <f>'4. Selvkost og satser'!$B$55</f>
        <v>113119.38208016184</v>
      </c>
      <c r="I95" s="23">
        <f t="shared" si="5"/>
        <v>0</v>
      </c>
      <c r="J95" s="67">
        <f>SUMIFS(BasilRadata[8E. Oppgi antall årsverk barnehagen har pensjonsforpliktelser for:],'1. BASIL-rådata'!$I$3:$I$500,'X. Satser pensjonstilskudd'!$C95,BasilRadata[År],'0. Oppsett'!$C$9)</f>
        <v>0</v>
      </c>
      <c r="K95" s="67" t="e">
        <f>_xlfn.XLOOKUP($C95,'X. Satser pensjonstilskudd'!$C$5:$C$224,'X. Satser pensjonstilskudd'!$I$5:$I$224)</f>
        <v>#DIV/0!</v>
      </c>
      <c r="L95" s="67" t="e">
        <f t="shared" si="6"/>
        <v>#DIV/0!</v>
      </c>
      <c r="M95" s="161">
        <f t="shared" si="7"/>
        <v>0</v>
      </c>
      <c r="N95" s="161">
        <f>IFERROR(M95*'0. Oppsett'!$C$30,0)</f>
        <v>0</v>
      </c>
      <c r="O95" s="25">
        <v>0</v>
      </c>
      <c r="P95" s="25"/>
      <c r="Q95" s="25"/>
      <c r="R95" s="25"/>
      <c r="S95" s="25">
        <v>0</v>
      </c>
      <c r="T95" s="25">
        <v>0</v>
      </c>
      <c r="U95" s="162">
        <v>0</v>
      </c>
      <c r="V95" s="162">
        <f t="shared" si="8"/>
        <v>0</v>
      </c>
    </row>
    <row r="96" spans="1:22">
      <c r="A96" s="158">
        <v>92</v>
      </c>
      <c r="B96" s="159">
        <f>'X. Satser pensjonstilskudd'!B96</f>
        <v>0</v>
      </c>
      <c r="C96" s="160">
        <f>'X. Satser pensjonstilskudd'!C96</f>
        <v>0</v>
      </c>
      <c r="D96" s="160" t="str">
        <f>IFERROR(_xlfn.XLOOKUP($C96,factPensjon[Virksomhetsnr.],factPensjon[Forpliktelser]),"")</f>
        <v/>
      </c>
      <c r="E96" s="18">
        <f>SUMIFS(BasilRadata[Heltidsplasser
0-2],BasilRadata[År],'0. Oppsett'!$C$9,BasilRadata[1B. Organisasjonsnummer:],$C96)</f>
        <v>0</v>
      </c>
      <c r="F96" s="23">
        <f>'4. Selvkost og satser'!$B$54</f>
        <v>217524.33895692934</v>
      </c>
      <c r="G96" s="18">
        <f>SUMIFS(BasilRadata[Heltidsplasser
3-6],BasilRadata[År],'0. Oppsett'!$C$9,BasilRadata[1B. Organisasjonsnummer:],$C96)</f>
        <v>0</v>
      </c>
      <c r="H96" s="23">
        <f>'4. Selvkost og satser'!$B$55</f>
        <v>113119.38208016184</v>
      </c>
      <c r="I96" s="23">
        <f t="shared" si="5"/>
        <v>0</v>
      </c>
      <c r="J96" s="67">
        <f>SUMIFS(BasilRadata[8E. Oppgi antall årsverk barnehagen har pensjonsforpliktelser for:],'1. BASIL-rådata'!$I$3:$I$500,'X. Satser pensjonstilskudd'!$C96,BasilRadata[År],'0. Oppsett'!$C$9)</f>
        <v>0</v>
      </c>
      <c r="K96" s="67" t="e">
        <f>_xlfn.XLOOKUP($C96,'X. Satser pensjonstilskudd'!$C$5:$C$224,'X. Satser pensjonstilskudd'!$I$5:$I$224)</f>
        <v>#DIV/0!</v>
      </c>
      <c r="L96" s="67" t="e">
        <f t="shared" si="6"/>
        <v>#DIV/0!</v>
      </c>
      <c r="M96" s="161">
        <f t="shared" si="7"/>
        <v>0</v>
      </c>
      <c r="N96" s="161">
        <f>IFERROR(M96*'0. Oppsett'!$C$30,0)</f>
        <v>0</v>
      </c>
      <c r="O96" s="25">
        <v>0</v>
      </c>
      <c r="P96" s="25"/>
      <c r="Q96" s="25"/>
      <c r="R96" s="25"/>
      <c r="S96" s="25">
        <v>0</v>
      </c>
      <c r="T96" s="25">
        <v>0</v>
      </c>
      <c r="U96" s="162">
        <v>0</v>
      </c>
      <c r="V96" s="162">
        <f t="shared" si="8"/>
        <v>0</v>
      </c>
    </row>
    <row r="97" spans="1:22">
      <c r="A97" s="158">
        <v>93</v>
      </c>
      <c r="B97" s="159">
        <f>'X. Satser pensjonstilskudd'!B97</f>
        <v>0</v>
      </c>
      <c r="C97" s="160">
        <f>'X. Satser pensjonstilskudd'!C97</f>
        <v>0</v>
      </c>
      <c r="D97" s="160" t="str">
        <f>IFERROR(_xlfn.XLOOKUP($C97,factPensjon[Virksomhetsnr.],factPensjon[Forpliktelser]),"")</f>
        <v/>
      </c>
      <c r="E97" s="18">
        <f>SUMIFS(BasilRadata[Heltidsplasser
0-2],BasilRadata[År],'0. Oppsett'!$C$9,BasilRadata[1B. Organisasjonsnummer:],$C97)</f>
        <v>0</v>
      </c>
      <c r="F97" s="23">
        <f>'4. Selvkost og satser'!$B$54</f>
        <v>217524.33895692934</v>
      </c>
      <c r="G97" s="18">
        <f>SUMIFS(BasilRadata[Heltidsplasser
3-6],BasilRadata[År],'0. Oppsett'!$C$9,BasilRadata[1B. Organisasjonsnummer:],$C97)</f>
        <v>0</v>
      </c>
      <c r="H97" s="23">
        <f>'4. Selvkost og satser'!$B$55</f>
        <v>113119.38208016184</v>
      </c>
      <c r="I97" s="23">
        <f t="shared" si="5"/>
        <v>0</v>
      </c>
      <c r="J97" s="67">
        <f>SUMIFS(BasilRadata[8E. Oppgi antall årsverk barnehagen har pensjonsforpliktelser for:],'1. BASIL-rådata'!$I$3:$I$500,'X. Satser pensjonstilskudd'!$C97,BasilRadata[År],'0. Oppsett'!$C$9)</f>
        <v>0</v>
      </c>
      <c r="K97" s="67" t="e">
        <f>_xlfn.XLOOKUP($C97,'X. Satser pensjonstilskudd'!$C$5:$C$224,'X. Satser pensjonstilskudd'!$I$5:$I$224)</f>
        <v>#DIV/0!</v>
      </c>
      <c r="L97" s="67" t="e">
        <f t="shared" si="6"/>
        <v>#DIV/0!</v>
      </c>
      <c r="M97" s="161">
        <f t="shared" si="7"/>
        <v>0</v>
      </c>
      <c r="N97" s="161">
        <f>IFERROR(M97*'0. Oppsett'!$C$30,0)</f>
        <v>0</v>
      </c>
      <c r="O97" s="25">
        <v>0</v>
      </c>
      <c r="P97" s="25"/>
      <c r="Q97" s="25"/>
      <c r="R97" s="25"/>
      <c r="S97" s="25">
        <v>0</v>
      </c>
      <c r="T97" s="25">
        <v>0</v>
      </c>
      <c r="U97" s="162">
        <v>0</v>
      </c>
      <c r="V97" s="162">
        <f t="shared" si="8"/>
        <v>0</v>
      </c>
    </row>
    <row r="98" spans="1:22">
      <c r="A98" s="158">
        <v>94</v>
      </c>
      <c r="B98" s="159">
        <f>'X. Satser pensjonstilskudd'!B98</f>
        <v>0</v>
      </c>
      <c r="C98" s="160">
        <f>'X. Satser pensjonstilskudd'!C98</f>
        <v>0</v>
      </c>
      <c r="D98" s="160" t="str">
        <f>IFERROR(_xlfn.XLOOKUP($C98,factPensjon[Virksomhetsnr.],factPensjon[Forpliktelser]),"")</f>
        <v/>
      </c>
      <c r="E98" s="18">
        <f>SUMIFS(BasilRadata[Heltidsplasser
0-2],BasilRadata[År],'0. Oppsett'!$C$9,BasilRadata[1B. Organisasjonsnummer:],$C98)</f>
        <v>0</v>
      </c>
      <c r="F98" s="23">
        <f>'4. Selvkost og satser'!$B$54</f>
        <v>217524.33895692934</v>
      </c>
      <c r="G98" s="18">
        <f>SUMIFS(BasilRadata[Heltidsplasser
3-6],BasilRadata[År],'0. Oppsett'!$C$9,BasilRadata[1B. Organisasjonsnummer:],$C98)</f>
        <v>0</v>
      </c>
      <c r="H98" s="23">
        <f>'4. Selvkost og satser'!$B$55</f>
        <v>113119.38208016184</v>
      </c>
      <c r="I98" s="23">
        <f t="shared" si="5"/>
        <v>0</v>
      </c>
      <c r="J98" s="67">
        <f>SUMIFS(BasilRadata[8E. Oppgi antall årsverk barnehagen har pensjonsforpliktelser for:],'1. BASIL-rådata'!$I$3:$I$500,'X. Satser pensjonstilskudd'!$C98,BasilRadata[År],'0. Oppsett'!$C$9)</f>
        <v>0</v>
      </c>
      <c r="K98" s="67" t="e">
        <f>_xlfn.XLOOKUP($C98,'X. Satser pensjonstilskudd'!$C$5:$C$224,'X. Satser pensjonstilskudd'!$I$5:$I$224)</f>
        <v>#DIV/0!</v>
      </c>
      <c r="L98" s="67" t="e">
        <f t="shared" si="6"/>
        <v>#DIV/0!</v>
      </c>
      <c r="M98" s="161">
        <f t="shared" si="7"/>
        <v>0</v>
      </c>
      <c r="N98" s="161">
        <f>IFERROR(M98*'0. Oppsett'!$C$30,0)</f>
        <v>0</v>
      </c>
      <c r="O98" s="25">
        <v>0</v>
      </c>
      <c r="P98" s="25"/>
      <c r="Q98" s="25"/>
      <c r="R98" s="25"/>
      <c r="S98" s="25">
        <v>0</v>
      </c>
      <c r="T98" s="25">
        <v>0</v>
      </c>
      <c r="U98" s="162">
        <v>0</v>
      </c>
      <c r="V98" s="162">
        <f t="shared" si="8"/>
        <v>0</v>
      </c>
    </row>
    <row r="99" spans="1:22">
      <c r="A99" s="158">
        <v>95</v>
      </c>
      <c r="B99" s="159">
        <f>'X. Satser pensjonstilskudd'!B99</f>
        <v>0</v>
      </c>
      <c r="C99" s="160">
        <f>'X. Satser pensjonstilskudd'!C99</f>
        <v>0</v>
      </c>
      <c r="D99" s="160" t="str">
        <f>IFERROR(_xlfn.XLOOKUP($C99,factPensjon[Virksomhetsnr.],factPensjon[Forpliktelser]),"")</f>
        <v/>
      </c>
      <c r="E99" s="18">
        <f>SUMIFS(BasilRadata[Heltidsplasser
0-2],BasilRadata[År],'0. Oppsett'!$C$9,BasilRadata[1B. Organisasjonsnummer:],$C99)</f>
        <v>0</v>
      </c>
      <c r="F99" s="23">
        <f>'4. Selvkost og satser'!$B$54</f>
        <v>217524.33895692934</v>
      </c>
      <c r="G99" s="18">
        <f>SUMIFS(BasilRadata[Heltidsplasser
3-6],BasilRadata[År],'0. Oppsett'!$C$9,BasilRadata[1B. Organisasjonsnummer:],$C99)</f>
        <v>0</v>
      </c>
      <c r="H99" s="23">
        <f>'4. Selvkost og satser'!$B$55</f>
        <v>113119.38208016184</v>
      </c>
      <c r="I99" s="23">
        <f t="shared" si="5"/>
        <v>0</v>
      </c>
      <c r="J99" s="67">
        <f>SUMIFS(BasilRadata[8E. Oppgi antall årsverk barnehagen har pensjonsforpliktelser for:],'1. BASIL-rådata'!$I$3:$I$500,'X. Satser pensjonstilskudd'!$C99,BasilRadata[År],'0. Oppsett'!$C$9)</f>
        <v>0</v>
      </c>
      <c r="K99" s="67" t="e">
        <f>_xlfn.XLOOKUP($C99,'X. Satser pensjonstilskudd'!$C$5:$C$224,'X. Satser pensjonstilskudd'!$I$5:$I$224)</f>
        <v>#DIV/0!</v>
      </c>
      <c r="L99" s="67" t="e">
        <f t="shared" si="6"/>
        <v>#DIV/0!</v>
      </c>
      <c r="M99" s="161">
        <f t="shared" si="7"/>
        <v>0</v>
      </c>
      <c r="N99" s="161">
        <f>IFERROR(M99*'0. Oppsett'!$C$30,0)</f>
        <v>0</v>
      </c>
      <c r="O99" s="25">
        <v>0</v>
      </c>
      <c r="P99" s="25"/>
      <c r="Q99" s="25"/>
      <c r="R99" s="25"/>
      <c r="S99" s="25">
        <v>0</v>
      </c>
      <c r="T99" s="25">
        <v>0</v>
      </c>
      <c r="U99" s="162">
        <v>0</v>
      </c>
      <c r="V99" s="162">
        <f t="shared" si="8"/>
        <v>0</v>
      </c>
    </row>
    <row r="100" spans="1:22">
      <c r="A100" s="158">
        <v>96</v>
      </c>
      <c r="B100" s="159">
        <f>'X. Satser pensjonstilskudd'!B100</f>
        <v>0</v>
      </c>
      <c r="C100" s="160">
        <f>'X. Satser pensjonstilskudd'!C100</f>
        <v>0</v>
      </c>
      <c r="D100" s="160" t="str">
        <f>IFERROR(_xlfn.XLOOKUP($C100,factPensjon[Virksomhetsnr.],factPensjon[Forpliktelser]),"")</f>
        <v/>
      </c>
      <c r="E100" s="18">
        <f>SUMIFS(BasilRadata[Heltidsplasser
0-2],BasilRadata[År],'0. Oppsett'!$C$9,BasilRadata[1B. Organisasjonsnummer:],$C100)</f>
        <v>0</v>
      </c>
      <c r="F100" s="23">
        <f>'4. Selvkost og satser'!$B$54</f>
        <v>217524.33895692934</v>
      </c>
      <c r="G100" s="18">
        <f>SUMIFS(BasilRadata[Heltidsplasser
3-6],BasilRadata[År],'0. Oppsett'!$C$9,BasilRadata[1B. Organisasjonsnummer:],$C100)</f>
        <v>0</v>
      </c>
      <c r="H100" s="23">
        <f>'4. Selvkost og satser'!$B$55</f>
        <v>113119.38208016184</v>
      </c>
      <c r="I100" s="23">
        <f t="shared" si="5"/>
        <v>0</v>
      </c>
      <c r="J100" s="67">
        <f>SUMIFS(BasilRadata[8E. Oppgi antall årsverk barnehagen har pensjonsforpliktelser for:],'1. BASIL-rådata'!$I$3:$I$500,'X. Satser pensjonstilskudd'!$C100,BasilRadata[År],'0. Oppsett'!$C$9)</f>
        <v>0</v>
      </c>
      <c r="K100" s="67" t="e">
        <f>_xlfn.XLOOKUP($C100,'X. Satser pensjonstilskudd'!$C$5:$C$224,'X. Satser pensjonstilskudd'!$I$5:$I$224)</f>
        <v>#DIV/0!</v>
      </c>
      <c r="L100" s="67" t="e">
        <f t="shared" si="6"/>
        <v>#DIV/0!</v>
      </c>
      <c r="M100" s="161">
        <f t="shared" si="7"/>
        <v>0</v>
      </c>
      <c r="N100" s="161">
        <f>IFERROR(M100*'0. Oppsett'!$C$30,0)</f>
        <v>0</v>
      </c>
      <c r="O100" s="25">
        <v>0</v>
      </c>
      <c r="P100" s="25"/>
      <c r="Q100" s="25"/>
      <c r="R100" s="25"/>
      <c r="S100" s="25">
        <v>0</v>
      </c>
      <c r="T100" s="25">
        <v>0</v>
      </c>
      <c r="U100" s="162">
        <v>0</v>
      </c>
      <c r="V100" s="162">
        <f t="shared" si="8"/>
        <v>0</v>
      </c>
    </row>
    <row r="101" spans="1:22">
      <c r="A101" s="158">
        <v>97</v>
      </c>
      <c r="B101" s="159">
        <f>'X. Satser pensjonstilskudd'!B101</f>
        <v>0</v>
      </c>
      <c r="C101" s="160">
        <f>'X. Satser pensjonstilskudd'!C101</f>
        <v>0</v>
      </c>
      <c r="D101" s="160" t="str">
        <f>IFERROR(_xlfn.XLOOKUP($C101,factPensjon[Virksomhetsnr.],factPensjon[Forpliktelser]),"")</f>
        <v/>
      </c>
      <c r="E101" s="18">
        <f>SUMIFS(BasilRadata[Heltidsplasser
0-2],BasilRadata[År],'0. Oppsett'!$C$9,BasilRadata[1B. Organisasjonsnummer:],$C101)</f>
        <v>0</v>
      </c>
      <c r="F101" s="23">
        <f>'4. Selvkost og satser'!$B$54</f>
        <v>217524.33895692934</v>
      </c>
      <c r="G101" s="18">
        <f>SUMIFS(BasilRadata[Heltidsplasser
3-6],BasilRadata[År],'0. Oppsett'!$C$9,BasilRadata[1B. Organisasjonsnummer:],$C101)</f>
        <v>0</v>
      </c>
      <c r="H101" s="23">
        <f>'4. Selvkost og satser'!$B$55</f>
        <v>113119.38208016184</v>
      </c>
      <c r="I101" s="23">
        <f t="shared" si="5"/>
        <v>0</v>
      </c>
      <c r="J101" s="67">
        <f>SUMIFS(BasilRadata[8E. Oppgi antall årsverk barnehagen har pensjonsforpliktelser for:],'1. BASIL-rådata'!$I$3:$I$500,'X. Satser pensjonstilskudd'!$C101,BasilRadata[År],'0. Oppsett'!$C$9)</f>
        <v>0</v>
      </c>
      <c r="K101" s="67" t="e">
        <f>_xlfn.XLOOKUP($C101,'X. Satser pensjonstilskudd'!$C$5:$C$224,'X. Satser pensjonstilskudd'!$I$5:$I$224)</f>
        <v>#DIV/0!</v>
      </c>
      <c r="L101" s="67" t="e">
        <f t="shared" si="6"/>
        <v>#DIV/0!</v>
      </c>
      <c r="M101" s="161">
        <f t="shared" si="7"/>
        <v>0</v>
      </c>
      <c r="N101" s="161">
        <f>IFERROR(M101*'0. Oppsett'!$C$30,0)</f>
        <v>0</v>
      </c>
      <c r="O101" s="25">
        <v>0</v>
      </c>
      <c r="P101" s="25"/>
      <c r="Q101" s="25"/>
      <c r="R101" s="25"/>
      <c r="S101" s="25">
        <v>0</v>
      </c>
      <c r="T101" s="25">
        <v>0</v>
      </c>
      <c r="U101" s="162">
        <v>0</v>
      </c>
      <c r="V101" s="162">
        <f t="shared" si="8"/>
        <v>0</v>
      </c>
    </row>
    <row r="102" spans="1:22">
      <c r="A102" s="158">
        <v>98</v>
      </c>
      <c r="B102" s="159">
        <f>'X. Satser pensjonstilskudd'!B102</f>
        <v>0</v>
      </c>
      <c r="C102" s="160">
        <f>'X. Satser pensjonstilskudd'!C102</f>
        <v>0</v>
      </c>
      <c r="D102" s="160" t="str">
        <f>IFERROR(_xlfn.XLOOKUP($C102,factPensjon[Virksomhetsnr.],factPensjon[Forpliktelser]),"")</f>
        <v/>
      </c>
      <c r="E102" s="18">
        <f>SUMIFS(BasilRadata[Heltidsplasser
0-2],BasilRadata[År],'0. Oppsett'!$C$9,BasilRadata[1B. Organisasjonsnummer:],$C102)</f>
        <v>0</v>
      </c>
      <c r="F102" s="23">
        <f>'4. Selvkost og satser'!$B$54</f>
        <v>217524.33895692934</v>
      </c>
      <c r="G102" s="18">
        <f>SUMIFS(BasilRadata[Heltidsplasser
3-6],BasilRadata[År],'0. Oppsett'!$C$9,BasilRadata[1B. Organisasjonsnummer:],$C102)</f>
        <v>0</v>
      </c>
      <c r="H102" s="23">
        <f>'4. Selvkost og satser'!$B$55</f>
        <v>113119.38208016184</v>
      </c>
      <c r="I102" s="23">
        <f t="shared" si="5"/>
        <v>0</v>
      </c>
      <c r="J102" s="67">
        <f>SUMIFS(BasilRadata[8E. Oppgi antall årsverk barnehagen har pensjonsforpliktelser for:],'1. BASIL-rådata'!$I$3:$I$500,'X. Satser pensjonstilskudd'!$C102,BasilRadata[År],'0. Oppsett'!$C$9)</f>
        <v>0</v>
      </c>
      <c r="K102" s="67" t="e">
        <f>_xlfn.XLOOKUP($C102,'X. Satser pensjonstilskudd'!$C$5:$C$224,'X. Satser pensjonstilskudd'!$I$5:$I$224)</f>
        <v>#DIV/0!</v>
      </c>
      <c r="L102" s="67" t="e">
        <f t="shared" si="6"/>
        <v>#DIV/0!</v>
      </c>
      <c r="M102" s="161">
        <f t="shared" si="7"/>
        <v>0</v>
      </c>
      <c r="N102" s="161">
        <f>IFERROR(M102*'0. Oppsett'!$C$30,0)</f>
        <v>0</v>
      </c>
      <c r="O102" s="25">
        <v>0</v>
      </c>
      <c r="P102" s="25"/>
      <c r="Q102" s="25"/>
      <c r="R102" s="25"/>
      <c r="S102" s="25">
        <v>0</v>
      </c>
      <c r="T102" s="25">
        <v>0</v>
      </c>
      <c r="U102" s="162">
        <v>0</v>
      </c>
      <c r="V102" s="162">
        <f t="shared" si="8"/>
        <v>0</v>
      </c>
    </row>
    <row r="103" spans="1:22">
      <c r="A103" s="158">
        <v>99</v>
      </c>
      <c r="B103" s="159">
        <f>'X. Satser pensjonstilskudd'!B103</f>
        <v>0</v>
      </c>
      <c r="C103" s="160">
        <f>'X. Satser pensjonstilskudd'!C103</f>
        <v>0</v>
      </c>
      <c r="D103" s="160" t="str">
        <f>IFERROR(_xlfn.XLOOKUP($C103,factPensjon[Virksomhetsnr.],factPensjon[Forpliktelser]),"")</f>
        <v/>
      </c>
      <c r="E103" s="18">
        <f>SUMIFS(BasilRadata[Heltidsplasser
0-2],BasilRadata[År],'0. Oppsett'!$C$9,BasilRadata[1B. Organisasjonsnummer:],$C103)</f>
        <v>0</v>
      </c>
      <c r="F103" s="23">
        <f>'4. Selvkost og satser'!$B$54</f>
        <v>217524.33895692934</v>
      </c>
      <c r="G103" s="18">
        <f>SUMIFS(BasilRadata[Heltidsplasser
3-6],BasilRadata[År],'0. Oppsett'!$C$9,BasilRadata[1B. Organisasjonsnummer:],$C103)</f>
        <v>0</v>
      </c>
      <c r="H103" s="23">
        <f>'4. Selvkost og satser'!$B$55</f>
        <v>113119.38208016184</v>
      </c>
      <c r="I103" s="23">
        <f t="shared" si="5"/>
        <v>0</v>
      </c>
      <c r="J103" s="67">
        <f>SUMIFS(BasilRadata[8E. Oppgi antall årsverk barnehagen har pensjonsforpliktelser for:],'1. BASIL-rådata'!$I$3:$I$500,'X. Satser pensjonstilskudd'!$C103,BasilRadata[År],'0. Oppsett'!$C$9)</f>
        <v>0</v>
      </c>
      <c r="K103" s="67" t="e">
        <f>_xlfn.XLOOKUP($C103,'X. Satser pensjonstilskudd'!$C$5:$C$224,'X. Satser pensjonstilskudd'!$I$5:$I$224)</f>
        <v>#DIV/0!</v>
      </c>
      <c r="L103" s="67" t="e">
        <f t="shared" si="6"/>
        <v>#DIV/0!</v>
      </c>
      <c r="M103" s="161">
        <f t="shared" si="7"/>
        <v>0</v>
      </c>
      <c r="N103" s="161">
        <f>IFERROR(M103*'0. Oppsett'!$C$30,0)</f>
        <v>0</v>
      </c>
      <c r="O103" s="25">
        <v>0</v>
      </c>
      <c r="P103" s="25"/>
      <c r="Q103" s="25"/>
      <c r="R103" s="25"/>
      <c r="S103" s="25">
        <v>0</v>
      </c>
      <c r="T103" s="25">
        <v>0</v>
      </c>
      <c r="U103" s="162">
        <v>0</v>
      </c>
      <c r="V103" s="162">
        <f t="shared" si="8"/>
        <v>0</v>
      </c>
    </row>
    <row r="104" spans="1:22">
      <c r="A104" s="158">
        <v>100</v>
      </c>
      <c r="B104" s="159">
        <f>'X. Satser pensjonstilskudd'!B104</f>
        <v>0</v>
      </c>
      <c r="C104" s="160">
        <f>'X. Satser pensjonstilskudd'!C104</f>
        <v>0</v>
      </c>
      <c r="D104" s="160" t="str">
        <f>IFERROR(_xlfn.XLOOKUP($C104,factPensjon[Virksomhetsnr.],factPensjon[Forpliktelser]),"")</f>
        <v/>
      </c>
      <c r="E104" s="18">
        <f>SUMIFS(BasilRadata[Heltidsplasser
0-2],BasilRadata[År],'0. Oppsett'!$C$9,BasilRadata[1B. Organisasjonsnummer:],$C104)</f>
        <v>0</v>
      </c>
      <c r="F104" s="23">
        <f>'4. Selvkost og satser'!$B$54</f>
        <v>217524.33895692934</v>
      </c>
      <c r="G104" s="18">
        <f>SUMIFS(BasilRadata[Heltidsplasser
3-6],BasilRadata[År],'0. Oppsett'!$C$9,BasilRadata[1B. Organisasjonsnummer:],$C104)</f>
        <v>0</v>
      </c>
      <c r="H104" s="23">
        <f>'4. Selvkost og satser'!$B$55</f>
        <v>113119.38208016184</v>
      </c>
      <c r="I104" s="23">
        <f t="shared" si="5"/>
        <v>0</v>
      </c>
      <c r="J104" s="67">
        <f>SUMIFS(BasilRadata[8E. Oppgi antall årsverk barnehagen har pensjonsforpliktelser for:],'1. BASIL-rådata'!$I$3:$I$500,'X. Satser pensjonstilskudd'!$C104,BasilRadata[År],'0. Oppsett'!$C$9)</f>
        <v>0</v>
      </c>
      <c r="K104" s="67" t="e">
        <f>_xlfn.XLOOKUP($C104,'X. Satser pensjonstilskudd'!$C$5:$C$224,'X. Satser pensjonstilskudd'!$I$5:$I$224)</f>
        <v>#DIV/0!</v>
      </c>
      <c r="L104" s="67" t="e">
        <f t="shared" si="6"/>
        <v>#DIV/0!</v>
      </c>
      <c r="M104" s="161">
        <f t="shared" si="7"/>
        <v>0</v>
      </c>
      <c r="N104" s="161">
        <f>IFERROR(M104*'0. Oppsett'!$C$30,0)</f>
        <v>0</v>
      </c>
      <c r="O104" s="25">
        <v>0</v>
      </c>
      <c r="P104" s="25"/>
      <c r="Q104" s="25"/>
      <c r="R104" s="25"/>
      <c r="S104" s="25">
        <v>0</v>
      </c>
      <c r="T104" s="25">
        <v>0</v>
      </c>
      <c r="U104" s="162">
        <v>0</v>
      </c>
      <c r="V104" s="162">
        <f t="shared" si="8"/>
        <v>0</v>
      </c>
    </row>
    <row r="105" spans="1:22">
      <c r="A105" s="158">
        <v>101</v>
      </c>
      <c r="B105" s="159">
        <f>'X. Satser pensjonstilskudd'!B105</f>
        <v>0</v>
      </c>
      <c r="C105" s="160">
        <f>'X. Satser pensjonstilskudd'!C105</f>
        <v>0</v>
      </c>
      <c r="D105" s="160" t="str">
        <f>IFERROR(_xlfn.XLOOKUP($C105,factPensjon[Virksomhetsnr.],factPensjon[Forpliktelser]),"")</f>
        <v/>
      </c>
      <c r="E105" s="18">
        <f>SUMIFS(BasilRadata[Heltidsplasser
0-2],BasilRadata[År],'0. Oppsett'!$C$9,BasilRadata[1B. Organisasjonsnummer:],$C105)</f>
        <v>0</v>
      </c>
      <c r="F105" s="23">
        <f>'4. Selvkost og satser'!$B$54</f>
        <v>217524.33895692934</v>
      </c>
      <c r="G105" s="18">
        <f>SUMIFS(BasilRadata[Heltidsplasser
3-6],BasilRadata[År],'0. Oppsett'!$C$9,BasilRadata[1B. Organisasjonsnummer:],$C105)</f>
        <v>0</v>
      </c>
      <c r="H105" s="23">
        <f>'4. Selvkost og satser'!$B$55</f>
        <v>113119.38208016184</v>
      </c>
      <c r="I105" s="23">
        <f t="shared" si="5"/>
        <v>0</v>
      </c>
      <c r="J105" s="67">
        <f>SUMIFS(BasilRadata[8E. Oppgi antall årsverk barnehagen har pensjonsforpliktelser for:],'1. BASIL-rådata'!$I$3:$I$500,'X. Satser pensjonstilskudd'!$C105,BasilRadata[År],'0. Oppsett'!$C$9)</f>
        <v>0</v>
      </c>
      <c r="K105" s="67" t="e">
        <f>_xlfn.XLOOKUP($C105,'X. Satser pensjonstilskudd'!$C$5:$C$224,'X. Satser pensjonstilskudd'!$I$5:$I$224)</f>
        <v>#DIV/0!</v>
      </c>
      <c r="L105" s="67" t="e">
        <f t="shared" si="6"/>
        <v>#DIV/0!</v>
      </c>
      <c r="M105" s="161">
        <f t="shared" si="7"/>
        <v>0</v>
      </c>
      <c r="N105" s="161">
        <f>IFERROR(M105*'0. Oppsett'!$C$30,0)</f>
        <v>0</v>
      </c>
      <c r="O105" s="25">
        <v>0</v>
      </c>
      <c r="P105" s="25"/>
      <c r="Q105" s="25"/>
      <c r="R105" s="25"/>
      <c r="S105" s="25">
        <v>0</v>
      </c>
      <c r="T105" s="25">
        <v>0</v>
      </c>
      <c r="U105" s="162">
        <v>0</v>
      </c>
      <c r="V105" s="162">
        <f t="shared" si="8"/>
        <v>0</v>
      </c>
    </row>
    <row r="106" spans="1:22">
      <c r="A106" s="158">
        <v>102</v>
      </c>
      <c r="B106" s="159">
        <f>'X. Satser pensjonstilskudd'!B106</f>
        <v>0</v>
      </c>
      <c r="C106" s="160">
        <f>'X. Satser pensjonstilskudd'!C106</f>
        <v>0</v>
      </c>
      <c r="D106" s="160" t="str">
        <f>IFERROR(_xlfn.XLOOKUP($C106,factPensjon[Virksomhetsnr.],factPensjon[Forpliktelser]),"")</f>
        <v/>
      </c>
      <c r="E106" s="18">
        <f>SUMIFS(BasilRadata[Heltidsplasser
0-2],BasilRadata[År],'0. Oppsett'!$C$9,BasilRadata[1B. Organisasjonsnummer:],$C106)</f>
        <v>0</v>
      </c>
      <c r="F106" s="23">
        <f>'4. Selvkost og satser'!$B$54</f>
        <v>217524.33895692934</v>
      </c>
      <c r="G106" s="18">
        <f>SUMIFS(BasilRadata[Heltidsplasser
3-6],BasilRadata[År],'0. Oppsett'!$C$9,BasilRadata[1B. Organisasjonsnummer:],$C106)</f>
        <v>0</v>
      </c>
      <c r="H106" s="23">
        <f>'4. Selvkost og satser'!$B$55</f>
        <v>113119.38208016184</v>
      </c>
      <c r="I106" s="23">
        <f t="shared" si="5"/>
        <v>0</v>
      </c>
      <c r="J106" s="67">
        <f>SUMIFS(BasilRadata[8E. Oppgi antall årsverk barnehagen har pensjonsforpliktelser for:],'1. BASIL-rådata'!$I$3:$I$500,'X. Satser pensjonstilskudd'!$C106,BasilRadata[År],'0. Oppsett'!$C$9)</f>
        <v>0</v>
      </c>
      <c r="K106" s="67" t="e">
        <f>_xlfn.XLOOKUP($C106,'X. Satser pensjonstilskudd'!$C$5:$C$224,'X. Satser pensjonstilskudd'!$I$5:$I$224)</f>
        <v>#DIV/0!</v>
      </c>
      <c r="L106" s="67" t="e">
        <f t="shared" si="6"/>
        <v>#DIV/0!</v>
      </c>
      <c r="M106" s="161">
        <f t="shared" si="7"/>
        <v>0</v>
      </c>
      <c r="N106" s="161">
        <f>IFERROR(M106*'0. Oppsett'!$C$30,0)</f>
        <v>0</v>
      </c>
      <c r="O106" s="25">
        <v>0</v>
      </c>
      <c r="P106" s="25"/>
      <c r="Q106" s="25"/>
      <c r="R106" s="25"/>
      <c r="S106" s="25">
        <v>0</v>
      </c>
      <c r="T106" s="25">
        <v>0</v>
      </c>
      <c r="U106" s="162">
        <v>0</v>
      </c>
      <c r="V106" s="162">
        <f t="shared" si="8"/>
        <v>0</v>
      </c>
    </row>
    <row r="107" spans="1:22">
      <c r="A107" s="158">
        <v>103</v>
      </c>
      <c r="B107" s="159">
        <f>'X. Satser pensjonstilskudd'!B107</f>
        <v>0</v>
      </c>
      <c r="C107" s="160">
        <f>'X. Satser pensjonstilskudd'!C107</f>
        <v>0</v>
      </c>
      <c r="D107" s="160" t="str">
        <f>IFERROR(_xlfn.XLOOKUP($C107,factPensjon[Virksomhetsnr.],factPensjon[Forpliktelser]),"")</f>
        <v/>
      </c>
      <c r="E107" s="18">
        <f>SUMIFS(BasilRadata[Heltidsplasser
0-2],BasilRadata[År],'0. Oppsett'!$C$9,BasilRadata[1B. Organisasjonsnummer:],$C107)</f>
        <v>0</v>
      </c>
      <c r="F107" s="23">
        <f>'4. Selvkost og satser'!$B$54</f>
        <v>217524.33895692934</v>
      </c>
      <c r="G107" s="18">
        <f>SUMIFS(BasilRadata[Heltidsplasser
3-6],BasilRadata[År],'0. Oppsett'!$C$9,BasilRadata[1B. Organisasjonsnummer:],$C107)</f>
        <v>0</v>
      </c>
      <c r="H107" s="23">
        <f>'4. Selvkost og satser'!$B$55</f>
        <v>113119.38208016184</v>
      </c>
      <c r="I107" s="23">
        <f t="shared" si="5"/>
        <v>0</v>
      </c>
      <c r="J107" s="67">
        <f>SUMIFS(BasilRadata[8E. Oppgi antall årsverk barnehagen har pensjonsforpliktelser for:],'1. BASIL-rådata'!$I$3:$I$500,'X. Satser pensjonstilskudd'!$C107,BasilRadata[År],'0. Oppsett'!$C$9)</f>
        <v>0</v>
      </c>
      <c r="K107" s="67" t="e">
        <f>_xlfn.XLOOKUP($C107,'X. Satser pensjonstilskudd'!$C$5:$C$224,'X. Satser pensjonstilskudd'!$I$5:$I$224)</f>
        <v>#DIV/0!</v>
      </c>
      <c r="L107" s="67" t="e">
        <f t="shared" si="6"/>
        <v>#DIV/0!</v>
      </c>
      <c r="M107" s="161">
        <f t="shared" si="7"/>
        <v>0</v>
      </c>
      <c r="N107" s="161">
        <f>IFERROR(M107*'0. Oppsett'!$C$30,0)</f>
        <v>0</v>
      </c>
      <c r="O107" s="25">
        <v>0</v>
      </c>
      <c r="P107" s="25"/>
      <c r="Q107" s="25"/>
      <c r="R107" s="25"/>
      <c r="S107" s="25">
        <v>0</v>
      </c>
      <c r="T107" s="25">
        <v>0</v>
      </c>
      <c r="U107" s="162">
        <v>0</v>
      </c>
      <c r="V107" s="162">
        <f t="shared" si="8"/>
        <v>0</v>
      </c>
    </row>
    <row r="108" spans="1:22">
      <c r="A108" s="158">
        <v>104</v>
      </c>
      <c r="B108" s="159">
        <f>'X. Satser pensjonstilskudd'!B108</f>
        <v>0</v>
      </c>
      <c r="C108" s="160">
        <f>'X. Satser pensjonstilskudd'!C108</f>
        <v>0</v>
      </c>
      <c r="D108" s="160" t="str">
        <f>IFERROR(_xlfn.XLOOKUP($C108,factPensjon[Virksomhetsnr.],factPensjon[Forpliktelser]),"")</f>
        <v/>
      </c>
      <c r="E108" s="18">
        <f>SUMIFS(BasilRadata[Heltidsplasser
0-2],BasilRadata[År],'0. Oppsett'!$C$9,BasilRadata[1B. Organisasjonsnummer:],$C108)</f>
        <v>0</v>
      </c>
      <c r="F108" s="23">
        <f>'4. Selvkost og satser'!$B$54</f>
        <v>217524.33895692934</v>
      </c>
      <c r="G108" s="18">
        <f>SUMIFS(BasilRadata[Heltidsplasser
3-6],BasilRadata[År],'0. Oppsett'!$C$9,BasilRadata[1B. Organisasjonsnummer:],$C108)</f>
        <v>0</v>
      </c>
      <c r="H108" s="23">
        <f>'4. Selvkost og satser'!$B$55</f>
        <v>113119.38208016184</v>
      </c>
      <c r="I108" s="23">
        <f t="shared" si="5"/>
        <v>0</v>
      </c>
      <c r="J108" s="67">
        <f>SUMIFS(BasilRadata[8E. Oppgi antall årsverk barnehagen har pensjonsforpliktelser for:],'1. BASIL-rådata'!$I$3:$I$500,'X. Satser pensjonstilskudd'!$C108,BasilRadata[År],'0. Oppsett'!$C$9)</f>
        <v>0</v>
      </c>
      <c r="K108" s="67" t="e">
        <f>_xlfn.XLOOKUP($C108,'X. Satser pensjonstilskudd'!$C$5:$C$224,'X. Satser pensjonstilskudd'!$I$5:$I$224)</f>
        <v>#DIV/0!</v>
      </c>
      <c r="L108" s="67" t="e">
        <f t="shared" si="6"/>
        <v>#DIV/0!</v>
      </c>
      <c r="M108" s="161">
        <f t="shared" si="7"/>
        <v>0</v>
      </c>
      <c r="N108" s="161">
        <f>IFERROR(M108*'0. Oppsett'!$C$30,0)</f>
        <v>0</v>
      </c>
      <c r="O108" s="25">
        <v>0</v>
      </c>
      <c r="P108" s="25"/>
      <c r="Q108" s="25"/>
      <c r="R108" s="25"/>
      <c r="S108" s="25">
        <v>0</v>
      </c>
      <c r="T108" s="25">
        <v>0</v>
      </c>
      <c r="U108" s="162">
        <v>0</v>
      </c>
      <c r="V108" s="162">
        <f t="shared" si="8"/>
        <v>0</v>
      </c>
    </row>
    <row r="109" spans="1:22">
      <c r="A109" s="158">
        <v>105</v>
      </c>
      <c r="B109" s="159">
        <f>'X. Satser pensjonstilskudd'!B109</f>
        <v>0</v>
      </c>
      <c r="C109" s="160">
        <f>'X. Satser pensjonstilskudd'!C109</f>
        <v>0</v>
      </c>
      <c r="D109" s="160" t="str">
        <f>IFERROR(_xlfn.XLOOKUP($C109,factPensjon[Virksomhetsnr.],factPensjon[Forpliktelser]),"")</f>
        <v/>
      </c>
      <c r="E109" s="18">
        <f>SUMIFS(BasilRadata[Heltidsplasser
0-2],BasilRadata[År],'0. Oppsett'!$C$9,BasilRadata[1B. Organisasjonsnummer:],$C109)</f>
        <v>0</v>
      </c>
      <c r="F109" s="23">
        <f>'4. Selvkost og satser'!$B$54</f>
        <v>217524.33895692934</v>
      </c>
      <c r="G109" s="18">
        <f>SUMIFS(BasilRadata[Heltidsplasser
3-6],BasilRadata[År],'0. Oppsett'!$C$9,BasilRadata[1B. Organisasjonsnummer:],$C109)</f>
        <v>0</v>
      </c>
      <c r="H109" s="23">
        <f>'4. Selvkost og satser'!$B$55</f>
        <v>113119.38208016184</v>
      </c>
      <c r="I109" s="23">
        <f t="shared" si="5"/>
        <v>0</v>
      </c>
      <c r="J109" s="67">
        <f>SUMIFS(BasilRadata[8E. Oppgi antall årsverk barnehagen har pensjonsforpliktelser for:],'1. BASIL-rådata'!$I$3:$I$500,'X. Satser pensjonstilskudd'!$C109,BasilRadata[År],'0. Oppsett'!$C$9)</f>
        <v>0</v>
      </c>
      <c r="K109" s="67" t="e">
        <f>_xlfn.XLOOKUP($C109,'X. Satser pensjonstilskudd'!$C$5:$C$224,'X. Satser pensjonstilskudd'!$I$5:$I$224)</f>
        <v>#DIV/0!</v>
      </c>
      <c r="L109" s="67" t="e">
        <f t="shared" si="6"/>
        <v>#DIV/0!</v>
      </c>
      <c r="M109" s="161">
        <f t="shared" si="7"/>
        <v>0</v>
      </c>
      <c r="N109" s="161">
        <f>IFERROR(M109*'0. Oppsett'!$C$30,0)</f>
        <v>0</v>
      </c>
      <c r="O109" s="25">
        <v>0</v>
      </c>
      <c r="P109" s="25"/>
      <c r="Q109" s="25"/>
      <c r="R109" s="25"/>
      <c r="S109" s="25">
        <v>0</v>
      </c>
      <c r="T109" s="25">
        <v>0</v>
      </c>
      <c r="U109" s="162">
        <v>0</v>
      </c>
      <c r="V109" s="162">
        <f t="shared" si="8"/>
        <v>0</v>
      </c>
    </row>
    <row r="110" spans="1:22">
      <c r="A110" s="158">
        <v>106</v>
      </c>
      <c r="B110" s="159">
        <f>'X. Satser pensjonstilskudd'!B110</f>
        <v>0</v>
      </c>
      <c r="C110" s="160">
        <f>'X. Satser pensjonstilskudd'!C110</f>
        <v>0</v>
      </c>
      <c r="D110" s="160" t="str">
        <f>IFERROR(_xlfn.XLOOKUP($C110,factPensjon[Virksomhetsnr.],factPensjon[Forpliktelser]),"")</f>
        <v/>
      </c>
      <c r="E110" s="18">
        <f>SUMIFS(BasilRadata[Heltidsplasser
0-2],BasilRadata[År],'0. Oppsett'!$C$9,BasilRadata[1B. Organisasjonsnummer:],$C110)</f>
        <v>0</v>
      </c>
      <c r="F110" s="23">
        <f>'4. Selvkost og satser'!$B$54</f>
        <v>217524.33895692934</v>
      </c>
      <c r="G110" s="18">
        <f>SUMIFS(BasilRadata[Heltidsplasser
3-6],BasilRadata[År],'0. Oppsett'!$C$9,BasilRadata[1B. Organisasjonsnummer:],$C110)</f>
        <v>0</v>
      </c>
      <c r="H110" s="23">
        <f>'4. Selvkost og satser'!$B$55</f>
        <v>113119.38208016184</v>
      </c>
      <c r="I110" s="23">
        <f t="shared" si="5"/>
        <v>0</v>
      </c>
      <c r="J110" s="67">
        <f>SUMIFS(BasilRadata[8E. Oppgi antall årsverk barnehagen har pensjonsforpliktelser for:],'1. BASIL-rådata'!$I$3:$I$500,'X. Satser pensjonstilskudd'!$C110,BasilRadata[År],'0. Oppsett'!$C$9)</f>
        <v>0</v>
      </c>
      <c r="K110" s="67" t="e">
        <f>_xlfn.XLOOKUP($C110,'X. Satser pensjonstilskudd'!$C$5:$C$224,'X. Satser pensjonstilskudd'!$I$5:$I$224)</f>
        <v>#DIV/0!</v>
      </c>
      <c r="L110" s="67" t="e">
        <f t="shared" si="6"/>
        <v>#DIV/0!</v>
      </c>
      <c r="M110" s="161">
        <f t="shared" si="7"/>
        <v>0</v>
      </c>
      <c r="N110" s="161">
        <f>IFERROR(M110*'0. Oppsett'!$C$30,0)</f>
        <v>0</v>
      </c>
      <c r="O110" s="25">
        <v>0</v>
      </c>
      <c r="P110" s="25"/>
      <c r="Q110" s="25"/>
      <c r="R110" s="25"/>
      <c r="S110" s="25">
        <v>0</v>
      </c>
      <c r="T110" s="25">
        <v>0</v>
      </c>
      <c r="U110" s="162">
        <v>0</v>
      </c>
      <c r="V110" s="162">
        <f t="shared" si="8"/>
        <v>0</v>
      </c>
    </row>
    <row r="111" spans="1:22">
      <c r="A111" s="158">
        <v>107</v>
      </c>
      <c r="B111" s="159">
        <f>'X. Satser pensjonstilskudd'!B111</f>
        <v>0</v>
      </c>
      <c r="C111" s="160">
        <f>'X. Satser pensjonstilskudd'!C111</f>
        <v>0</v>
      </c>
      <c r="D111" s="160" t="str">
        <f>IFERROR(_xlfn.XLOOKUP($C111,factPensjon[Virksomhetsnr.],factPensjon[Forpliktelser]),"")</f>
        <v/>
      </c>
      <c r="E111" s="18">
        <f>SUMIFS(BasilRadata[Heltidsplasser
0-2],BasilRadata[År],'0. Oppsett'!$C$9,BasilRadata[1B. Organisasjonsnummer:],$C111)</f>
        <v>0</v>
      </c>
      <c r="F111" s="23">
        <f>'4. Selvkost og satser'!$B$54</f>
        <v>217524.33895692934</v>
      </c>
      <c r="G111" s="18">
        <f>SUMIFS(BasilRadata[Heltidsplasser
3-6],BasilRadata[År],'0. Oppsett'!$C$9,BasilRadata[1B. Organisasjonsnummer:],$C111)</f>
        <v>0</v>
      </c>
      <c r="H111" s="23">
        <f>'4. Selvkost og satser'!$B$55</f>
        <v>113119.38208016184</v>
      </c>
      <c r="I111" s="23">
        <f t="shared" si="5"/>
        <v>0</v>
      </c>
      <c r="J111" s="67">
        <f>SUMIFS(BasilRadata[8E. Oppgi antall årsverk barnehagen har pensjonsforpliktelser for:],'1. BASIL-rådata'!$I$3:$I$500,'X. Satser pensjonstilskudd'!$C111,BasilRadata[År],'0. Oppsett'!$C$9)</f>
        <v>0</v>
      </c>
      <c r="K111" s="67" t="e">
        <f>_xlfn.XLOOKUP($C111,'X. Satser pensjonstilskudd'!$C$5:$C$224,'X. Satser pensjonstilskudd'!$I$5:$I$224)</f>
        <v>#DIV/0!</v>
      </c>
      <c r="L111" s="67" t="e">
        <f t="shared" si="6"/>
        <v>#DIV/0!</v>
      </c>
      <c r="M111" s="161">
        <f t="shared" si="7"/>
        <v>0</v>
      </c>
      <c r="N111" s="161">
        <f>IFERROR(M111*'0. Oppsett'!$C$30,0)</f>
        <v>0</v>
      </c>
      <c r="O111" s="25">
        <v>0</v>
      </c>
      <c r="P111" s="25"/>
      <c r="Q111" s="25"/>
      <c r="R111" s="25"/>
      <c r="S111" s="25">
        <v>0</v>
      </c>
      <c r="T111" s="25">
        <v>0</v>
      </c>
      <c r="U111" s="162">
        <v>0</v>
      </c>
      <c r="V111" s="162">
        <f t="shared" si="8"/>
        <v>0</v>
      </c>
    </row>
    <row r="112" spans="1:22">
      <c r="A112" s="158">
        <v>108</v>
      </c>
      <c r="B112" s="159">
        <f>'X. Satser pensjonstilskudd'!B112</f>
        <v>0</v>
      </c>
      <c r="C112" s="160">
        <f>'X. Satser pensjonstilskudd'!C112</f>
        <v>0</v>
      </c>
      <c r="D112" s="160" t="str">
        <f>IFERROR(_xlfn.XLOOKUP($C112,factPensjon[Virksomhetsnr.],factPensjon[Forpliktelser]),"")</f>
        <v/>
      </c>
      <c r="E112" s="18">
        <f>SUMIFS(BasilRadata[Heltidsplasser
0-2],BasilRadata[År],'0. Oppsett'!$C$9,BasilRadata[1B. Organisasjonsnummer:],$C112)</f>
        <v>0</v>
      </c>
      <c r="F112" s="23">
        <f>'4. Selvkost og satser'!$B$54</f>
        <v>217524.33895692934</v>
      </c>
      <c r="G112" s="18">
        <f>SUMIFS(BasilRadata[Heltidsplasser
3-6],BasilRadata[År],'0. Oppsett'!$C$9,BasilRadata[1B. Organisasjonsnummer:],$C112)</f>
        <v>0</v>
      </c>
      <c r="H112" s="23">
        <f>'4. Selvkost og satser'!$B$55</f>
        <v>113119.38208016184</v>
      </c>
      <c r="I112" s="23">
        <f t="shared" si="5"/>
        <v>0</v>
      </c>
      <c r="J112" s="67">
        <f>SUMIFS(BasilRadata[8E. Oppgi antall årsverk barnehagen har pensjonsforpliktelser for:],'1. BASIL-rådata'!$I$3:$I$500,'X. Satser pensjonstilskudd'!$C112,BasilRadata[År],'0. Oppsett'!$C$9)</f>
        <v>0</v>
      </c>
      <c r="K112" s="67" t="e">
        <f>_xlfn.XLOOKUP($C112,'X. Satser pensjonstilskudd'!$C$5:$C$224,'X. Satser pensjonstilskudd'!$I$5:$I$224)</f>
        <v>#DIV/0!</v>
      </c>
      <c r="L112" s="67" t="e">
        <f t="shared" si="6"/>
        <v>#DIV/0!</v>
      </c>
      <c r="M112" s="161">
        <f t="shared" si="7"/>
        <v>0</v>
      </c>
      <c r="N112" s="161">
        <f>IFERROR(M112*'0. Oppsett'!$C$30,0)</f>
        <v>0</v>
      </c>
      <c r="O112" s="25">
        <v>0</v>
      </c>
      <c r="P112" s="25"/>
      <c r="Q112" s="25"/>
      <c r="R112" s="25"/>
      <c r="S112" s="25">
        <v>0</v>
      </c>
      <c r="T112" s="25">
        <v>0</v>
      </c>
      <c r="U112" s="162">
        <v>0</v>
      </c>
      <c r="V112" s="162">
        <f t="shared" si="8"/>
        <v>0</v>
      </c>
    </row>
    <row r="113" spans="1:22">
      <c r="A113" s="158">
        <v>109</v>
      </c>
      <c r="B113" s="159">
        <f>'X. Satser pensjonstilskudd'!B113</f>
        <v>0</v>
      </c>
      <c r="C113" s="160">
        <f>'X. Satser pensjonstilskudd'!C113</f>
        <v>0</v>
      </c>
      <c r="D113" s="160" t="str">
        <f>IFERROR(_xlfn.XLOOKUP($C113,factPensjon[Virksomhetsnr.],factPensjon[Forpliktelser]),"")</f>
        <v/>
      </c>
      <c r="E113" s="18">
        <f>SUMIFS(BasilRadata[Heltidsplasser
0-2],BasilRadata[År],'0. Oppsett'!$C$9,BasilRadata[1B. Organisasjonsnummer:],$C113)</f>
        <v>0</v>
      </c>
      <c r="F113" s="23">
        <f>'4. Selvkost og satser'!$B$54</f>
        <v>217524.33895692934</v>
      </c>
      <c r="G113" s="18">
        <f>SUMIFS(BasilRadata[Heltidsplasser
3-6],BasilRadata[År],'0. Oppsett'!$C$9,BasilRadata[1B. Organisasjonsnummer:],$C113)</f>
        <v>0</v>
      </c>
      <c r="H113" s="23">
        <f>'4. Selvkost og satser'!$B$55</f>
        <v>113119.38208016184</v>
      </c>
      <c r="I113" s="23">
        <f t="shared" si="5"/>
        <v>0</v>
      </c>
      <c r="J113" s="67">
        <f>SUMIFS(BasilRadata[8E. Oppgi antall årsverk barnehagen har pensjonsforpliktelser for:],'1. BASIL-rådata'!$I$3:$I$500,'X. Satser pensjonstilskudd'!$C113,BasilRadata[År],'0. Oppsett'!$C$9)</f>
        <v>0</v>
      </c>
      <c r="K113" s="67" t="e">
        <f>_xlfn.XLOOKUP($C113,'X. Satser pensjonstilskudd'!$C$5:$C$224,'X. Satser pensjonstilskudd'!$I$5:$I$224)</f>
        <v>#DIV/0!</v>
      </c>
      <c r="L113" s="67" t="e">
        <f t="shared" si="6"/>
        <v>#DIV/0!</v>
      </c>
      <c r="M113" s="161">
        <f t="shared" si="7"/>
        <v>0</v>
      </c>
      <c r="N113" s="161">
        <f>IFERROR(M113*'0. Oppsett'!$C$30,0)</f>
        <v>0</v>
      </c>
      <c r="O113" s="25">
        <v>0</v>
      </c>
      <c r="P113" s="25"/>
      <c r="Q113" s="25"/>
      <c r="R113" s="25"/>
      <c r="S113" s="25">
        <v>0</v>
      </c>
      <c r="T113" s="25">
        <v>0</v>
      </c>
      <c r="U113" s="162">
        <v>0</v>
      </c>
      <c r="V113" s="162">
        <f t="shared" si="8"/>
        <v>0</v>
      </c>
    </row>
    <row r="114" spans="1:22">
      <c r="A114" s="158">
        <v>110</v>
      </c>
      <c r="B114" s="159">
        <f>'X. Satser pensjonstilskudd'!B114</f>
        <v>0</v>
      </c>
      <c r="C114" s="160">
        <f>'X. Satser pensjonstilskudd'!C114</f>
        <v>0</v>
      </c>
      <c r="D114" s="160" t="str">
        <f>IFERROR(_xlfn.XLOOKUP($C114,factPensjon[Virksomhetsnr.],factPensjon[Forpliktelser]),"")</f>
        <v/>
      </c>
      <c r="E114" s="18">
        <f>SUMIFS(BasilRadata[Heltidsplasser
0-2],BasilRadata[År],'0. Oppsett'!$C$9,BasilRadata[1B. Organisasjonsnummer:],$C114)</f>
        <v>0</v>
      </c>
      <c r="F114" s="23">
        <f>'4. Selvkost og satser'!$B$54</f>
        <v>217524.33895692934</v>
      </c>
      <c r="G114" s="18">
        <f>SUMIFS(BasilRadata[Heltidsplasser
3-6],BasilRadata[År],'0. Oppsett'!$C$9,BasilRadata[1B. Organisasjonsnummer:],$C114)</f>
        <v>0</v>
      </c>
      <c r="H114" s="23">
        <f>'4. Selvkost og satser'!$B$55</f>
        <v>113119.38208016184</v>
      </c>
      <c r="I114" s="23">
        <f t="shared" si="5"/>
        <v>0</v>
      </c>
      <c r="J114" s="67">
        <f>SUMIFS(BasilRadata[8E. Oppgi antall årsverk barnehagen har pensjonsforpliktelser for:],'1. BASIL-rådata'!$I$3:$I$500,'X. Satser pensjonstilskudd'!$C114,BasilRadata[År],'0. Oppsett'!$C$9)</f>
        <v>0</v>
      </c>
      <c r="K114" s="67" t="e">
        <f>_xlfn.XLOOKUP($C114,'X. Satser pensjonstilskudd'!$C$5:$C$224,'X. Satser pensjonstilskudd'!$I$5:$I$224)</f>
        <v>#DIV/0!</v>
      </c>
      <c r="L114" s="67" t="e">
        <f t="shared" si="6"/>
        <v>#DIV/0!</v>
      </c>
      <c r="M114" s="161">
        <f t="shared" si="7"/>
        <v>0</v>
      </c>
      <c r="N114" s="161">
        <f>IFERROR(M114*'0. Oppsett'!$C$30,0)</f>
        <v>0</v>
      </c>
      <c r="O114" s="25">
        <v>0</v>
      </c>
      <c r="P114" s="25"/>
      <c r="Q114" s="25"/>
      <c r="R114" s="25"/>
      <c r="S114" s="25">
        <v>0</v>
      </c>
      <c r="T114" s="25">
        <v>0</v>
      </c>
      <c r="U114" s="162">
        <v>0</v>
      </c>
      <c r="V114" s="162">
        <f t="shared" si="8"/>
        <v>0</v>
      </c>
    </row>
    <row r="115" spans="1:22">
      <c r="A115" s="158">
        <v>111</v>
      </c>
      <c r="B115" s="159">
        <f>'X. Satser pensjonstilskudd'!B115</f>
        <v>0</v>
      </c>
      <c r="C115" s="160">
        <f>'X. Satser pensjonstilskudd'!C115</f>
        <v>0</v>
      </c>
      <c r="D115" s="160" t="str">
        <f>IFERROR(_xlfn.XLOOKUP($C115,factPensjon[Virksomhetsnr.],factPensjon[Forpliktelser]),"")</f>
        <v/>
      </c>
      <c r="E115" s="18">
        <f>SUMIFS(BasilRadata[Heltidsplasser
0-2],BasilRadata[År],'0. Oppsett'!$C$9,BasilRadata[1B. Organisasjonsnummer:],$C115)</f>
        <v>0</v>
      </c>
      <c r="F115" s="23">
        <f>'4. Selvkost og satser'!$B$54</f>
        <v>217524.33895692934</v>
      </c>
      <c r="G115" s="18">
        <f>SUMIFS(BasilRadata[Heltidsplasser
3-6],BasilRadata[År],'0. Oppsett'!$C$9,BasilRadata[1B. Organisasjonsnummer:],$C115)</f>
        <v>0</v>
      </c>
      <c r="H115" s="23">
        <f>'4. Selvkost og satser'!$B$55</f>
        <v>113119.38208016184</v>
      </c>
      <c r="I115" s="23">
        <f t="shared" si="5"/>
        <v>0</v>
      </c>
      <c r="J115" s="67">
        <f>SUMIFS(BasilRadata[8E. Oppgi antall årsverk barnehagen har pensjonsforpliktelser for:],'1. BASIL-rådata'!$I$3:$I$500,'X. Satser pensjonstilskudd'!$C115,BasilRadata[År],'0. Oppsett'!$C$9)</f>
        <v>0</v>
      </c>
      <c r="K115" s="67" t="e">
        <f>_xlfn.XLOOKUP($C115,'X. Satser pensjonstilskudd'!$C$5:$C$224,'X. Satser pensjonstilskudd'!$I$5:$I$224)</f>
        <v>#DIV/0!</v>
      </c>
      <c r="L115" s="67" t="e">
        <f t="shared" si="6"/>
        <v>#DIV/0!</v>
      </c>
      <c r="M115" s="161">
        <f t="shared" si="7"/>
        <v>0</v>
      </c>
      <c r="N115" s="161">
        <f>IFERROR(M115*'0. Oppsett'!$C$30,0)</f>
        <v>0</v>
      </c>
      <c r="O115" s="25">
        <v>0</v>
      </c>
      <c r="P115" s="25"/>
      <c r="Q115" s="25"/>
      <c r="R115" s="25"/>
      <c r="S115" s="25">
        <v>0</v>
      </c>
      <c r="T115" s="25">
        <v>0</v>
      </c>
      <c r="U115" s="162">
        <v>0</v>
      </c>
      <c r="V115" s="162">
        <f t="shared" si="8"/>
        <v>0</v>
      </c>
    </row>
    <row r="116" spans="1:22">
      <c r="A116" s="158">
        <v>112</v>
      </c>
      <c r="B116" s="159">
        <f>'X. Satser pensjonstilskudd'!B116</f>
        <v>0</v>
      </c>
      <c r="C116" s="160">
        <f>'X. Satser pensjonstilskudd'!C116</f>
        <v>0</v>
      </c>
      <c r="D116" s="160" t="str">
        <f>IFERROR(_xlfn.XLOOKUP($C116,factPensjon[Virksomhetsnr.],factPensjon[Forpliktelser]),"")</f>
        <v/>
      </c>
      <c r="E116" s="18">
        <f>SUMIFS(BasilRadata[Heltidsplasser
0-2],BasilRadata[År],'0. Oppsett'!$C$9,BasilRadata[1B. Organisasjonsnummer:],$C116)</f>
        <v>0</v>
      </c>
      <c r="F116" s="23">
        <f>'4. Selvkost og satser'!$B$54</f>
        <v>217524.33895692934</v>
      </c>
      <c r="G116" s="18">
        <f>SUMIFS(BasilRadata[Heltidsplasser
3-6],BasilRadata[År],'0. Oppsett'!$C$9,BasilRadata[1B. Organisasjonsnummer:],$C116)</f>
        <v>0</v>
      </c>
      <c r="H116" s="23">
        <f>'4. Selvkost og satser'!$B$55</f>
        <v>113119.38208016184</v>
      </c>
      <c r="I116" s="23">
        <f t="shared" si="5"/>
        <v>0</v>
      </c>
      <c r="J116" s="67">
        <f>SUMIFS(BasilRadata[8E. Oppgi antall årsverk barnehagen har pensjonsforpliktelser for:],'1. BASIL-rådata'!$I$3:$I$500,'X. Satser pensjonstilskudd'!$C116,BasilRadata[År],'0. Oppsett'!$C$9)</f>
        <v>0</v>
      </c>
      <c r="K116" s="67" t="e">
        <f>_xlfn.XLOOKUP($C116,'X. Satser pensjonstilskudd'!$C$5:$C$224,'X. Satser pensjonstilskudd'!$I$5:$I$224)</f>
        <v>#DIV/0!</v>
      </c>
      <c r="L116" s="67" t="e">
        <f t="shared" si="6"/>
        <v>#DIV/0!</v>
      </c>
      <c r="M116" s="161">
        <f t="shared" si="7"/>
        <v>0</v>
      </c>
      <c r="N116" s="161">
        <f>IFERROR(M116*'0. Oppsett'!$C$30,0)</f>
        <v>0</v>
      </c>
      <c r="O116" s="25">
        <v>0</v>
      </c>
      <c r="P116" s="25"/>
      <c r="Q116" s="25"/>
      <c r="R116" s="25"/>
      <c r="S116" s="25">
        <v>0</v>
      </c>
      <c r="T116" s="25">
        <v>0</v>
      </c>
      <c r="U116" s="162">
        <v>0</v>
      </c>
      <c r="V116" s="162">
        <f t="shared" si="8"/>
        <v>0</v>
      </c>
    </row>
    <row r="117" spans="1:22">
      <c r="A117" s="158">
        <v>113</v>
      </c>
      <c r="B117" s="159">
        <f>'X. Satser pensjonstilskudd'!B117</f>
        <v>0</v>
      </c>
      <c r="C117" s="160">
        <f>'X. Satser pensjonstilskudd'!C117</f>
        <v>0</v>
      </c>
      <c r="D117" s="160" t="str">
        <f>IFERROR(_xlfn.XLOOKUP($C117,factPensjon[Virksomhetsnr.],factPensjon[Forpliktelser]),"")</f>
        <v/>
      </c>
      <c r="E117" s="18">
        <f>SUMIFS(BasilRadata[Heltidsplasser
0-2],BasilRadata[År],'0. Oppsett'!$C$9,BasilRadata[1B. Organisasjonsnummer:],$C117)</f>
        <v>0</v>
      </c>
      <c r="F117" s="23">
        <f>'4. Selvkost og satser'!$B$54</f>
        <v>217524.33895692934</v>
      </c>
      <c r="G117" s="18">
        <f>SUMIFS(BasilRadata[Heltidsplasser
3-6],BasilRadata[År],'0. Oppsett'!$C$9,BasilRadata[1B. Organisasjonsnummer:],$C117)</f>
        <v>0</v>
      </c>
      <c r="H117" s="23">
        <f>'4. Selvkost og satser'!$B$55</f>
        <v>113119.38208016184</v>
      </c>
      <c r="I117" s="23">
        <f t="shared" si="5"/>
        <v>0</v>
      </c>
      <c r="J117" s="67">
        <f>SUMIFS(BasilRadata[8E. Oppgi antall årsverk barnehagen har pensjonsforpliktelser for:],'1. BASIL-rådata'!$I$3:$I$500,'X. Satser pensjonstilskudd'!$C117,BasilRadata[År],'0. Oppsett'!$C$9)</f>
        <v>0</v>
      </c>
      <c r="K117" s="67" t="e">
        <f>_xlfn.XLOOKUP($C117,'X. Satser pensjonstilskudd'!$C$5:$C$224,'X. Satser pensjonstilskudd'!$I$5:$I$224)</f>
        <v>#DIV/0!</v>
      </c>
      <c r="L117" s="67" t="e">
        <f t="shared" si="6"/>
        <v>#DIV/0!</v>
      </c>
      <c r="M117" s="161">
        <f t="shared" si="7"/>
        <v>0</v>
      </c>
      <c r="N117" s="161">
        <f>IFERROR(M117*'0. Oppsett'!$C$30,0)</f>
        <v>0</v>
      </c>
      <c r="O117" s="25">
        <v>0</v>
      </c>
      <c r="P117" s="25"/>
      <c r="Q117" s="25"/>
      <c r="R117" s="25"/>
      <c r="S117" s="25">
        <v>0</v>
      </c>
      <c r="T117" s="25">
        <v>0</v>
      </c>
      <c r="U117" s="162">
        <v>0</v>
      </c>
      <c r="V117" s="162">
        <f t="shared" si="8"/>
        <v>0</v>
      </c>
    </row>
    <row r="118" spans="1:22">
      <c r="A118" s="158">
        <v>114</v>
      </c>
      <c r="B118" s="159">
        <f>'X. Satser pensjonstilskudd'!B118</f>
        <v>0</v>
      </c>
      <c r="C118" s="160">
        <f>'X. Satser pensjonstilskudd'!C118</f>
        <v>0</v>
      </c>
      <c r="D118" s="160" t="str">
        <f>IFERROR(_xlfn.XLOOKUP($C118,factPensjon[Virksomhetsnr.],factPensjon[Forpliktelser]),"")</f>
        <v/>
      </c>
      <c r="E118" s="18">
        <f>SUMIFS(BasilRadata[Heltidsplasser
0-2],BasilRadata[År],'0. Oppsett'!$C$9,BasilRadata[1B. Organisasjonsnummer:],$C118)</f>
        <v>0</v>
      </c>
      <c r="F118" s="23">
        <f>'4. Selvkost og satser'!$B$54</f>
        <v>217524.33895692934</v>
      </c>
      <c r="G118" s="18">
        <f>SUMIFS(BasilRadata[Heltidsplasser
3-6],BasilRadata[År],'0. Oppsett'!$C$9,BasilRadata[1B. Organisasjonsnummer:],$C118)</f>
        <v>0</v>
      </c>
      <c r="H118" s="23">
        <f>'4. Selvkost og satser'!$B$55</f>
        <v>113119.38208016184</v>
      </c>
      <c r="I118" s="23">
        <f t="shared" si="5"/>
        <v>0</v>
      </c>
      <c r="J118" s="67">
        <f>SUMIFS(BasilRadata[8E. Oppgi antall årsverk barnehagen har pensjonsforpliktelser for:],'1. BASIL-rådata'!$I$3:$I$500,'X. Satser pensjonstilskudd'!$C118,BasilRadata[År],'0. Oppsett'!$C$9)</f>
        <v>0</v>
      </c>
      <c r="K118" s="67" t="e">
        <f>_xlfn.XLOOKUP($C118,'X. Satser pensjonstilskudd'!$C$5:$C$224,'X. Satser pensjonstilskudd'!$I$5:$I$224)</f>
        <v>#DIV/0!</v>
      </c>
      <c r="L118" s="67" t="e">
        <f t="shared" si="6"/>
        <v>#DIV/0!</v>
      </c>
      <c r="M118" s="161">
        <f t="shared" si="7"/>
        <v>0</v>
      </c>
      <c r="N118" s="161">
        <f>IFERROR(M118*'0. Oppsett'!$C$30,0)</f>
        <v>0</v>
      </c>
      <c r="O118" s="25">
        <v>0</v>
      </c>
      <c r="P118" s="25"/>
      <c r="Q118" s="25"/>
      <c r="R118" s="25"/>
      <c r="S118" s="25">
        <v>0</v>
      </c>
      <c r="T118" s="25">
        <v>0</v>
      </c>
      <c r="U118" s="162">
        <v>0</v>
      </c>
      <c r="V118" s="162">
        <f t="shared" si="8"/>
        <v>0</v>
      </c>
    </row>
    <row r="119" spans="1:22">
      <c r="A119" s="158">
        <v>115</v>
      </c>
      <c r="B119" s="159">
        <f>'X. Satser pensjonstilskudd'!B119</f>
        <v>0</v>
      </c>
      <c r="C119" s="160">
        <f>'X. Satser pensjonstilskudd'!C119</f>
        <v>0</v>
      </c>
      <c r="D119" s="160" t="str">
        <f>IFERROR(_xlfn.XLOOKUP($C119,factPensjon[Virksomhetsnr.],factPensjon[Forpliktelser]),"")</f>
        <v/>
      </c>
      <c r="E119" s="18">
        <f>SUMIFS(BasilRadata[Heltidsplasser
0-2],BasilRadata[År],'0. Oppsett'!$C$9,BasilRadata[1B. Organisasjonsnummer:],$C119)</f>
        <v>0</v>
      </c>
      <c r="F119" s="23">
        <f>'4. Selvkost og satser'!$B$54</f>
        <v>217524.33895692934</v>
      </c>
      <c r="G119" s="18">
        <f>SUMIFS(BasilRadata[Heltidsplasser
3-6],BasilRadata[År],'0. Oppsett'!$C$9,BasilRadata[1B. Organisasjonsnummer:],$C119)</f>
        <v>0</v>
      </c>
      <c r="H119" s="23">
        <f>'4. Selvkost og satser'!$B$55</f>
        <v>113119.38208016184</v>
      </c>
      <c r="I119" s="23">
        <f t="shared" si="5"/>
        <v>0</v>
      </c>
      <c r="J119" s="67">
        <f>SUMIFS(BasilRadata[8E. Oppgi antall årsverk barnehagen har pensjonsforpliktelser for:],'1. BASIL-rådata'!$I$3:$I$500,'X. Satser pensjonstilskudd'!$C119,BasilRadata[År],'0. Oppsett'!$C$9)</f>
        <v>0</v>
      </c>
      <c r="K119" s="67" t="e">
        <f>_xlfn.XLOOKUP($C119,'X. Satser pensjonstilskudd'!$C$5:$C$224,'X. Satser pensjonstilskudd'!$I$5:$I$224)</f>
        <v>#DIV/0!</v>
      </c>
      <c r="L119" s="67" t="e">
        <f t="shared" si="6"/>
        <v>#DIV/0!</v>
      </c>
      <c r="M119" s="161">
        <f t="shared" si="7"/>
        <v>0</v>
      </c>
      <c r="N119" s="161">
        <f>IFERROR(M119*'0. Oppsett'!$C$30,0)</f>
        <v>0</v>
      </c>
      <c r="O119" s="25">
        <v>0</v>
      </c>
      <c r="P119" s="25"/>
      <c r="Q119" s="25"/>
      <c r="R119" s="25"/>
      <c r="S119" s="25">
        <v>0</v>
      </c>
      <c r="T119" s="25">
        <v>0</v>
      </c>
      <c r="U119" s="162">
        <v>0</v>
      </c>
      <c r="V119" s="162">
        <f t="shared" si="8"/>
        <v>0</v>
      </c>
    </row>
    <row r="120" spans="1:22">
      <c r="A120" s="158">
        <v>116</v>
      </c>
      <c r="B120" s="159">
        <f>'X. Satser pensjonstilskudd'!B120</f>
        <v>0</v>
      </c>
      <c r="C120" s="160">
        <f>'X. Satser pensjonstilskudd'!C120</f>
        <v>0</v>
      </c>
      <c r="D120" s="160" t="str">
        <f>IFERROR(_xlfn.XLOOKUP($C120,factPensjon[Virksomhetsnr.],factPensjon[Forpliktelser]),"")</f>
        <v/>
      </c>
      <c r="E120" s="18">
        <f>SUMIFS(BasilRadata[Heltidsplasser
0-2],BasilRadata[År],'0. Oppsett'!$C$9,BasilRadata[1B. Organisasjonsnummer:],$C120)</f>
        <v>0</v>
      </c>
      <c r="F120" s="23">
        <f>'4. Selvkost og satser'!$B$54</f>
        <v>217524.33895692934</v>
      </c>
      <c r="G120" s="18">
        <f>SUMIFS(BasilRadata[Heltidsplasser
3-6],BasilRadata[År],'0. Oppsett'!$C$9,BasilRadata[1B. Organisasjonsnummer:],$C120)</f>
        <v>0</v>
      </c>
      <c r="H120" s="23">
        <f>'4. Selvkost og satser'!$B$55</f>
        <v>113119.38208016184</v>
      </c>
      <c r="I120" s="23">
        <f t="shared" si="5"/>
        <v>0</v>
      </c>
      <c r="J120" s="67">
        <f>SUMIFS(BasilRadata[8E. Oppgi antall årsverk barnehagen har pensjonsforpliktelser for:],'1. BASIL-rådata'!$I$3:$I$500,'X. Satser pensjonstilskudd'!$C120,BasilRadata[År],'0. Oppsett'!$C$9)</f>
        <v>0</v>
      </c>
      <c r="K120" s="67" t="e">
        <f>_xlfn.XLOOKUP($C120,'X. Satser pensjonstilskudd'!$C$5:$C$224,'X. Satser pensjonstilskudd'!$I$5:$I$224)</f>
        <v>#DIV/0!</v>
      </c>
      <c r="L120" s="67" t="e">
        <f t="shared" si="6"/>
        <v>#DIV/0!</v>
      </c>
      <c r="M120" s="161">
        <f t="shared" si="7"/>
        <v>0</v>
      </c>
      <c r="N120" s="161">
        <f>IFERROR(M120*'0. Oppsett'!$C$30,0)</f>
        <v>0</v>
      </c>
      <c r="O120" s="25">
        <v>0</v>
      </c>
      <c r="P120" s="25"/>
      <c r="Q120" s="25"/>
      <c r="R120" s="25"/>
      <c r="S120" s="25">
        <v>0</v>
      </c>
      <c r="T120" s="25">
        <v>0</v>
      </c>
      <c r="U120" s="162">
        <v>0</v>
      </c>
      <c r="V120" s="162">
        <f t="shared" si="8"/>
        <v>0</v>
      </c>
    </row>
    <row r="121" spans="1:22">
      <c r="A121" s="158">
        <v>117</v>
      </c>
      <c r="B121" s="159">
        <f>'X. Satser pensjonstilskudd'!B121</f>
        <v>0</v>
      </c>
      <c r="C121" s="160">
        <f>'X. Satser pensjonstilskudd'!C121</f>
        <v>0</v>
      </c>
      <c r="D121" s="160" t="str">
        <f>IFERROR(_xlfn.XLOOKUP($C121,factPensjon[Virksomhetsnr.],factPensjon[Forpliktelser]),"")</f>
        <v/>
      </c>
      <c r="E121" s="18">
        <f>SUMIFS(BasilRadata[Heltidsplasser
0-2],BasilRadata[År],'0. Oppsett'!$C$9,BasilRadata[1B. Organisasjonsnummer:],$C121)</f>
        <v>0</v>
      </c>
      <c r="F121" s="23">
        <f>'4. Selvkost og satser'!$B$54</f>
        <v>217524.33895692934</v>
      </c>
      <c r="G121" s="18">
        <f>SUMIFS(BasilRadata[Heltidsplasser
3-6],BasilRadata[År],'0. Oppsett'!$C$9,BasilRadata[1B. Organisasjonsnummer:],$C121)</f>
        <v>0</v>
      </c>
      <c r="H121" s="23">
        <f>'4. Selvkost og satser'!$B$55</f>
        <v>113119.38208016184</v>
      </c>
      <c r="I121" s="23">
        <f t="shared" si="5"/>
        <v>0</v>
      </c>
      <c r="J121" s="67">
        <f>SUMIFS(BasilRadata[8E. Oppgi antall årsverk barnehagen har pensjonsforpliktelser for:],'1. BASIL-rådata'!$I$3:$I$500,'X. Satser pensjonstilskudd'!$C121,BasilRadata[År],'0. Oppsett'!$C$9)</f>
        <v>0</v>
      </c>
      <c r="K121" s="67" t="e">
        <f>_xlfn.XLOOKUP($C121,'X. Satser pensjonstilskudd'!$C$5:$C$224,'X. Satser pensjonstilskudd'!$I$5:$I$224)</f>
        <v>#DIV/0!</v>
      </c>
      <c r="L121" s="67" t="e">
        <f t="shared" si="6"/>
        <v>#DIV/0!</v>
      </c>
      <c r="M121" s="161">
        <f t="shared" si="7"/>
        <v>0</v>
      </c>
      <c r="N121" s="161">
        <f>IFERROR(M121*'0. Oppsett'!$C$30,0)</f>
        <v>0</v>
      </c>
      <c r="O121" s="25">
        <v>0</v>
      </c>
      <c r="P121" s="25"/>
      <c r="Q121" s="25"/>
      <c r="R121" s="25"/>
      <c r="S121" s="25">
        <v>0</v>
      </c>
      <c r="T121" s="25">
        <v>0</v>
      </c>
      <c r="U121" s="162">
        <v>0</v>
      </c>
      <c r="V121" s="162">
        <f t="shared" si="8"/>
        <v>0</v>
      </c>
    </row>
    <row r="122" spans="1:22">
      <c r="A122" s="158">
        <v>118</v>
      </c>
      <c r="B122" s="159">
        <f>'X. Satser pensjonstilskudd'!B122</f>
        <v>0</v>
      </c>
      <c r="C122" s="160">
        <f>'X. Satser pensjonstilskudd'!C122</f>
        <v>0</v>
      </c>
      <c r="D122" s="160" t="str">
        <f>IFERROR(_xlfn.XLOOKUP($C122,factPensjon[Virksomhetsnr.],factPensjon[Forpliktelser]),"")</f>
        <v/>
      </c>
      <c r="E122" s="18">
        <f>SUMIFS(BasilRadata[Heltidsplasser
0-2],BasilRadata[År],'0. Oppsett'!$C$9,BasilRadata[1B. Organisasjonsnummer:],$C122)</f>
        <v>0</v>
      </c>
      <c r="F122" s="23">
        <f>'4. Selvkost og satser'!$B$54</f>
        <v>217524.33895692934</v>
      </c>
      <c r="G122" s="18">
        <f>SUMIFS(BasilRadata[Heltidsplasser
3-6],BasilRadata[År],'0. Oppsett'!$C$9,BasilRadata[1B. Organisasjonsnummer:],$C122)</f>
        <v>0</v>
      </c>
      <c r="H122" s="23">
        <f>'4. Selvkost og satser'!$B$55</f>
        <v>113119.38208016184</v>
      </c>
      <c r="I122" s="23">
        <f t="shared" si="5"/>
        <v>0</v>
      </c>
      <c r="J122" s="67">
        <f>SUMIFS(BasilRadata[8E. Oppgi antall årsverk barnehagen har pensjonsforpliktelser for:],'1. BASIL-rådata'!$I$3:$I$500,'X. Satser pensjonstilskudd'!$C122,BasilRadata[År],'0. Oppsett'!$C$9)</f>
        <v>0</v>
      </c>
      <c r="K122" s="67" t="e">
        <f>_xlfn.XLOOKUP($C122,'X. Satser pensjonstilskudd'!$C$5:$C$224,'X. Satser pensjonstilskudd'!$I$5:$I$224)</f>
        <v>#DIV/0!</v>
      </c>
      <c r="L122" s="67" t="e">
        <f t="shared" si="6"/>
        <v>#DIV/0!</v>
      </c>
      <c r="M122" s="161">
        <f t="shared" si="7"/>
        <v>0</v>
      </c>
      <c r="N122" s="161">
        <f>IFERROR(M122*'0. Oppsett'!$C$30,0)</f>
        <v>0</v>
      </c>
      <c r="O122" s="25">
        <v>0</v>
      </c>
      <c r="P122" s="25"/>
      <c r="Q122" s="25"/>
      <c r="R122" s="25"/>
      <c r="S122" s="25">
        <v>0</v>
      </c>
      <c r="T122" s="25">
        <v>0</v>
      </c>
      <c r="U122" s="162">
        <v>0</v>
      </c>
      <c r="V122" s="162">
        <f t="shared" si="8"/>
        <v>0</v>
      </c>
    </row>
    <row r="123" spans="1:22">
      <c r="A123" s="158">
        <v>119</v>
      </c>
      <c r="B123" s="159">
        <f>'X. Satser pensjonstilskudd'!B123</f>
        <v>0</v>
      </c>
      <c r="C123" s="160">
        <f>'X. Satser pensjonstilskudd'!C123</f>
        <v>0</v>
      </c>
      <c r="D123" s="160" t="str">
        <f>IFERROR(_xlfn.XLOOKUP($C123,factPensjon[Virksomhetsnr.],factPensjon[Forpliktelser]),"")</f>
        <v/>
      </c>
      <c r="E123" s="18">
        <f>SUMIFS(BasilRadata[Heltidsplasser
0-2],BasilRadata[År],'0. Oppsett'!$C$9,BasilRadata[1B. Organisasjonsnummer:],$C123)</f>
        <v>0</v>
      </c>
      <c r="F123" s="23">
        <f>'4. Selvkost og satser'!$B$54</f>
        <v>217524.33895692934</v>
      </c>
      <c r="G123" s="18">
        <f>SUMIFS(BasilRadata[Heltidsplasser
3-6],BasilRadata[År],'0. Oppsett'!$C$9,BasilRadata[1B. Organisasjonsnummer:],$C123)</f>
        <v>0</v>
      </c>
      <c r="H123" s="23">
        <f>'4. Selvkost og satser'!$B$55</f>
        <v>113119.38208016184</v>
      </c>
      <c r="I123" s="23">
        <f t="shared" si="5"/>
        <v>0</v>
      </c>
      <c r="J123" s="67">
        <f>SUMIFS(BasilRadata[8E. Oppgi antall årsverk barnehagen har pensjonsforpliktelser for:],'1. BASIL-rådata'!$I$3:$I$500,'X. Satser pensjonstilskudd'!$C123,BasilRadata[År],'0. Oppsett'!$C$9)</f>
        <v>0</v>
      </c>
      <c r="K123" s="67" t="e">
        <f>_xlfn.XLOOKUP($C123,'X. Satser pensjonstilskudd'!$C$5:$C$224,'X. Satser pensjonstilskudd'!$I$5:$I$224)</f>
        <v>#DIV/0!</v>
      </c>
      <c r="L123" s="67" t="e">
        <f t="shared" si="6"/>
        <v>#DIV/0!</v>
      </c>
      <c r="M123" s="161">
        <f t="shared" si="7"/>
        <v>0</v>
      </c>
      <c r="N123" s="161">
        <f>IFERROR(M123*'0. Oppsett'!$C$30,0)</f>
        <v>0</v>
      </c>
      <c r="O123" s="25">
        <v>0</v>
      </c>
      <c r="P123" s="25"/>
      <c r="Q123" s="25"/>
      <c r="R123" s="25"/>
      <c r="S123" s="25">
        <v>0</v>
      </c>
      <c r="T123" s="25">
        <v>0</v>
      </c>
      <c r="U123" s="162">
        <v>0</v>
      </c>
      <c r="V123" s="162">
        <f t="shared" si="8"/>
        <v>0</v>
      </c>
    </row>
    <row r="124" spans="1:22">
      <c r="A124" s="158">
        <v>120</v>
      </c>
      <c r="B124" s="159">
        <f>'X. Satser pensjonstilskudd'!B124</f>
        <v>0</v>
      </c>
      <c r="C124" s="160">
        <f>'X. Satser pensjonstilskudd'!C124</f>
        <v>0</v>
      </c>
      <c r="D124" s="160" t="str">
        <f>IFERROR(_xlfn.XLOOKUP($C124,factPensjon[Virksomhetsnr.],factPensjon[Forpliktelser]),"")</f>
        <v/>
      </c>
      <c r="E124" s="18">
        <f>SUMIFS(BasilRadata[Heltidsplasser
0-2],BasilRadata[År],'0. Oppsett'!$C$9,BasilRadata[1B. Organisasjonsnummer:],$C124)</f>
        <v>0</v>
      </c>
      <c r="F124" s="23">
        <f>'4. Selvkost og satser'!$B$54</f>
        <v>217524.33895692934</v>
      </c>
      <c r="G124" s="18">
        <f>SUMIFS(BasilRadata[Heltidsplasser
3-6],BasilRadata[År],'0. Oppsett'!$C$9,BasilRadata[1B. Organisasjonsnummer:],$C124)</f>
        <v>0</v>
      </c>
      <c r="H124" s="23">
        <f>'4. Selvkost og satser'!$B$55</f>
        <v>113119.38208016184</v>
      </c>
      <c r="I124" s="23">
        <f t="shared" si="5"/>
        <v>0</v>
      </c>
      <c r="J124" s="67">
        <f>SUMIFS(BasilRadata[8E. Oppgi antall årsverk barnehagen har pensjonsforpliktelser for:],'1. BASIL-rådata'!$I$3:$I$500,'X. Satser pensjonstilskudd'!$C124,BasilRadata[År],'0. Oppsett'!$C$9)</f>
        <v>0</v>
      </c>
      <c r="K124" s="67" t="e">
        <f>_xlfn.XLOOKUP($C124,'X. Satser pensjonstilskudd'!$C$5:$C$224,'X. Satser pensjonstilskudd'!$I$5:$I$224)</f>
        <v>#DIV/0!</v>
      </c>
      <c r="L124" s="67" t="e">
        <f t="shared" si="6"/>
        <v>#DIV/0!</v>
      </c>
      <c r="M124" s="161">
        <f t="shared" si="7"/>
        <v>0</v>
      </c>
      <c r="N124" s="161">
        <f>IFERROR(M124*'0. Oppsett'!$C$30,0)</f>
        <v>0</v>
      </c>
      <c r="O124" s="25">
        <v>0</v>
      </c>
      <c r="P124" s="25"/>
      <c r="Q124" s="25"/>
      <c r="R124" s="25"/>
      <c r="S124" s="25">
        <v>0</v>
      </c>
      <c r="T124" s="25">
        <v>0</v>
      </c>
      <c r="U124" s="162">
        <v>0</v>
      </c>
      <c r="V124" s="162">
        <f t="shared" si="8"/>
        <v>0</v>
      </c>
    </row>
    <row r="125" spans="1:22">
      <c r="A125" s="158">
        <v>121</v>
      </c>
      <c r="B125" s="159">
        <f>'X. Satser pensjonstilskudd'!B125</f>
        <v>0</v>
      </c>
      <c r="C125" s="160">
        <f>'X. Satser pensjonstilskudd'!C125</f>
        <v>0</v>
      </c>
      <c r="D125" s="160" t="str">
        <f>IFERROR(_xlfn.XLOOKUP($C125,factPensjon[Virksomhetsnr.],factPensjon[Forpliktelser]),"")</f>
        <v/>
      </c>
      <c r="E125" s="18">
        <f>SUMIFS(BasilRadata[Heltidsplasser
0-2],BasilRadata[År],'0. Oppsett'!$C$9,BasilRadata[1B. Organisasjonsnummer:],$C125)</f>
        <v>0</v>
      </c>
      <c r="F125" s="23">
        <f>'4. Selvkost og satser'!$B$54</f>
        <v>217524.33895692934</v>
      </c>
      <c r="G125" s="18">
        <f>SUMIFS(BasilRadata[Heltidsplasser
3-6],BasilRadata[År],'0. Oppsett'!$C$9,BasilRadata[1B. Organisasjonsnummer:],$C125)</f>
        <v>0</v>
      </c>
      <c r="H125" s="23">
        <f>'4. Selvkost og satser'!$B$55</f>
        <v>113119.38208016184</v>
      </c>
      <c r="I125" s="23">
        <f t="shared" si="5"/>
        <v>0</v>
      </c>
      <c r="J125" s="67">
        <f>SUMIFS(BasilRadata[8E. Oppgi antall årsverk barnehagen har pensjonsforpliktelser for:],'1. BASIL-rådata'!$I$3:$I$500,'X. Satser pensjonstilskudd'!$C125,BasilRadata[År],'0. Oppsett'!$C$9)</f>
        <v>0</v>
      </c>
      <c r="K125" s="67" t="e">
        <f>_xlfn.XLOOKUP($C125,'X. Satser pensjonstilskudd'!$C$5:$C$224,'X. Satser pensjonstilskudd'!$I$5:$I$224)</f>
        <v>#DIV/0!</v>
      </c>
      <c r="L125" s="67" t="e">
        <f t="shared" si="6"/>
        <v>#DIV/0!</v>
      </c>
      <c r="M125" s="161">
        <f t="shared" si="7"/>
        <v>0</v>
      </c>
      <c r="N125" s="161">
        <f>IFERROR(M125*'0. Oppsett'!$C$30,0)</f>
        <v>0</v>
      </c>
      <c r="O125" s="25">
        <v>0</v>
      </c>
      <c r="P125" s="25"/>
      <c r="Q125" s="25"/>
      <c r="R125" s="25"/>
      <c r="S125" s="25">
        <v>0</v>
      </c>
      <c r="T125" s="25">
        <v>0</v>
      </c>
      <c r="U125" s="162">
        <v>0</v>
      </c>
      <c r="V125" s="162">
        <f t="shared" si="8"/>
        <v>0</v>
      </c>
    </row>
    <row r="126" spans="1:22">
      <c r="A126" s="158">
        <v>122</v>
      </c>
      <c r="B126" s="159">
        <f>'X. Satser pensjonstilskudd'!B126</f>
        <v>0</v>
      </c>
      <c r="C126" s="160">
        <f>'X. Satser pensjonstilskudd'!C126</f>
        <v>0</v>
      </c>
      <c r="D126" s="160" t="str">
        <f>IFERROR(_xlfn.XLOOKUP($C126,factPensjon[Virksomhetsnr.],factPensjon[Forpliktelser]),"")</f>
        <v/>
      </c>
      <c r="E126" s="18">
        <f>SUMIFS(BasilRadata[Heltidsplasser
0-2],BasilRadata[År],'0. Oppsett'!$C$9,BasilRadata[1B. Organisasjonsnummer:],$C126)</f>
        <v>0</v>
      </c>
      <c r="F126" s="23">
        <f>'4. Selvkost og satser'!$B$54</f>
        <v>217524.33895692934</v>
      </c>
      <c r="G126" s="18">
        <f>SUMIFS(BasilRadata[Heltidsplasser
3-6],BasilRadata[År],'0. Oppsett'!$C$9,BasilRadata[1B. Organisasjonsnummer:],$C126)</f>
        <v>0</v>
      </c>
      <c r="H126" s="23">
        <f>'4. Selvkost og satser'!$B$55</f>
        <v>113119.38208016184</v>
      </c>
      <c r="I126" s="23">
        <f t="shared" si="5"/>
        <v>0</v>
      </c>
      <c r="J126" s="67">
        <f>SUMIFS(BasilRadata[8E. Oppgi antall årsverk barnehagen har pensjonsforpliktelser for:],'1. BASIL-rådata'!$I$3:$I$500,'X. Satser pensjonstilskudd'!$C126,BasilRadata[År],'0. Oppsett'!$C$9)</f>
        <v>0</v>
      </c>
      <c r="K126" s="67" t="e">
        <f>_xlfn.XLOOKUP($C126,'X. Satser pensjonstilskudd'!$C$5:$C$224,'X. Satser pensjonstilskudd'!$I$5:$I$224)</f>
        <v>#DIV/0!</v>
      </c>
      <c r="L126" s="67" t="e">
        <f t="shared" si="6"/>
        <v>#DIV/0!</v>
      </c>
      <c r="M126" s="161">
        <f t="shared" si="7"/>
        <v>0</v>
      </c>
      <c r="N126" s="161">
        <f>IFERROR(M126*'0. Oppsett'!$C$30,0)</f>
        <v>0</v>
      </c>
      <c r="O126" s="25">
        <v>0</v>
      </c>
      <c r="P126" s="25"/>
      <c r="Q126" s="25"/>
      <c r="R126" s="25"/>
      <c r="S126" s="25">
        <v>0</v>
      </c>
      <c r="T126" s="25">
        <v>0</v>
      </c>
      <c r="U126" s="162">
        <v>0</v>
      </c>
      <c r="V126" s="162">
        <f t="shared" si="8"/>
        <v>0</v>
      </c>
    </row>
    <row r="127" spans="1:22">
      <c r="A127" s="158">
        <v>123</v>
      </c>
      <c r="B127" s="159">
        <f>'X. Satser pensjonstilskudd'!B127</f>
        <v>0</v>
      </c>
      <c r="C127" s="160">
        <f>'X. Satser pensjonstilskudd'!C127</f>
        <v>0</v>
      </c>
      <c r="D127" s="160" t="str">
        <f>IFERROR(_xlfn.XLOOKUP($C127,factPensjon[Virksomhetsnr.],factPensjon[Forpliktelser]),"")</f>
        <v/>
      </c>
      <c r="E127" s="18">
        <f>SUMIFS(BasilRadata[Heltidsplasser
0-2],BasilRadata[År],'0. Oppsett'!$C$9,BasilRadata[1B. Organisasjonsnummer:],$C127)</f>
        <v>0</v>
      </c>
      <c r="F127" s="23">
        <f>'4. Selvkost og satser'!$B$54</f>
        <v>217524.33895692934</v>
      </c>
      <c r="G127" s="18">
        <f>SUMIFS(BasilRadata[Heltidsplasser
3-6],BasilRadata[År],'0. Oppsett'!$C$9,BasilRadata[1B. Organisasjonsnummer:],$C127)</f>
        <v>0</v>
      </c>
      <c r="H127" s="23">
        <f>'4. Selvkost og satser'!$B$55</f>
        <v>113119.38208016184</v>
      </c>
      <c r="I127" s="23">
        <f t="shared" si="5"/>
        <v>0</v>
      </c>
      <c r="J127" s="67">
        <f>SUMIFS(BasilRadata[8E. Oppgi antall årsverk barnehagen har pensjonsforpliktelser for:],'1. BASIL-rådata'!$I$3:$I$500,'X. Satser pensjonstilskudd'!$C127,BasilRadata[År],'0. Oppsett'!$C$9)</f>
        <v>0</v>
      </c>
      <c r="K127" s="67" t="e">
        <f>_xlfn.XLOOKUP($C127,'X. Satser pensjonstilskudd'!$C$5:$C$224,'X. Satser pensjonstilskudd'!$I$5:$I$224)</f>
        <v>#DIV/0!</v>
      </c>
      <c r="L127" s="67" t="e">
        <f t="shared" si="6"/>
        <v>#DIV/0!</v>
      </c>
      <c r="M127" s="161">
        <f t="shared" si="7"/>
        <v>0</v>
      </c>
      <c r="N127" s="161">
        <f>IFERROR(M127*'0. Oppsett'!$C$30,0)</f>
        <v>0</v>
      </c>
      <c r="O127" s="25">
        <v>0</v>
      </c>
      <c r="P127" s="25"/>
      <c r="Q127" s="25"/>
      <c r="R127" s="25"/>
      <c r="S127" s="25">
        <v>0</v>
      </c>
      <c r="T127" s="25">
        <v>0</v>
      </c>
      <c r="U127" s="162">
        <v>0</v>
      </c>
      <c r="V127" s="162">
        <f t="shared" si="8"/>
        <v>0</v>
      </c>
    </row>
    <row r="128" spans="1:22">
      <c r="A128" s="158">
        <v>124</v>
      </c>
      <c r="B128" s="159">
        <f>'X. Satser pensjonstilskudd'!B128</f>
        <v>0</v>
      </c>
      <c r="C128" s="160">
        <f>'X. Satser pensjonstilskudd'!C128</f>
        <v>0</v>
      </c>
      <c r="D128" s="160" t="str">
        <f>IFERROR(_xlfn.XLOOKUP($C128,factPensjon[Virksomhetsnr.],factPensjon[Forpliktelser]),"")</f>
        <v/>
      </c>
      <c r="E128" s="18">
        <f>SUMIFS(BasilRadata[Heltidsplasser
0-2],BasilRadata[År],'0. Oppsett'!$C$9,BasilRadata[1B. Organisasjonsnummer:],$C128)</f>
        <v>0</v>
      </c>
      <c r="F128" s="23">
        <f>'4. Selvkost og satser'!$B$54</f>
        <v>217524.33895692934</v>
      </c>
      <c r="G128" s="18">
        <f>SUMIFS(BasilRadata[Heltidsplasser
3-6],BasilRadata[År],'0. Oppsett'!$C$9,BasilRadata[1B. Organisasjonsnummer:],$C128)</f>
        <v>0</v>
      </c>
      <c r="H128" s="23">
        <f>'4. Selvkost og satser'!$B$55</f>
        <v>113119.38208016184</v>
      </c>
      <c r="I128" s="23">
        <f t="shared" si="5"/>
        <v>0</v>
      </c>
      <c r="J128" s="67">
        <f>SUMIFS(BasilRadata[8E. Oppgi antall årsverk barnehagen har pensjonsforpliktelser for:],'1. BASIL-rådata'!$I$3:$I$500,'X. Satser pensjonstilskudd'!$C128,BasilRadata[År],'0. Oppsett'!$C$9)</f>
        <v>0</v>
      </c>
      <c r="K128" s="67" t="e">
        <f>_xlfn.XLOOKUP($C128,'X. Satser pensjonstilskudd'!$C$5:$C$224,'X. Satser pensjonstilskudd'!$I$5:$I$224)</f>
        <v>#DIV/0!</v>
      </c>
      <c r="L128" s="67" t="e">
        <f t="shared" si="6"/>
        <v>#DIV/0!</v>
      </c>
      <c r="M128" s="161">
        <f t="shared" si="7"/>
        <v>0</v>
      </c>
      <c r="N128" s="161">
        <f>IFERROR(M128*'0. Oppsett'!$C$30,0)</f>
        <v>0</v>
      </c>
      <c r="O128" s="25">
        <v>0</v>
      </c>
      <c r="P128" s="25"/>
      <c r="Q128" s="25"/>
      <c r="R128" s="25"/>
      <c r="S128" s="25">
        <v>0</v>
      </c>
      <c r="T128" s="25">
        <v>0</v>
      </c>
      <c r="U128" s="162">
        <v>0</v>
      </c>
      <c r="V128" s="162">
        <f t="shared" si="8"/>
        <v>0</v>
      </c>
    </row>
    <row r="129" spans="1:22">
      <c r="A129" s="158">
        <v>125</v>
      </c>
      <c r="B129" s="159">
        <f>'X. Satser pensjonstilskudd'!B129</f>
        <v>0</v>
      </c>
      <c r="C129" s="160">
        <f>'X. Satser pensjonstilskudd'!C129</f>
        <v>0</v>
      </c>
      <c r="D129" s="160" t="str">
        <f>IFERROR(_xlfn.XLOOKUP($C129,factPensjon[Virksomhetsnr.],factPensjon[Forpliktelser]),"")</f>
        <v/>
      </c>
      <c r="E129" s="18">
        <f>SUMIFS(BasilRadata[Heltidsplasser
0-2],BasilRadata[År],'0. Oppsett'!$C$9,BasilRadata[1B. Organisasjonsnummer:],$C129)</f>
        <v>0</v>
      </c>
      <c r="F129" s="23">
        <f>'4. Selvkost og satser'!$B$54</f>
        <v>217524.33895692934</v>
      </c>
      <c r="G129" s="18">
        <f>SUMIFS(BasilRadata[Heltidsplasser
3-6],BasilRadata[År],'0. Oppsett'!$C$9,BasilRadata[1B. Organisasjonsnummer:],$C129)</f>
        <v>0</v>
      </c>
      <c r="H129" s="23">
        <f>'4. Selvkost og satser'!$B$55</f>
        <v>113119.38208016184</v>
      </c>
      <c r="I129" s="23">
        <f t="shared" si="5"/>
        <v>0</v>
      </c>
      <c r="J129" s="67">
        <f>SUMIFS(BasilRadata[8E. Oppgi antall årsverk barnehagen har pensjonsforpliktelser for:],'1. BASIL-rådata'!$I$3:$I$500,'X. Satser pensjonstilskudd'!$C129,BasilRadata[År],'0. Oppsett'!$C$9)</f>
        <v>0</v>
      </c>
      <c r="K129" s="67" t="e">
        <f>_xlfn.XLOOKUP($C129,'X. Satser pensjonstilskudd'!$C$5:$C$224,'X. Satser pensjonstilskudd'!$I$5:$I$224)</f>
        <v>#DIV/0!</v>
      </c>
      <c r="L129" s="67" t="e">
        <f t="shared" si="6"/>
        <v>#DIV/0!</v>
      </c>
      <c r="M129" s="161">
        <f t="shared" si="7"/>
        <v>0</v>
      </c>
      <c r="N129" s="161">
        <f>IFERROR(M129*'0. Oppsett'!$C$30,0)</f>
        <v>0</v>
      </c>
      <c r="O129" s="25">
        <v>0</v>
      </c>
      <c r="P129" s="25"/>
      <c r="Q129" s="25"/>
      <c r="R129" s="25"/>
      <c r="S129" s="25">
        <v>0</v>
      </c>
      <c r="T129" s="25">
        <v>0</v>
      </c>
      <c r="U129" s="162">
        <v>0</v>
      </c>
      <c r="V129" s="162">
        <f t="shared" si="8"/>
        <v>0</v>
      </c>
    </row>
    <row r="130" spans="1:22">
      <c r="A130" s="158">
        <v>126</v>
      </c>
      <c r="B130" s="159">
        <f>'X. Satser pensjonstilskudd'!B130</f>
        <v>0</v>
      </c>
      <c r="C130" s="160">
        <f>'X. Satser pensjonstilskudd'!C130</f>
        <v>0</v>
      </c>
      <c r="D130" s="160" t="str">
        <f>IFERROR(_xlfn.XLOOKUP($C130,factPensjon[Virksomhetsnr.],factPensjon[Forpliktelser]),"")</f>
        <v/>
      </c>
      <c r="E130" s="18">
        <f>SUMIFS(BasilRadata[Heltidsplasser
0-2],BasilRadata[År],'0. Oppsett'!$C$9,BasilRadata[1B. Organisasjonsnummer:],$C130)</f>
        <v>0</v>
      </c>
      <c r="F130" s="23">
        <f>'4. Selvkost og satser'!$B$54</f>
        <v>217524.33895692934</v>
      </c>
      <c r="G130" s="18">
        <f>SUMIFS(BasilRadata[Heltidsplasser
3-6],BasilRadata[År],'0. Oppsett'!$C$9,BasilRadata[1B. Organisasjonsnummer:],$C130)</f>
        <v>0</v>
      </c>
      <c r="H130" s="23">
        <f>'4. Selvkost og satser'!$B$55</f>
        <v>113119.38208016184</v>
      </c>
      <c r="I130" s="23">
        <f t="shared" si="5"/>
        <v>0</v>
      </c>
      <c r="J130" s="67">
        <f>SUMIFS(BasilRadata[8E. Oppgi antall årsverk barnehagen har pensjonsforpliktelser for:],'1. BASIL-rådata'!$I$3:$I$500,'X. Satser pensjonstilskudd'!$C130,BasilRadata[År],'0. Oppsett'!$C$9)</f>
        <v>0</v>
      </c>
      <c r="K130" s="67" t="e">
        <f>_xlfn.XLOOKUP($C130,'X. Satser pensjonstilskudd'!$C$5:$C$224,'X. Satser pensjonstilskudd'!$I$5:$I$224)</f>
        <v>#DIV/0!</v>
      </c>
      <c r="L130" s="67" t="e">
        <f t="shared" si="6"/>
        <v>#DIV/0!</v>
      </c>
      <c r="M130" s="161">
        <f t="shared" si="7"/>
        <v>0</v>
      </c>
      <c r="N130" s="161">
        <f>IFERROR(M130*'0. Oppsett'!$C$30,0)</f>
        <v>0</v>
      </c>
      <c r="O130" s="25">
        <v>0</v>
      </c>
      <c r="P130" s="25"/>
      <c r="Q130" s="25"/>
      <c r="R130" s="25"/>
      <c r="S130" s="25">
        <v>0</v>
      </c>
      <c r="T130" s="25">
        <v>0</v>
      </c>
      <c r="U130" s="162">
        <v>0</v>
      </c>
      <c r="V130" s="162">
        <f t="shared" si="8"/>
        <v>0</v>
      </c>
    </row>
    <row r="131" spans="1:22">
      <c r="A131" s="158">
        <v>127</v>
      </c>
      <c r="B131" s="159">
        <f>'X. Satser pensjonstilskudd'!B131</f>
        <v>0</v>
      </c>
      <c r="C131" s="160">
        <f>'X. Satser pensjonstilskudd'!C131</f>
        <v>0</v>
      </c>
      <c r="D131" s="160" t="str">
        <f>IFERROR(_xlfn.XLOOKUP($C131,factPensjon[Virksomhetsnr.],factPensjon[Forpliktelser]),"")</f>
        <v/>
      </c>
      <c r="E131" s="18">
        <f>SUMIFS(BasilRadata[Heltidsplasser
0-2],BasilRadata[År],'0. Oppsett'!$C$9,BasilRadata[1B. Organisasjonsnummer:],$C131)</f>
        <v>0</v>
      </c>
      <c r="F131" s="23">
        <f>'4. Selvkost og satser'!$B$54</f>
        <v>217524.33895692934</v>
      </c>
      <c r="G131" s="18">
        <f>SUMIFS(BasilRadata[Heltidsplasser
3-6],BasilRadata[År],'0. Oppsett'!$C$9,BasilRadata[1B. Organisasjonsnummer:],$C131)</f>
        <v>0</v>
      </c>
      <c r="H131" s="23">
        <f>'4. Selvkost og satser'!$B$55</f>
        <v>113119.38208016184</v>
      </c>
      <c r="I131" s="23">
        <f t="shared" si="5"/>
        <v>0</v>
      </c>
      <c r="J131" s="67">
        <f>SUMIFS(BasilRadata[8E. Oppgi antall årsverk barnehagen har pensjonsforpliktelser for:],'1. BASIL-rådata'!$I$3:$I$500,'X. Satser pensjonstilskudd'!$C131,BasilRadata[År],'0. Oppsett'!$C$9)</f>
        <v>0</v>
      </c>
      <c r="K131" s="67" t="e">
        <f>_xlfn.XLOOKUP($C131,'X. Satser pensjonstilskudd'!$C$5:$C$224,'X. Satser pensjonstilskudd'!$I$5:$I$224)</f>
        <v>#DIV/0!</v>
      </c>
      <c r="L131" s="67" t="e">
        <f t="shared" si="6"/>
        <v>#DIV/0!</v>
      </c>
      <c r="M131" s="161">
        <f t="shared" si="7"/>
        <v>0</v>
      </c>
      <c r="N131" s="161">
        <f>IFERROR(M131*'0. Oppsett'!$C$30,0)</f>
        <v>0</v>
      </c>
      <c r="O131" s="25">
        <v>0</v>
      </c>
      <c r="P131" s="25"/>
      <c r="Q131" s="25"/>
      <c r="R131" s="25"/>
      <c r="S131" s="25">
        <v>0</v>
      </c>
      <c r="T131" s="25">
        <v>0</v>
      </c>
      <c r="U131" s="162">
        <v>0</v>
      </c>
      <c r="V131" s="162">
        <f t="shared" si="8"/>
        <v>0</v>
      </c>
    </row>
    <row r="132" spans="1:22">
      <c r="A132" s="158">
        <v>128</v>
      </c>
      <c r="B132" s="159">
        <f>'X. Satser pensjonstilskudd'!B132</f>
        <v>0</v>
      </c>
      <c r="C132" s="160">
        <f>'X. Satser pensjonstilskudd'!C132</f>
        <v>0</v>
      </c>
      <c r="D132" s="160" t="str">
        <f>IFERROR(_xlfn.XLOOKUP($C132,factPensjon[Virksomhetsnr.],factPensjon[Forpliktelser]),"")</f>
        <v/>
      </c>
      <c r="E132" s="18">
        <f>SUMIFS(BasilRadata[Heltidsplasser
0-2],BasilRadata[År],'0. Oppsett'!$C$9,BasilRadata[1B. Organisasjonsnummer:],$C132)</f>
        <v>0</v>
      </c>
      <c r="F132" s="23">
        <f>'4. Selvkost og satser'!$B$54</f>
        <v>217524.33895692934</v>
      </c>
      <c r="G132" s="18">
        <f>SUMIFS(BasilRadata[Heltidsplasser
3-6],BasilRadata[År],'0. Oppsett'!$C$9,BasilRadata[1B. Organisasjonsnummer:],$C132)</f>
        <v>0</v>
      </c>
      <c r="H132" s="23">
        <f>'4. Selvkost og satser'!$B$55</f>
        <v>113119.38208016184</v>
      </c>
      <c r="I132" s="23">
        <f t="shared" si="5"/>
        <v>0</v>
      </c>
      <c r="J132" s="67">
        <f>SUMIFS(BasilRadata[8E. Oppgi antall årsverk barnehagen har pensjonsforpliktelser for:],'1. BASIL-rådata'!$I$3:$I$500,'X. Satser pensjonstilskudd'!$C132,BasilRadata[År],'0. Oppsett'!$C$9)</f>
        <v>0</v>
      </c>
      <c r="K132" s="67" t="e">
        <f>_xlfn.XLOOKUP($C132,'X. Satser pensjonstilskudd'!$C$5:$C$224,'X. Satser pensjonstilskudd'!$I$5:$I$224)</f>
        <v>#DIV/0!</v>
      </c>
      <c r="L132" s="67" t="e">
        <f t="shared" si="6"/>
        <v>#DIV/0!</v>
      </c>
      <c r="M132" s="161">
        <f t="shared" si="7"/>
        <v>0</v>
      </c>
      <c r="N132" s="161">
        <f>IFERROR(M132*'0. Oppsett'!$C$30,0)</f>
        <v>0</v>
      </c>
      <c r="O132" s="25">
        <v>0</v>
      </c>
      <c r="P132" s="25"/>
      <c r="Q132" s="25"/>
      <c r="R132" s="25"/>
      <c r="S132" s="25">
        <v>0</v>
      </c>
      <c r="T132" s="25">
        <v>0</v>
      </c>
      <c r="U132" s="162">
        <v>0</v>
      </c>
      <c r="V132" s="162">
        <f t="shared" si="8"/>
        <v>0</v>
      </c>
    </row>
    <row r="133" spans="1:22">
      <c r="A133" s="158">
        <v>129</v>
      </c>
      <c r="B133" s="159">
        <f>'X. Satser pensjonstilskudd'!B133</f>
        <v>0</v>
      </c>
      <c r="C133" s="160">
        <f>'X. Satser pensjonstilskudd'!C133</f>
        <v>0</v>
      </c>
      <c r="D133" s="160" t="str">
        <f>IFERROR(_xlfn.XLOOKUP($C133,factPensjon[Virksomhetsnr.],factPensjon[Forpliktelser]),"")</f>
        <v/>
      </c>
      <c r="E133" s="18">
        <f>SUMIFS(BasilRadata[Heltidsplasser
0-2],BasilRadata[År],'0. Oppsett'!$C$9,BasilRadata[1B. Organisasjonsnummer:],$C133)</f>
        <v>0</v>
      </c>
      <c r="F133" s="23">
        <f>'4. Selvkost og satser'!$B$54</f>
        <v>217524.33895692934</v>
      </c>
      <c r="G133" s="18">
        <f>SUMIFS(BasilRadata[Heltidsplasser
3-6],BasilRadata[År],'0. Oppsett'!$C$9,BasilRadata[1B. Organisasjonsnummer:],$C133)</f>
        <v>0</v>
      </c>
      <c r="H133" s="23">
        <f>'4. Selvkost og satser'!$B$55</f>
        <v>113119.38208016184</v>
      </c>
      <c r="I133" s="23">
        <f t="shared" ref="I133:I196" si="9">IFERROR(IF(B133="",0,E133*F133+G133*H133),0)</f>
        <v>0</v>
      </c>
      <c r="J133" s="67">
        <f>SUMIFS(BasilRadata[8E. Oppgi antall årsverk barnehagen har pensjonsforpliktelser for:],'1. BASIL-rådata'!$I$3:$I$500,'X. Satser pensjonstilskudd'!$C133,BasilRadata[År],'0. Oppsett'!$C$9)</f>
        <v>0</v>
      </c>
      <c r="K133" s="67" t="e">
        <f>_xlfn.XLOOKUP($C133,'X. Satser pensjonstilskudd'!$C$5:$C$224,'X. Satser pensjonstilskudd'!$I$5:$I$224)</f>
        <v>#DIV/0!</v>
      </c>
      <c r="L133" s="67" t="e">
        <f t="shared" ref="L133:L196" si="10">K133*J133</f>
        <v>#DIV/0!</v>
      </c>
      <c r="M133" s="161">
        <f t="shared" ref="M133:M196" si="11">E133+G133</f>
        <v>0</v>
      </c>
      <c r="N133" s="161">
        <f>IFERROR(M133*'0. Oppsett'!$C$30,0)</f>
        <v>0</v>
      </c>
      <c r="O133" s="25">
        <v>0</v>
      </c>
      <c r="P133" s="25"/>
      <c r="Q133" s="25"/>
      <c r="R133" s="25"/>
      <c r="S133" s="25">
        <v>0</v>
      </c>
      <c r="T133" s="25">
        <v>0</v>
      </c>
      <c r="U133" s="162">
        <v>0</v>
      </c>
      <c r="V133" s="162">
        <f t="shared" si="8"/>
        <v>0</v>
      </c>
    </row>
    <row r="134" spans="1:22">
      <c r="A134" s="158">
        <v>130</v>
      </c>
      <c r="B134" s="159">
        <f>'X. Satser pensjonstilskudd'!B134</f>
        <v>0</v>
      </c>
      <c r="C134" s="160">
        <f>'X. Satser pensjonstilskudd'!C134</f>
        <v>0</v>
      </c>
      <c r="D134" s="160" t="str">
        <f>IFERROR(_xlfn.XLOOKUP($C134,factPensjon[Virksomhetsnr.],factPensjon[Forpliktelser]),"")</f>
        <v/>
      </c>
      <c r="E134" s="18">
        <f>SUMIFS(BasilRadata[Heltidsplasser
0-2],BasilRadata[År],'0. Oppsett'!$C$9,BasilRadata[1B. Organisasjonsnummer:],$C134)</f>
        <v>0</v>
      </c>
      <c r="F134" s="23">
        <f>'4. Selvkost og satser'!$B$54</f>
        <v>217524.33895692934</v>
      </c>
      <c r="G134" s="18">
        <f>SUMIFS(BasilRadata[Heltidsplasser
3-6],BasilRadata[År],'0. Oppsett'!$C$9,BasilRadata[1B. Organisasjonsnummer:],$C134)</f>
        <v>0</v>
      </c>
      <c r="H134" s="23">
        <f>'4. Selvkost og satser'!$B$55</f>
        <v>113119.38208016184</v>
      </c>
      <c r="I134" s="23">
        <f t="shared" si="9"/>
        <v>0</v>
      </c>
      <c r="J134" s="67">
        <f>SUMIFS(BasilRadata[8E. Oppgi antall årsverk barnehagen har pensjonsforpliktelser for:],'1. BASIL-rådata'!$I$3:$I$500,'X. Satser pensjonstilskudd'!$C134,BasilRadata[År],'0. Oppsett'!$C$9)</f>
        <v>0</v>
      </c>
      <c r="K134" s="67" t="e">
        <f>_xlfn.XLOOKUP($C134,'X. Satser pensjonstilskudd'!$C$5:$C$224,'X. Satser pensjonstilskudd'!$I$5:$I$224)</f>
        <v>#DIV/0!</v>
      </c>
      <c r="L134" s="67" t="e">
        <f t="shared" si="10"/>
        <v>#DIV/0!</v>
      </c>
      <c r="M134" s="161">
        <f t="shared" si="11"/>
        <v>0</v>
      </c>
      <c r="N134" s="161">
        <f>IFERROR(M134*'0. Oppsett'!$C$30,0)</f>
        <v>0</v>
      </c>
      <c r="O134" s="25">
        <v>0</v>
      </c>
      <c r="P134" s="25"/>
      <c r="Q134" s="25"/>
      <c r="R134" s="25"/>
      <c r="S134" s="25">
        <v>0</v>
      </c>
      <c r="T134" s="25">
        <v>0</v>
      </c>
      <c r="U134" s="162">
        <v>0</v>
      </c>
      <c r="V134" s="162">
        <f t="shared" si="8"/>
        <v>0</v>
      </c>
    </row>
    <row r="135" spans="1:22">
      <c r="A135" s="158">
        <v>131</v>
      </c>
      <c r="B135" s="159">
        <f>'X. Satser pensjonstilskudd'!B135</f>
        <v>0</v>
      </c>
      <c r="C135" s="160">
        <f>'X. Satser pensjonstilskudd'!C135</f>
        <v>0</v>
      </c>
      <c r="D135" s="160" t="str">
        <f>IFERROR(_xlfn.XLOOKUP($C135,factPensjon[Virksomhetsnr.],factPensjon[Forpliktelser]),"")</f>
        <v/>
      </c>
      <c r="E135" s="18">
        <f>SUMIFS(BasilRadata[Heltidsplasser
0-2],BasilRadata[År],'0. Oppsett'!$C$9,BasilRadata[1B. Organisasjonsnummer:],$C135)</f>
        <v>0</v>
      </c>
      <c r="F135" s="23">
        <f>'4. Selvkost og satser'!$B$54</f>
        <v>217524.33895692934</v>
      </c>
      <c r="G135" s="18">
        <f>SUMIFS(BasilRadata[Heltidsplasser
3-6],BasilRadata[År],'0. Oppsett'!$C$9,BasilRadata[1B. Organisasjonsnummer:],$C135)</f>
        <v>0</v>
      </c>
      <c r="H135" s="23">
        <f>'4. Selvkost og satser'!$B$55</f>
        <v>113119.38208016184</v>
      </c>
      <c r="I135" s="23">
        <f t="shared" si="9"/>
        <v>0</v>
      </c>
      <c r="J135" s="67">
        <f>SUMIFS(BasilRadata[8E. Oppgi antall årsverk barnehagen har pensjonsforpliktelser for:],'1. BASIL-rådata'!$I$3:$I$500,'X. Satser pensjonstilskudd'!$C135,BasilRadata[År],'0. Oppsett'!$C$9)</f>
        <v>0</v>
      </c>
      <c r="K135" s="67" t="e">
        <f>_xlfn.XLOOKUP($C135,'X. Satser pensjonstilskudd'!$C$5:$C$224,'X. Satser pensjonstilskudd'!$I$5:$I$224)</f>
        <v>#DIV/0!</v>
      </c>
      <c r="L135" s="67" t="e">
        <f t="shared" si="10"/>
        <v>#DIV/0!</v>
      </c>
      <c r="M135" s="161">
        <f t="shared" si="11"/>
        <v>0</v>
      </c>
      <c r="N135" s="161">
        <f>IFERROR(M135*'0. Oppsett'!$C$30,0)</f>
        <v>0</v>
      </c>
      <c r="O135" s="25">
        <v>0</v>
      </c>
      <c r="P135" s="25"/>
      <c r="Q135" s="25"/>
      <c r="R135" s="25"/>
      <c r="S135" s="25">
        <v>0</v>
      </c>
      <c r="T135" s="25">
        <v>0</v>
      </c>
      <c r="U135" s="162">
        <v>0</v>
      </c>
      <c r="V135" s="162">
        <f t="shared" si="8"/>
        <v>0</v>
      </c>
    </row>
    <row r="136" spans="1:22">
      <c r="A136" s="158">
        <v>132</v>
      </c>
      <c r="B136" s="159">
        <f>'X. Satser pensjonstilskudd'!B136</f>
        <v>0</v>
      </c>
      <c r="C136" s="160">
        <f>'X. Satser pensjonstilskudd'!C136</f>
        <v>0</v>
      </c>
      <c r="D136" s="160" t="str">
        <f>IFERROR(_xlfn.XLOOKUP($C136,factPensjon[Virksomhetsnr.],factPensjon[Forpliktelser]),"")</f>
        <v/>
      </c>
      <c r="E136" s="18">
        <f>SUMIFS(BasilRadata[Heltidsplasser
0-2],BasilRadata[År],'0. Oppsett'!$C$9,BasilRadata[1B. Organisasjonsnummer:],$C136)</f>
        <v>0</v>
      </c>
      <c r="F136" s="23">
        <f>'4. Selvkost og satser'!$B$54</f>
        <v>217524.33895692934</v>
      </c>
      <c r="G136" s="18">
        <f>SUMIFS(BasilRadata[Heltidsplasser
3-6],BasilRadata[År],'0. Oppsett'!$C$9,BasilRadata[1B. Organisasjonsnummer:],$C136)</f>
        <v>0</v>
      </c>
      <c r="H136" s="23">
        <f>'4. Selvkost og satser'!$B$55</f>
        <v>113119.38208016184</v>
      </c>
      <c r="I136" s="23">
        <f t="shared" si="9"/>
        <v>0</v>
      </c>
      <c r="J136" s="67">
        <f>SUMIFS(BasilRadata[8E. Oppgi antall årsverk barnehagen har pensjonsforpliktelser for:],'1. BASIL-rådata'!$I$3:$I$500,'X. Satser pensjonstilskudd'!$C136,BasilRadata[År],'0. Oppsett'!$C$9)</f>
        <v>0</v>
      </c>
      <c r="K136" s="67" t="e">
        <f>_xlfn.XLOOKUP($C136,'X. Satser pensjonstilskudd'!$C$5:$C$224,'X. Satser pensjonstilskudd'!$I$5:$I$224)</f>
        <v>#DIV/0!</v>
      </c>
      <c r="L136" s="67" t="e">
        <f t="shared" si="10"/>
        <v>#DIV/0!</v>
      </c>
      <c r="M136" s="161">
        <f t="shared" si="11"/>
        <v>0</v>
      </c>
      <c r="N136" s="161">
        <f>IFERROR(M136*'0. Oppsett'!$C$30,0)</f>
        <v>0</v>
      </c>
      <c r="O136" s="25">
        <v>0</v>
      </c>
      <c r="P136" s="25"/>
      <c r="Q136" s="25"/>
      <c r="R136" s="25"/>
      <c r="S136" s="25">
        <v>0</v>
      </c>
      <c r="T136" s="25">
        <v>0</v>
      </c>
      <c r="U136" s="162">
        <v>0</v>
      </c>
      <c r="V136" s="162">
        <f t="shared" si="8"/>
        <v>0</v>
      </c>
    </row>
    <row r="137" spans="1:22">
      <c r="A137" s="158">
        <v>133</v>
      </c>
      <c r="B137" s="159">
        <f>'X. Satser pensjonstilskudd'!B137</f>
        <v>0</v>
      </c>
      <c r="C137" s="160">
        <f>'X. Satser pensjonstilskudd'!C137</f>
        <v>0</v>
      </c>
      <c r="D137" s="160" t="str">
        <f>IFERROR(_xlfn.XLOOKUP($C137,factPensjon[Virksomhetsnr.],factPensjon[Forpliktelser]),"")</f>
        <v/>
      </c>
      <c r="E137" s="18">
        <f>SUMIFS(BasilRadata[Heltidsplasser
0-2],BasilRadata[År],'0. Oppsett'!$C$9,BasilRadata[1B. Organisasjonsnummer:],$C137)</f>
        <v>0</v>
      </c>
      <c r="F137" s="23">
        <f>'4. Selvkost og satser'!$B$54</f>
        <v>217524.33895692934</v>
      </c>
      <c r="G137" s="18">
        <f>SUMIFS(BasilRadata[Heltidsplasser
3-6],BasilRadata[År],'0. Oppsett'!$C$9,BasilRadata[1B. Organisasjonsnummer:],$C137)</f>
        <v>0</v>
      </c>
      <c r="H137" s="23">
        <f>'4. Selvkost og satser'!$B$55</f>
        <v>113119.38208016184</v>
      </c>
      <c r="I137" s="23">
        <f t="shared" si="9"/>
        <v>0</v>
      </c>
      <c r="J137" s="67">
        <f>SUMIFS(BasilRadata[8E. Oppgi antall årsverk barnehagen har pensjonsforpliktelser for:],'1. BASIL-rådata'!$I$3:$I$500,'X. Satser pensjonstilskudd'!$C137,BasilRadata[År],'0. Oppsett'!$C$9)</f>
        <v>0</v>
      </c>
      <c r="K137" s="67" t="e">
        <f>_xlfn.XLOOKUP($C137,'X. Satser pensjonstilskudd'!$C$5:$C$224,'X. Satser pensjonstilskudd'!$I$5:$I$224)</f>
        <v>#DIV/0!</v>
      </c>
      <c r="L137" s="67" t="e">
        <f t="shared" si="10"/>
        <v>#DIV/0!</v>
      </c>
      <c r="M137" s="161">
        <f t="shared" si="11"/>
        <v>0</v>
      </c>
      <c r="N137" s="161">
        <f>IFERROR(M137*'0. Oppsett'!$C$30,0)</f>
        <v>0</v>
      </c>
      <c r="O137" s="25">
        <v>0</v>
      </c>
      <c r="P137" s="25"/>
      <c r="Q137" s="25"/>
      <c r="R137" s="25"/>
      <c r="S137" s="25">
        <v>0</v>
      </c>
      <c r="T137" s="25">
        <v>0</v>
      </c>
      <c r="U137" s="162">
        <v>0</v>
      </c>
      <c r="V137" s="162">
        <f t="shared" si="8"/>
        <v>0</v>
      </c>
    </row>
    <row r="138" spans="1:22">
      <c r="A138" s="158">
        <v>134</v>
      </c>
      <c r="B138" s="159">
        <f>'X. Satser pensjonstilskudd'!B138</f>
        <v>0</v>
      </c>
      <c r="C138" s="160">
        <f>'X. Satser pensjonstilskudd'!C138</f>
        <v>0</v>
      </c>
      <c r="D138" s="160" t="str">
        <f>IFERROR(_xlfn.XLOOKUP($C138,factPensjon[Virksomhetsnr.],factPensjon[Forpliktelser]),"")</f>
        <v/>
      </c>
      <c r="E138" s="18">
        <f>SUMIFS(BasilRadata[Heltidsplasser
0-2],BasilRadata[År],'0. Oppsett'!$C$9,BasilRadata[1B. Organisasjonsnummer:],$C138)</f>
        <v>0</v>
      </c>
      <c r="F138" s="23">
        <f>'4. Selvkost og satser'!$B$54</f>
        <v>217524.33895692934</v>
      </c>
      <c r="G138" s="18">
        <f>SUMIFS(BasilRadata[Heltidsplasser
3-6],BasilRadata[År],'0. Oppsett'!$C$9,BasilRadata[1B. Organisasjonsnummer:],$C138)</f>
        <v>0</v>
      </c>
      <c r="H138" s="23">
        <f>'4. Selvkost og satser'!$B$55</f>
        <v>113119.38208016184</v>
      </c>
      <c r="I138" s="23">
        <f t="shared" si="9"/>
        <v>0</v>
      </c>
      <c r="J138" s="67">
        <f>SUMIFS(BasilRadata[8E. Oppgi antall årsverk barnehagen har pensjonsforpliktelser for:],'1. BASIL-rådata'!$I$3:$I$500,'X. Satser pensjonstilskudd'!$C138,BasilRadata[År],'0. Oppsett'!$C$9)</f>
        <v>0</v>
      </c>
      <c r="K138" s="67" t="e">
        <f>_xlfn.XLOOKUP($C138,'X. Satser pensjonstilskudd'!$C$5:$C$224,'X. Satser pensjonstilskudd'!$I$5:$I$224)</f>
        <v>#DIV/0!</v>
      </c>
      <c r="L138" s="67" t="e">
        <f t="shared" si="10"/>
        <v>#DIV/0!</v>
      </c>
      <c r="M138" s="161">
        <f t="shared" si="11"/>
        <v>0</v>
      </c>
      <c r="N138" s="161">
        <f>IFERROR(M138*'0. Oppsett'!$C$30,0)</f>
        <v>0</v>
      </c>
      <c r="O138" s="25">
        <v>0</v>
      </c>
      <c r="P138" s="25"/>
      <c r="Q138" s="25"/>
      <c r="R138" s="25"/>
      <c r="S138" s="25">
        <v>0</v>
      </c>
      <c r="T138" s="25">
        <v>0</v>
      </c>
      <c r="U138" s="162">
        <v>0</v>
      </c>
      <c r="V138" s="162">
        <f t="shared" si="8"/>
        <v>0</v>
      </c>
    </row>
    <row r="139" spans="1:22">
      <c r="A139" s="158">
        <v>135</v>
      </c>
      <c r="B139" s="159">
        <f>'X. Satser pensjonstilskudd'!B139</f>
        <v>0</v>
      </c>
      <c r="C139" s="160">
        <f>'X. Satser pensjonstilskudd'!C139</f>
        <v>0</v>
      </c>
      <c r="D139" s="160" t="str">
        <f>IFERROR(_xlfn.XLOOKUP($C139,factPensjon[Virksomhetsnr.],factPensjon[Forpliktelser]),"")</f>
        <v/>
      </c>
      <c r="E139" s="18">
        <f>SUMIFS(BasilRadata[Heltidsplasser
0-2],BasilRadata[År],'0. Oppsett'!$C$9,BasilRadata[1B. Organisasjonsnummer:],$C139)</f>
        <v>0</v>
      </c>
      <c r="F139" s="23">
        <f>'4. Selvkost og satser'!$B$54</f>
        <v>217524.33895692934</v>
      </c>
      <c r="G139" s="18">
        <f>SUMIFS(BasilRadata[Heltidsplasser
3-6],BasilRadata[År],'0. Oppsett'!$C$9,BasilRadata[1B. Organisasjonsnummer:],$C139)</f>
        <v>0</v>
      </c>
      <c r="H139" s="23">
        <f>'4. Selvkost og satser'!$B$55</f>
        <v>113119.38208016184</v>
      </c>
      <c r="I139" s="23">
        <f t="shared" si="9"/>
        <v>0</v>
      </c>
      <c r="J139" s="67">
        <f>SUMIFS(BasilRadata[8E. Oppgi antall årsverk barnehagen har pensjonsforpliktelser for:],'1. BASIL-rådata'!$I$3:$I$500,'X. Satser pensjonstilskudd'!$C139,BasilRadata[År],'0. Oppsett'!$C$9)</f>
        <v>0</v>
      </c>
      <c r="K139" s="67" t="e">
        <f>_xlfn.XLOOKUP($C139,'X. Satser pensjonstilskudd'!$C$5:$C$224,'X. Satser pensjonstilskudd'!$I$5:$I$224)</f>
        <v>#DIV/0!</v>
      </c>
      <c r="L139" s="67" t="e">
        <f t="shared" si="10"/>
        <v>#DIV/0!</v>
      </c>
      <c r="M139" s="161">
        <f t="shared" si="11"/>
        <v>0</v>
      </c>
      <c r="N139" s="161">
        <f>IFERROR(M139*'0. Oppsett'!$C$30,0)</f>
        <v>0</v>
      </c>
      <c r="O139" s="25">
        <v>0</v>
      </c>
      <c r="P139" s="25"/>
      <c r="Q139" s="25"/>
      <c r="R139" s="25"/>
      <c r="S139" s="25">
        <v>0</v>
      </c>
      <c r="T139" s="25">
        <v>0</v>
      </c>
      <c r="U139" s="162">
        <v>0</v>
      </c>
      <c r="V139" s="162">
        <f t="shared" ref="V139:V202" si="12">IFERROR(IF(B139="",0,I139+K139+N139+O139+T139+U139),0)</f>
        <v>0</v>
      </c>
    </row>
    <row r="140" spans="1:22">
      <c r="A140" s="158">
        <v>136</v>
      </c>
      <c r="B140" s="159">
        <f>'X. Satser pensjonstilskudd'!B140</f>
        <v>0</v>
      </c>
      <c r="C140" s="160">
        <f>'X. Satser pensjonstilskudd'!C140</f>
        <v>0</v>
      </c>
      <c r="D140" s="160" t="str">
        <f>IFERROR(_xlfn.XLOOKUP($C140,factPensjon[Virksomhetsnr.],factPensjon[Forpliktelser]),"")</f>
        <v/>
      </c>
      <c r="E140" s="18">
        <f>SUMIFS(BasilRadata[Heltidsplasser
0-2],BasilRadata[År],'0. Oppsett'!$C$9,BasilRadata[1B. Organisasjonsnummer:],$C140)</f>
        <v>0</v>
      </c>
      <c r="F140" s="23">
        <f>'4. Selvkost og satser'!$B$54</f>
        <v>217524.33895692934</v>
      </c>
      <c r="G140" s="18">
        <f>SUMIFS(BasilRadata[Heltidsplasser
3-6],BasilRadata[År],'0. Oppsett'!$C$9,BasilRadata[1B. Organisasjonsnummer:],$C140)</f>
        <v>0</v>
      </c>
      <c r="H140" s="23">
        <f>'4. Selvkost og satser'!$B$55</f>
        <v>113119.38208016184</v>
      </c>
      <c r="I140" s="23">
        <f t="shared" si="9"/>
        <v>0</v>
      </c>
      <c r="J140" s="67">
        <f>SUMIFS(BasilRadata[8E. Oppgi antall årsverk barnehagen har pensjonsforpliktelser for:],'1. BASIL-rådata'!$I$3:$I$500,'X. Satser pensjonstilskudd'!$C140,BasilRadata[År],'0. Oppsett'!$C$9)</f>
        <v>0</v>
      </c>
      <c r="K140" s="67" t="e">
        <f>_xlfn.XLOOKUP($C140,'X. Satser pensjonstilskudd'!$C$5:$C$224,'X. Satser pensjonstilskudd'!$I$5:$I$224)</f>
        <v>#DIV/0!</v>
      </c>
      <c r="L140" s="67" t="e">
        <f t="shared" si="10"/>
        <v>#DIV/0!</v>
      </c>
      <c r="M140" s="161">
        <f t="shared" si="11"/>
        <v>0</v>
      </c>
      <c r="N140" s="161">
        <f>IFERROR(M140*'0. Oppsett'!$C$30,0)</f>
        <v>0</v>
      </c>
      <c r="O140" s="25">
        <v>0</v>
      </c>
      <c r="P140" s="25"/>
      <c r="Q140" s="25"/>
      <c r="R140" s="25"/>
      <c r="S140" s="25">
        <v>0</v>
      </c>
      <c r="T140" s="25">
        <v>0</v>
      </c>
      <c r="U140" s="162">
        <v>0</v>
      </c>
      <c r="V140" s="162">
        <f t="shared" si="12"/>
        <v>0</v>
      </c>
    </row>
    <row r="141" spans="1:22">
      <c r="A141" s="158">
        <v>137</v>
      </c>
      <c r="B141" s="159">
        <f>'X. Satser pensjonstilskudd'!B141</f>
        <v>0</v>
      </c>
      <c r="C141" s="160">
        <f>'X. Satser pensjonstilskudd'!C141</f>
        <v>0</v>
      </c>
      <c r="D141" s="160" t="str">
        <f>IFERROR(_xlfn.XLOOKUP($C141,factPensjon[Virksomhetsnr.],factPensjon[Forpliktelser]),"")</f>
        <v/>
      </c>
      <c r="E141" s="18">
        <f>SUMIFS(BasilRadata[Heltidsplasser
0-2],BasilRadata[År],'0. Oppsett'!$C$9,BasilRadata[1B. Organisasjonsnummer:],$C141)</f>
        <v>0</v>
      </c>
      <c r="F141" s="23">
        <f>'4. Selvkost og satser'!$B$54</f>
        <v>217524.33895692934</v>
      </c>
      <c r="G141" s="18">
        <f>SUMIFS(BasilRadata[Heltidsplasser
3-6],BasilRadata[År],'0. Oppsett'!$C$9,BasilRadata[1B. Organisasjonsnummer:],$C141)</f>
        <v>0</v>
      </c>
      <c r="H141" s="23">
        <f>'4. Selvkost og satser'!$B$55</f>
        <v>113119.38208016184</v>
      </c>
      <c r="I141" s="23">
        <f t="shared" si="9"/>
        <v>0</v>
      </c>
      <c r="J141" s="67">
        <f>SUMIFS(BasilRadata[8E. Oppgi antall årsverk barnehagen har pensjonsforpliktelser for:],'1. BASIL-rådata'!$I$3:$I$500,'X. Satser pensjonstilskudd'!$C141,BasilRadata[År],'0. Oppsett'!$C$9)</f>
        <v>0</v>
      </c>
      <c r="K141" s="67" t="e">
        <f>_xlfn.XLOOKUP($C141,'X. Satser pensjonstilskudd'!$C$5:$C$224,'X. Satser pensjonstilskudd'!$I$5:$I$224)</f>
        <v>#DIV/0!</v>
      </c>
      <c r="L141" s="67" t="e">
        <f t="shared" si="10"/>
        <v>#DIV/0!</v>
      </c>
      <c r="M141" s="161">
        <f t="shared" si="11"/>
        <v>0</v>
      </c>
      <c r="N141" s="161">
        <f>IFERROR(M141*'0. Oppsett'!$C$30,0)</f>
        <v>0</v>
      </c>
      <c r="O141" s="25">
        <v>0</v>
      </c>
      <c r="P141" s="25"/>
      <c r="Q141" s="25"/>
      <c r="R141" s="25"/>
      <c r="S141" s="25">
        <v>0</v>
      </c>
      <c r="T141" s="25">
        <v>0</v>
      </c>
      <c r="U141" s="162">
        <v>0</v>
      </c>
      <c r="V141" s="162">
        <f t="shared" si="12"/>
        <v>0</v>
      </c>
    </row>
    <row r="142" spans="1:22">
      <c r="A142" s="158">
        <v>138</v>
      </c>
      <c r="B142" s="159">
        <f>'X. Satser pensjonstilskudd'!B142</f>
        <v>0</v>
      </c>
      <c r="C142" s="160">
        <f>'X. Satser pensjonstilskudd'!C142</f>
        <v>0</v>
      </c>
      <c r="D142" s="160" t="str">
        <f>IFERROR(_xlfn.XLOOKUP($C142,factPensjon[Virksomhetsnr.],factPensjon[Forpliktelser]),"")</f>
        <v/>
      </c>
      <c r="E142" s="18">
        <f>SUMIFS(BasilRadata[Heltidsplasser
0-2],BasilRadata[År],'0. Oppsett'!$C$9,BasilRadata[1B. Organisasjonsnummer:],$C142)</f>
        <v>0</v>
      </c>
      <c r="F142" s="23">
        <f>'4. Selvkost og satser'!$B$54</f>
        <v>217524.33895692934</v>
      </c>
      <c r="G142" s="18">
        <f>SUMIFS(BasilRadata[Heltidsplasser
3-6],BasilRadata[År],'0. Oppsett'!$C$9,BasilRadata[1B. Organisasjonsnummer:],$C142)</f>
        <v>0</v>
      </c>
      <c r="H142" s="23">
        <f>'4. Selvkost og satser'!$B$55</f>
        <v>113119.38208016184</v>
      </c>
      <c r="I142" s="23">
        <f t="shared" si="9"/>
        <v>0</v>
      </c>
      <c r="J142" s="67">
        <f>SUMIFS(BasilRadata[8E. Oppgi antall årsverk barnehagen har pensjonsforpliktelser for:],'1. BASIL-rådata'!$I$3:$I$500,'X. Satser pensjonstilskudd'!$C142,BasilRadata[År],'0. Oppsett'!$C$9)</f>
        <v>0</v>
      </c>
      <c r="K142" s="67" t="e">
        <f>_xlfn.XLOOKUP($C142,'X. Satser pensjonstilskudd'!$C$5:$C$224,'X. Satser pensjonstilskudd'!$I$5:$I$224)</f>
        <v>#DIV/0!</v>
      </c>
      <c r="L142" s="67" t="e">
        <f t="shared" si="10"/>
        <v>#DIV/0!</v>
      </c>
      <c r="M142" s="161">
        <f t="shared" si="11"/>
        <v>0</v>
      </c>
      <c r="N142" s="161">
        <f>IFERROR(M142*'0. Oppsett'!$C$30,0)</f>
        <v>0</v>
      </c>
      <c r="O142" s="25">
        <v>0</v>
      </c>
      <c r="P142" s="25"/>
      <c r="Q142" s="25"/>
      <c r="R142" s="25"/>
      <c r="S142" s="25">
        <v>0</v>
      </c>
      <c r="T142" s="25">
        <v>0</v>
      </c>
      <c r="U142" s="162">
        <v>0</v>
      </c>
      <c r="V142" s="162">
        <f t="shared" si="12"/>
        <v>0</v>
      </c>
    </row>
    <row r="143" spans="1:22">
      <c r="A143" s="158">
        <v>139</v>
      </c>
      <c r="B143" s="159">
        <f>'X. Satser pensjonstilskudd'!B143</f>
        <v>0</v>
      </c>
      <c r="C143" s="160">
        <f>'X. Satser pensjonstilskudd'!C143</f>
        <v>0</v>
      </c>
      <c r="D143" s="160" t="str">
        <f>IFERROR(_xlfn.XLOOKUP($C143,factPensjon[Virksomhetsnr.],factPensjon[Forpliktelser]),"")</f>
        <v/>
      </c>
      <c r="E143" s="18">
        <f>SUMIFS(BasilRadata[Heltidsplasser
0-2],BasilRadata[År],'0. Oppsett'!$C$9,BasilRadata[1B. Organisasjonsnummer:],$C143)</f>
        <v>0</v>
      </c>
      <c r="F143" s="23">
        <f>'4. Selvkost og satser'!$B$54</f>
        <v>217524.33895692934</v>
      </c>
      <c r="G143" s="18">
        <f>SUMIFS(BasilRadata[Heltidsplasser
3-6],BasilRadata[År],'0. Oppsett'!$C$9,BasilRadata[1B. Organisasjonsnummer:],$C143)</f>
        <v>0</v>
      </c>
      <c r="H143" s="23">
        <f>'4. Selvkost og satser'!$B$55</f>
        <v>113119.38208016184</v>
      </c>
      <c r="I143" s="23">
        <f t="shared" si="9"/>
        <v>0</v>
      </c>
      <c r="J143" s="67">
        <f>SUMIFS(BasilRadata[8E. Oppgi antall årsverk barnehagen har pensjonsforpliktelser for:],'1. BASIL-rådata'!$I$3:$I$500,'X. Satser pensjonstilskudd'!$C143,BasilRadata[År],'0. Oppsett'!$C$9)</f>
        <v>0</v>
      </c>
      <c r="K143" s="67" t="e">
        <f>_xlfn.XLOOKUP($C143,'X. Satser pensjonstilskudd'!$C$5:$C$224,'X. Satser pensjonstilskudd'!$I$5:$I$224)</f>
        <v>#DIV/0!</v>
      </c>
      <c r="L143" s="67" t="e">
        <f t="shared" si="10"/>
        <v>#DIV/0!</v>
      </c>
      <c r="M143" s="161">
        <f t="shared" si="11"/>
        <v>0</v>
      </c>
      <c r="N143" s="161">
        <f>IFERROR(M143*'0. Oppsett'!$C$30,0)</f>
        <v>0</v>
      </c>
      <c r="O143" s="25">
        <v>0</v>
      </c>
      <c r="P143" s="25"/>
      <c r="Q143" s="25"/>
      <c r="R143" s="25"/>
      <c r="S143" s="25">
        <v>0</v>
      </c>
      <c r="T143" s="25">
        <v>0</v>
      </c>
      <c r="U143" s="162">
        <v>0</v>
      </c>
      <c r="V143" s="162">
        <f t="shared" si="12"/>
        <v>0</v>
      </c>
    </row>
    <row r="144" spans="1:22">
      <c r="A144" s="158">
        <v>140</v>
      </c>
      <c r="B144" s="159">
        <f>'X. Satser pensjonstilskudd'!B144</f>
        <v>0</v>
      </c>
      <c r="C144" s="160">
        <f>'X. Satser pensjonstilskudd'!C144</f>
        <v>0</v>
      </c>
      <c r="D144" s="160" t="str">
        <f>IFERROR(_xlfn.XLOOKUP($C144,factPensjon[Virksomhetsnr.],factPensjon[Forpliktelser]),"")</f>
        <v/>
      </c>
      <c r="E144" s="18">
        <f>SUMIFS(BasilRadata[Heltidsplasser
0-2],BasilRadata[År],'0. Oppsett'!$C$9,BasilRadata[1B. Organisasjonsnummer:],$C144)</f>
        <v>0</v>
      </c>
      <c r="F144" s="23">
        <f>'4. Selvkost og satser'!$B$54</f>
        <v>217524.33895692934</v>
      </c>
      <c r="G144" s="18">
        <f>SUMIFS(BasilRadata[Heltidsplasser
3-6],BasilRadata[År],'0. Oppsett'!$C$9,BasilRadata[1B. Organisasjonsnummer:],$C144)</f>
        <v>0</v>
      </c>
      <c r="H144" s="23">
        <f>'4. Selvkost og satser'!$B$55</f>
        <v>113119.38208016184</v>
      </c>
      <c r="I144" s="23">
        <f t="shared" si="9"/>
        <v>0</v>
      </c>
      <c r="J144" s="67">
        <f>SUMIFS(BasilRadata[8E. Oppgi antall årsverk barnehagen har pensjonsforpliktelser for:],'1. BASIL-rådata'!$I$3:$I$500,'X. Satser pensjonstilskudd'!$C144,BasilRadata[År],'0. Oppsett'!$C$9)</f>
        <v>0</v>
      </c>
      <c r="K144" s="67" t="e">
        <f>_xlfn.XLOOKUP($C144,'X. Satser pensjonstilskudd'!$C$5:$C$224,'X. Satser pensjonstilskudd'!$I$5:$I$224)</f>
        <v>#DIV/0!</v>
      </c>
      <c r="L144" s="67" t="e">
        <f t="shared" si="10"/>
        <v>#DIV/0!</v>
      </c>
      <c r="M144" s="161">
        <f t="shared" si="11"/>
        <v>0</v>
      </c>
      <c r="N144" s="161">
        <f>IFERROR(M144*'0. Oppsett'!$C$30,0)</f>
        <v>0</v>
      </c>
      <c r="O144" s="25">
        <v>0</v>
      </c>
      <c r="P144" s="25"/>
      <c r="Q144" s="25"/>
      <c r="R144" s="25"/>
      <c r="S144" s="25">
        <v>0</v>
      </c>
      <c r="T144" s="25">
        <v>0</v>
      </c>
      <c r="U144" s="162">
        <v>0</v>
      </c>
      <c r="V144" s="162">
        <f t="shared" si="12"/>
        <v>0</v>
      </c>
    </row>
    <row r="145" spans="1:22">
      <c r="A145" s="158">
        <v>141</v>
      </c>
      <c r="B145" s="159">
        <f>'X. Satser pensjonstilskudd'!B145</f>
        <v>0</v>
      </c>
      <c r="C145" s="160">
        <f>'X. Satser pensjonstilskudd'!C145</f>
        <v>0</v>
      </c>
      <c r="D145" s="160" t="str">
        <f>IFERROR(_xlfn.XLOOKUP($C145,factPensjon[Virksomhetsnr.],factPensjon[Forpliktelser]),"")</f>
        <v/>
      </c>
      <c r="E145" s="18">
        <f>SUMIFS(BasilRadata[Heltidsplasser
0-2],BasilRadata[År],'0. Oppsett'!$C$9,BasilRadata[1B. Organisasjonsnummer:],$C145)</f>
        <v>0</v>
      </c>
      <c r="F145" s="23">
        <f>'4. Selvkost og satser'!$B$54</f>
        <v>217524.33895692934</v>
      </c>
      <c r="G145" s="18">
        <f>SUMIFS(BasilRadata[Heltidsplasser
3-6],BasilRadata[År],'0. Oppsett'!$C$9,BasilRadata[1B. Organisasjonsnummer:],$C145)</f>
        <v>0</v>
      </c>
      <c r="H145" s="23">
        <f>'4. Selvkost og satser'!$B$55</f>
        <v>113119.38208016184</v>
      </c>
      <c r="I145" s="23">
        <f t="shared" si="9"/>
        <v>0</v>
      </c>
      <c r="J145" s="67">
        <f>SUMIFS(BasilRadata[8E. Oppgi antall årsverk barnehagen har pensjonsforpliktelser for:],'1. BASIL-rådata'!$I$3:$I$500,'X. Satser pensjonstilskudd'!$C145,BasilRadata[År],'0. Oppsett'!$C$9)</f>
        <v>0</v>
      </c>
      <c r="K145" s="67" t="e">
        <f>_xlfn.XLOOKUP($C145,'X. Satser pensjonstilskudd'!$C$5:$C$224,'X. Satser pensjonstilskudd'!$I$5:$I$224)</f>
        <v>#DIV/0!</v>
      </c>
      <c r="L145" s="67" t="e">
        <f t="shared" si="10"/>
        <v>#DIV/0!</v>
      </c>
      <c r="M145" s="161">
        <f t="shared" si="11"/>
        <v>0</v>
      </c>
      <c r="N145" s="161">
        <f>IFERROR(M145*'0. Oppsett'!$C$30,0)</f>
        <v>0</v>
      </c>
      <c r="O145" s="25">
        <v>0</v>
      </c>
      <c r="P145" s="25"/>
      <c r="Q145" s="25"/>
      <c r="R145" s="25"/>
      <c r="S145" s="25">
        <v>0</v>
      </c>
      <c r="T145" s="25">
        <v>0</v>
      </c>
      <c r="U145" s="162">
        <v>0</v>
      </c>
      <c r="V145" s="162">
        <f t="shared" si="12"/>
        <v>0</v>
      </c>
    </row>
    <row r="146" spans="1:22">
      <c r="A146" s="158">
        <v>142</v>
      </c>
      <c r="B146" s="159">
        <f>'X. Satser pensjonstilskudd'!B146</f>
        <v>0</v>
      </c>
      <c r="C146" s="160">
        <f>'X. Satser pensjonstilskudd'!C146</f>
        <v>0</v>
      </c>
      <c r="D146" s="160" t="str">
        <f>IFERROR(_xlfn.XLOOKUP($C146,factPensjon[Virksomhetsnr.],factPensjon[Forpliktelser]),"")</f>
        <v/>
      </c>
      <c r="E146" s="18">
        <f>SUMIFS(BasilRadata[Heltidsplasser
0-2],BasilRadata[År],'0. Oppsett'!$C$9,BasilRadata[1B. Organisasjonsnummer:],$C146)</f>
        <v>0</v>
      </c>
      <c r="F146" s="23">
        <f>'4. Selvkost og satser'!$B$54</f>
        <v>217524.33895692934</v>
      </c>
      <c r="G146" s="18">
        <f>SUMIFS(BasilRadata[Heltidsplasser
3-6],BasilRadata[År],'0. Oppsett'!$C$9,BasilRadata[1B. Organisasjonsnummer:],$C146)</f>
        <v>0</v>
      </c>
      <c r="H146" s="23">
        <f>'4. Selvkost og satser'!$B$55</f>
        <v>113119.38208016184</v>
      </c>
      <c r="I146" s="23">
        <f t="shared" si="9"/>
        <v>0</v>
      </c>
      <c r="J146" s="67">
        <f>SUMIFS(BasilRadata[8E. Oppgi antall årsverk barnehagen har pensjonsforpliktelser for:],'1. BASIL-rådata'!$I$3:$I$500,'X. Satser pensjonstilskudd'!$C146,BasilRadata[År],'0. Oppsett'!$C$9)</f>
        <v>0</v>
      </c>
      <c r="K146" s="67" t="e">
        <f>_xlfn.XLOOKUP($C146,'X. Satser pensjonstilskudd'!$C$5:$C$224,'X. Satser pensjonstilskudd'!$I$5:$I$224)</f>
        <v>#DIV/0!</v>
      </c>
      <c r="L146" s="67" t="e">
        <f t="shared" si="10"/>
        <v>#DIV/0!</v>
      </c>
      <c r="M146" s="161">
        <f t="shared" si="11"/>
        <v>0</v>
      </c>
      <c r="N146" s="161">
        <f>IFERROR(M146*'0. Oppsett'!$C$30,0)</f>
        <v>0</v>
      </c>
      <c r="O146" s="25">
        <v>0</v>
      </c>
      <c r="P146" s="25"/>
      <c r="Q146" s="25"/>
      <c r="R146" s="25"/>
      <c r="S146" s="25">
        <v>0</v>
      </c>
      <c r="T146" s="25">
        <v>0</v>
      </c>
      <c r="U146" s="162">
        <v>0</v>
      </c>
      <c r="V146" s="162">
        <f t="shared" si="12"/>
        <v>0</v>
      </c>
    </row>
    <row r="147" spans="1:22">
      <c r="A147" s="158">
        <v>143</v>
      </c>
      <c r="B147" s="159">
        <f>'X. Satser pensjonstilskudd'!B147</f>
        <v>0</v>
      </c>
      <c r="C147" s="160">
        <f>'X. Satser pensjonstilskudd'!C147</f>
        <v>0</v>
      </c>
      <c r="D147" s="160" t="str">
        <f>IFERROR(_xlfn.XLOOKUP($C147,factPensjon[Virksomhetsnr.],factPensjon[Forpliktelser]),"")</f>
        <v/>
      </c>
      <c r="E147" s="18">
        <f>SUMIFS(BasilRadata[Heltidsplasser
0-2],BasilRadata[År],'0. Oppsett'!$C$9,BasilRadata[1B. Organisasjonsnummer:],$C147)</f>
        <v>0</v>
      </c>
      <c r="F147" s="23">
        <f>'4. Selvkost og satser'!$B$54</f>
        <v>217524.33895692934</v>
      </c>
      <c r="G147" s="18">
        <f>SUMIFS(BasilRadata[Heltidsplasser
3-6],BasilRadata[År],'0. Oppsett'!$C$9,BasilRadata[1B. Organisasjonsnummer:],$C147)</f>
        <v>0</v>
      </c>
      <c r="H147" s="23">
        <f>'4. Selvkost og satser'!$B$55</f>
        <v>113119.38208016184</v>
      </c>
      <c r="I147" s="23">
        <f t="shared" si="9"/>
        <v>0</v>
      </c>
      <c r="J147" s="67">
        <f>SUMIFS(BasilRadata[8E. Oppgi antall årsverk barnehagen har pensjonsforpliktelser for:],'1. BASIL-rådata'!$I$3:$I$500,'X. Satser pensjonstilskudd'!$C147,BasilRadata[År],'0. Oppsett'!$C$9)</f>
        <v>0</v>
      </c>
      <c r="K147" s="67" t="e">
        <f>_xlfn.XLOOKUP($C147,'X. Satser pensjonstilskudd'!$C$5:$C$224,'X. Satser pensjonstilskudd'!$I$5:$I$224)</f>
        <v>#DIV/0!</v>
      </c>
      <c r="L147" s="67" t="e">
        <f t="shared" si="10"/>
        <v>#DIV/0!</v>
      </c>
      <c r="M147" s="161">
        <f t="shared" si="11"/>
        <v>0</v>
      </c>
      <c r="N147" s="161">
        <f>IFERROR(M147*'0. Oppsett'!$C$30,0)</f>
        <v>0</v>
      </c>
      <c r="O147" s="25">
        <v>0</v>
      </c>
      <c r="P147" s="25"/>
      <c r="Q147" s="25"/>
      <c r="R147" s="25"/>
      <c r="S147" s="25">
        <v>0</v>
      </c>
      <c r="T147" s="25">
        <v>0</v>
      </c>
      <c r="U147" s="162">
        <v>0</v>
      </c>
      <c r="V147" s="162">
        <f t="shared" si="12"/>
        <v>0</v>
      </c>
    </row>
    <row r="148" spans="1:22">
      <c r="A148" s="158">
        <v>144</v>
      </c>
      <c r="B148" s="159">
        <f>'X. Satser pensjonstilskudd'!B148</f>
        <v>0</v>
      </c>
      <c r="C148" s="160">
        <f>'X. Satser pensjonstilskudd'!C148</f>
        <v>0</v>
      </c>
      <c r="D148" s="160" t="str">
        <f>IFERROR(_xlfn.XLOOKUP($C148,factPensjon[Virksomhetsnr.],factPensjon[Forpliktelser]),"")</f>
        <v/>
      </c>
      <c r="E148" s="18">
        <f>SUMIFS(BasilRadata[Heltidsplasser
0-2],BasilRadata[År],'0. Oppsett'!$C$9,BasilRadata[1B. Organisasjonsnummer:],$C148)</f>
        <v>0</v>
      </c>
      <c r="F148" s="23">
        <f>'4. Selvkost og satser'!$B$54</f>
        <v>217524.33895692934</v>
      </c>
      <c r="G148" s="18">
        <f>SUMIFS(BasilRadata[Heltidsplasser
3-6],BasilRadata[År],'0. Oppsett'!$C$9,BasilRadata[1B. Organisasjonsnummer:],$C148)</f>
        <v>0</v>
      </c>
      <c r="H148" s="23">
        <f>'4. Selvkost og satser'!$B$55</f>
        <v>113119.38208016184</v>
      </c>
      <c r="I148" s="23">
        <f t="shared" si="9"/>
        <v>0</v>
      </c>
      <c r="J148" s="67">
        <f>SUMIFS(BasilRadata[8E. Oppgi antall årsverk barnehagen har pensjonsforpliktelser for:],'1. BASIL-rådata'!$I$3:$I$500,'X. Satser pensjonstilskudd'!$C148,BasilRadata[År],'0. Oppsett'!$C$9)</f>
        <v>0</v>
      </c>
      <c r="K148" s="67" t="e">
        <f>_xlfn.XLOOKUP($C148,'X. Satser pensjonstilskudd'!$C$5:$C$224,'X. Satser pensjonstilskudd'!$I$5:$I$224)</f>
        <v>#DIV/0!</v>
      </c>
      <c r="L148" s="67" t="e">
        <f t="shared" si="10"/>
        <v>#DIV/0!</v>
      </c>
      <c r="M148" s="161">
        <f t="shared" si="11"/>
        <v>0</v>
      </c>
      <c r="N148" s="161">
        <f>IFERROR(M148*'0. Oppsett'!$C$30,0)</f>
        <v>0</v>
      </c>
      <c r="O148" s="25">
        <v>0</v>
      </c>
      <c r="P148" s="25"/>
      <c r="Q148" s="25"/>
      <c r="R148" s="25"/>
      <c r="S148" s="25">
        <v>0</v>
      </c>
      <c r="T148" s="25">
        <v>0</v>
      </c>
      <c r="U148" s="162">
        <v>0</v>
      </c>
      <c r="V148" s="162">
        <f t="shared" si="12"/>
        <v>0</v>
      </c>
    </row>
    <row r="149" spans="1:22">
      <c r="A149" s="158">
        <v>145</v>
      </c>
      <c r="B149" s="159">
        <f>'X. Satser pensjonstilskudd'!B149</f>
        <v>0</v>
      </c>
      <c r="C149" s="160">
        <f>'X. Satser pensjonstilskudd'!C149</f>
        <v>0</v>
      </c>
      <c r="D149" s="160" t="str">
        <f>IFERROR(_xlfn.XLOOKUP($C149,factPensjon[Virksomhetsnr.],factPensjon[Forpliktelser]),"")</f>
        <v/>
      </c>
      <c r="E149" s="18">
        <f>SUMIFS(BasilRadata[Heltidsplasser
0-2],BasilRadata[År],'0. Oppsett'!$C$9,BasilRadata[1B. Organisasjonsnummer:],$C149)</f>
        <v>0</v>
      </c>
      <c r="F149" s="23">
        <f>'4. Selvkost og satser'!$B$54</f>
        <v>217524.33895692934</v>
      </c>
      <c r="G149" s="18">
        <f>SUMIFS(BasilRadata[Heltidsplasser
3-6],BasilRadata[År],'0. Oppsett'!$C$9,BasilRadata[1B. Organisasjonsnummer:],$C149)</f>
        <v>0</v>
      </c>
      <c r="H149" s="23">
        <f>'4. Selvkost og satser'!$B$55</f>
        <v>113119.38208016184</v>
      </c>
      <c r="I149" s="23">
        <f t="shared" si="9"/>
        <v>0</v>
      </c>
      <c r="J149" s="67">
        <f>SUMIFS(BasilRadata[8E. Oppgi antall årsverk barnehagen har pensjonsforpliktelser for:],'1. BASIL-rådata'!$I$3:$I$500,'X. Satser pensjonstilskudd'!$C149,BasilRadata[År],'0. Oppsett'!$C$9)</f>
        <v>0</v>
      </c>
      <c r="K149" s="67" t="e">
        <f>_xlfn.XLOOKUP($C149,'X. Satser pensjonstilskudd'!$C$5:$C$224,'X. Satser pensjonstilskudd'!$I$5:$I$224)</f>
        <v>#DIV/0!</v>
      </c>
      <c r="L149" s="67" t="e">
        <f t="shared" si="10"/>
        <v>#DIV/0!</v>
      </c>
      <c r="M149" s="161">
        <f t="shared" si="11"/>
        <v>0</v>
      </c>
      <c r="N149" s="161">
        <f>IFERROR(M149*'0. Oppsett'!$C$30,0)</f>
        <v>0</v>
      </c>
      <c r="O149" s="25">
        <v>0</v>
      </c>
      <c r="P149" s="25"/>
      <c r="Q149" s="25"/>
      <c r="R149" s="25"/>
      <c r="S149" s="25">
        <v>0</v>
      </c>
      <c r="T149" s="25">
        <v>0</v>
      </c>
      <c r="U149" s="162">
        <v>0</v>
      </c>
      <c r="V149" s="162">
        <f t="shared" si="12"/>
        <v>0</v>
      </c>
    </row>
    <row r="150" spans="1:22">
      <c r="A150" s="158">
        <v>146</v>
      </c>
      <c r="B150" s="159">
        <f>'X. Satser pensjonstilskudd'!B150</f>
        <v>0</v>
      </c>
      <c r="C150" s="160">
        <f>'X. Satser pensjonstilskudd'!C150</f>
        <v>0</v>
      </c>
      <c r="D150" s="160" t="str">
        <f>IFERROR(_xlfn.XLOOKUP($C150,factPensjon[Virksomhetsnr.],factPensjon[Forpliktelser]),"")</f>
        <v/>
      </c>
      <c r="E150" s="18">
        <f>SUMIFS(BasilRadata[Heltidsplasser
0-2],BasilRadata[År],'0. Oppsett'!$C$9,BasilRadata[1B. Organisasjonsnummer:],$C150)</f>
        <v>0</v>
      </c>
      <c r="F150" s="23">
        <f>'4. Selvkost og satser'!$B$54</f>
        <v>217524.33895692934</v>
      </c>
      <c r="G150" s="18">
        <f>SUMIFS(BasilRadata[Heltidsplasser
3-6],BasilRadata[År],'0. Oppsett'!$C$9,BasilRadata[1B. Organisasjonsnummer:],$C150)</f>
        <v>0</v>
      </c>
      <c r="H150" s="23">
        <f>'4. Selvkost og satser'!$B$55</f>
        <v>113119.38208016184</v>
      </c>
      <c r="I150" s="23">
        <f t="shared" si="9"/>
        <v>0</v>
      </c>
      <c r="J150" s="67">
        <f>SUMIFS(BasilRadata[8E. Oppgi antall årsverk barnehagen har pensjonsforpliktelser for:],'1. BASIL-rådata'!$I$3:$I$500,'X. Satser pensjonstilskudd'!$C150,BasilRadata[År],'0. Oppsett'!$C$9)</f>
        <v>0</v>
      </c>
      <c r="K150" s="67" t="e">
        <f>_xlfn.XLOOKUP($C150,'X. Satser pensjonstilskudd'!$C$5:$C$224,'X. Satser pensjonstilskudd'!$I$5:$I$224)</f>
        <v>#DIV/0!</v>
      </c>
      <c r="L150" s="67" t="e">
        <f t="shared" si="10"/>
        <v>#DIV/0!</v>
      </c>
      <c r="M150" s="161">
        <f t="shared" si="11"/>
        <v>0</v>
      </c>
      <c r="N150" s="161">
        <f>IFERROR(M150*'0. Oppsett'!$C$30,0)</f>
        <v>0</v>
      </c>
      <c r="O150" s="25">
        <v>0</v>
      </c>
      <c r="P150" s="25"/>
      <c r="Q150" s="25"/>
      <c r="R150" s="25"/>
      <c r="S150" s="25">
        <v>0</v>
      </c>
      <c r="T150" s="25">
        <v>0</v>
      </c>
      <c r="U150" s="162">
        <v>0</v>
      </c>
      <c r="V150" s="162">
        <f t="shared" si="12"/>
        <v>0</v>
      </c>
    </row>
    <row r="151" spans="1:22">
      <c r="A151" s="158">
        <v>147</v>
      </c>
      <c r="B151" s="159">
        <f>'X. Satser pensjonstilskudd'!B151</f>
        <v>0</v>
      </c>
      <c r="C151" s="160">
        <f>'X. Satser pensjonstilskudd'!C151</f>
        <v>0</v>
      </c>
      <c r="D151" s="160" t="str">
        <f>IFERROR(_xlfn.XLOOKUP($C151,factPensjon[Virksomhetsnr.],factPensjon[Forpliktelser]),"")</f>
        <v/>
      </c>
      <c r="E151" s="18">
        <f>SUMIFS(BasilRadata[Heltidsplasser
0-2],BasilRadata[År],'0. Oppsett'!$C$9,BasilRadata[1B. Organisasjonsnummer:],$C151)</f>
        <v>0</v>
      </c>
      <c r="F151" s="23">
        <f>'4. Selvkost og satser'!$B$54</f>
        <v>217524.33895692934</v>
      </c>
      <c r="G151" s="18">
        <f>SUMIFS(BasilRadata[Heltidsplasser
3-6],BasilRadata[År],'0. Oppsett'!$C$9,BasilRadata[1B. Organisasjonsnummer:],$C151)</f>
        <v>0</v>
      </c>
      <c r="H151" s="23">
        <f>'4. Selvkost og satser'!$B$55</f>
        <v>113119.38208016184</v>
      </c>
      <c r="I151" s="23">
        <f t="shared" si="9"/>
        <v>0</v>
      </c>
      <c r="J151" s="67">
        <f>SUMIFS(BasilRadata[8E. Oppgi antall årsverk barnehagen har pensjonsforpliktelser for:],'1. BASIL-rådata'!$I$3:$I$500,'X. Satser pensjonstilskudd'!$C151,BasilRadata[År],'0. Oppsett'!$C$9)</f>
        <v>0</v>
      </c>
      <c r="K151" s="67" t="e">
        <f>_xlfn.XLOOKUP($C151,'X. Satser pensjonstilskudd'!$C$5:$C$224,'X. Satser pensjonstilskudd'!$I$5:$I$224)</f>
        <v>#DIV/0!</v>
      </c>
      <c r="L151" s="67" t="e">
        <f t="shared" si="10"/>
        <v>#DIV/0!</v>
      </c>
      <c r="M151" s="161">
        <f t="shared" si="11"/>
        <v>0</v>
      </c>
      <c r="N151" s="161">
        <f>IFERROR(M151*'0. Oppsett'!$C$30,0)</f>
        <v>0</v>
      </c>
      <c r="O151" s="25">
        <v>0</v>
      </c>
      <c r="P151" s="25"/>
      <c r="Q151" s="25"/>
      <c r="R151" s="25"/>
      <c r="S151" s="25">
        <v>0</v>
      </c>
      <c r="T151" s="25">
        <v>0</v>
      </c>
      <c r="U151" s="162">
        <v>0</v>
      </c>
      <c r="V151" s="162">
        <f t="shared" si="12"/>
        <v>0</v>
      </c>
    </row>
    <row r="152" spans="1:22">
      <c r="A152" s="158">
        <v>148</v>
      </c>
      <c r="B152" s="159">
        <f>'X. Satser pensjonstilskudd'!B152</f>
        <v>0</v>
      </c>
      <c r="C152" s="160">
        <f>'X. Satser pensjonstilskudd'!C152</f>
        <v>0</v>
      </c>
      <c r="D152" s="160" t="str">
        <f>IFERROR(_xlfn.XLOOKUP($C152,factPensjon[Virksomhetsnr.],factPensjon[Forpliktelser]),"")</f>
        <v/>
      </c>
      <c r="E152" s="18">
        <f>SUMIFS(BasilRadata[Heltidsplasser
0-2],BasilRadata[År],'0. Oppsett'!$C$9,BasilRadata[1B. Organisasjonsnummer:],$C152)</f>
        <v>0</v>
      </c>
      <c r="F152" s="23">
        <f>'4. Selvkost og satser'!$B$54</f>
        <v>217524.33895692934</v>
      </c>
      <c r="G152" s="18">
        <f>SUMIFS(BasilRadata[Heltidsplasser
3-6],BasilRadata[År],'0. Oppsett'!$C$9,BasilRadata[1B. Organisasjonsnummer:],$C152)</f>
        <v>0</v>
      </c>
      <c r="H152" s="23">
        <f>'4. Selvkost og satser'!$B$55</f>
        <v>113119.38208016184</v>
      </c>
      <c r="I152" s="23">
        <f t="shared" si="9"/>
        <v>0</v>
      </c>
      <c r="J152" s="67">
        <f>SUMIFS(BasilRadata[8E. Oppgi antall årsverk barnehagen har pensjonsforpliktelser for:],'1. BASIL-rådata'!$I$3:$I$500,'X. Satser pensjonstilskudd'!$C152,BasilRadata[År],'0. Oppsett'!$C$9)</f>
        <v>0</v>
      </c>
      <c r="K152" s="67" t="e">
        <f>_xlfn.XLOOKUP($C152,'X. Satser pensjonstilskudd'!$C$5:$C$224,'X. Satser pensjonstilskudd'!$I$5:$I$224)</f>
        <v>#DIV/0!</v>
      </c>
      <c r="L152" s="67" t="e">
        <f t="shared" si="10"/>
        <v>#DIV/0!</v>
      </c>
      <c r="M152" s="161">
        <f t="shared" si="11"/>
        <v>0</v>
      </c>
      <c r="N152" s="161">
        <f>IFERROR(M152*'0. Oppsett'!$C$30,0)</f>
        <v>0</v>
      </c>
      <c r="O152" s="25">
        <v>0</v>
      </c>
      <c r="P152" s="25"/>
      <c r="Q152" s="25"/>
      <c r="R152" s="25"/>
      <c r="S152" s="25">
        <v>0</v>
      </c>
      <c r="T152" s="25">
        <v>0</v>
      </c>
      <c r="U152" s="162">
        <v>0</v>
      </c>
      <c r="V152" s="162">
        <f t="shared" si="12"/>
        <v>0</v>
      </c>
    </row>
    <row r="153" spans="1:22">
      <c r="A153" s="158">
        <v>149</v>
      </c>
      <c r="B153" s="159">
        <f>'X. Satser pensjonstilskudd'!B153</f>
        <v>0</v>
      </c>
      <c r="C153" s="160">
        <f>'X. Satser pensjonstilskudd'!C153</f>
        <v>0</v>
      </c>
      <c r="D153" s="160" t="str">
        <f>IFERROR(_xlfn.XLOOKUP($C153,factPensjon[Virksomhetsnr.],factPensjon[Forpliktelser]),"")</f>
        <v/>
      </c>
      <c r="E153" s="18">
        <f>SUMIFS(BasilRadata[Heltidsplasser
0-2],BasilRadata[År],'0. Oppsett'!$C$9,BasilRadata[1B. Organisasjonsnummer:],$C153)</f>
        <v>0</v>
      </c>
      <c r="F153" s="23">
        <f>'4. Selvkost og satser'!$B$54</f>
        <v>217524.33895692934</v>
      </c>
      <c r="G153" s="18">
        <f>SUMIFS(BasilRadata[Heltidsplasser
3-6],BasilRadata[År],'0. Oppsett'!$C$9,BasilRadata[1B. Organisasjonsnummer:],$C153)</f>
        <v>0</v>
      </c>
      <c r="H153" s="23">
        <f>'4. Selvkost og satser'!$B$55</f>
        <v>113119.38208016184</v>
      </c>
      <c r="I153" s="23">
        <f t="shared" si="9"/>
        <v>0</v>
      </c>
      <c r="J153" s="67">
        <f>SUMIFS(BasilRadata[8E. Oppgi antall årsverk barnehagen har pensjonsforpliktelser for:],'1. BASIL-rådata'!$I$3:$I$500,'X. Satser pensjonstilskudd'!$C153,BasilRadata[År],'0. Oppsett'!$C$9)</f>
        <v>0</v>
      </c>
      <c r="K153" s="67" t="e">
        <f>_xlfn.XLOOKUP($C153,'X. Satser pensjonstilskudd'!$C$5:$C$224,'X. Satser pensjonstilskudd'!$I$5:$I$224)</f>
        <v>#DIV/0!</v>
      </c>
      <c r="L153" s="67" t="e">
        <f t="shared" si="10"/>
        <v>#DIV/0!</v>
      </c>
      <c r="M153" s="161">
        <f t="shared" si="11"/>
        <v>0</v>
      </c>
      <c r="N153" s="161">
        <f>IFERROR(M153*'0. Oppsett'!$C$30,0)</f>
        <v>0</v>
      </c>
      <c r="O153" s="25">
        <v>0</v>
      </c>
      <c r="P153" s="25"/>
      <c r="Q153" s="25"/>
      <c r="R153" s="25"/>
      <c r="S153" s="25">
        <v>0</v>
      </c>
      <c r="T153" s="25">
        <v>0</v>
      </c>
      <c r="U153" s="162">
        <v>0</v>
      </c>
      <c r="V153" s="162">
        <f t="shared" si="12"/>
        <v>0</v>
      </c>
    </row>
    <row r="154" spans="1:22">
      <c r="A154" s="158">
        <v>150</v>
      </c>
      <c r="B154" s="159">
        <f>'X. Satser pensjonstilskudd'!B154</f>
        <v>0</v>
      </c>
      <c r="C154" s="160">
        <f>'X. Satser pensjonstilskudd'!C154</f>
        <v>0</v>
      </c>
      <c r="D154" s="160" t="str">
        <f>IFERROR(_xlfn.XLOOKUP($C154,factPensjon[Virksomhetsnr.],factPensjon[Forpliktelser]),"")</f>
        <v/>
      </c>
      <c r="E154" s="18">
        <f>SUMIFS(BasilRadata[Heltidsplasser
0-2],BasilRadata[År],'0. Oppsett'!$C$9,BasilRadata[1B. Organisasjonsnummer:],$C154)</f>
        <v>0</v>
      </c>
      <c r="F154" s="23">
        <f>'4. Selvkost og satser'!$B$54</f>
        <v>217524.33895692934</v>
      </c>
      <c r="G154" s="18">
        <f>SUMIFS(BasilRadata[Heltidsplasser
3-6],BasilRadata[År],'0. Oppsett'!$C$9,BasilRadata[1B. Organisasjonsnummer:],$C154)</f>
        <v>0</v>
      </c>
      <c r="H154" s="23">
        <f>'4. Selvkost og satser'!$B$55</f>
        <v>113119.38208016184</v>
      </c>
      <c r="I154" s="23">
        <f t="shared" si="9"/>
        <v>0</v>
      </c>
      <c r="J154" s="67">
        <f>SUMIFS(BasilRadata[8E. Oppgi antall årsverk barnehagen har pensjonsforpliktelser for:],'1. BASIL-rådata'!$I$3:$I$500,'X. Satser pensjonstilskudd'!$C154,BasilRadata[År],'0. Oppsett'!$C$9)</f>
        <v>0</v>
      </c>
      <c r="K154" s="67" t="e">
        <f>_xlfn.XLOOKUP($C154,'X. Satser pensjonstilskudd'!$C$5:$C$224,'X. Satser pensjonstilskudd'!$I$5:$I$224)</f>
        <v>#DIV/0!</v>
      </c>
      <c r="L154" s="67" t="e">
        <f t="shared" si="10"/>
        <v>#DIV/0!</v>
      </c>
      <c r="M154" s="161">
        <f t="shared" si="11"/>
        <v>0</v>
      </c>
      <c r="N154" s="161">
        <f>IFERROR(M154*'0. Oppsett'!$C$30,0)</f>
        <v>0</v>
      </c>
      <c r="O154" s="25">
        <v>0</v>
      </c>
      <c r="P154" s="25"/>
      <c r="Q154" s="25"/>
      <c r="R154" s="25"/>
      <c r="S154" s="25">
        <v>0</v>
      </c>
      <c r="T154" s="25">
        <v>0</v>
      </c>
      <c r="U154" s="162">
        <v>0</v>
      </c>
      <c r="V154" s="162">
        <f t="shared" si="12"/>
        <v>0</v>
      </c>
    </row>
    <row r="155" spans="1:22">
      <c r="A155" s="158">
        <v>151</v>
      </c>
      <c r="B155" s="159">
        <f>'X. Satser pensjonstilskudd'!B155</f>
        <v>0</v>
      </c>
      <c r="C155" s="160">
        <f>'X. Satser pensjonstilskudd'!C155</f>
        <v>0</v>
      </c>
      <c r="D155" s="160" t="str">
        <f>IFERROR(_xlfn.XLOOKUP($C155,factPensjon[Virksomhetsnr.],factPensjon[Forpliktelser]),"")</f>
        <v/>
      </c>
      <c r="E155" s="18">
        <f>SUMIFS(BasilRadata[Heltidsplasser
0-2],BasilRadata[År],'0. Oppsett'!$C$9,BasilRadata[1B. Organisasjonsnummer:],$C155)</f>
        <v>0</v>
      </c>
      <c r="F155" s="23">
        <f>'4. Selvkost og satser'!$B$54</f>
        <v>217524.33895692934</v>
      </c>
      <c r="G155" s="18">
        <f>SUMIFS(BasilRadata[Heltidsplasser
3-6],BasilRadata[År],'0. Oppsett'!$C$9,BasilRadata[1B. Organisasjonsnummer:],$C155)</f>
        <v>0</v>
      </c>
      <c r="H155" s="23">
        <f>'4. Selvkost og satser'!$B$55</f>
        <v>113119.38208016184</v>
      </c>
      <c r="I155" s="23">
        <f t="shared" si="9"/>
        <v>0</v>
      </c>
      <c r="J155" s="67">
        <f>SUMIFS(BasilRadata[8E. Oppgi antall årsverk barnehagen har pensjonsforpliktelser for:],'1. BASIL-rådata'!$I$3:$I$500,'X. Satser pensjonstilskudd'!$C155,BasilRadata[År],'0. Oppsett'!$C$9)</f>
        <v>0</v>
      </c>
      <c r="K155" s="67" t="e">
        <f>_xlfn.XLOOKUP($C155,'X. Satser pensjonstilskudd'!$C$5:$C$224,'X. Satser pensjonstilskudd'!$I$5:$I$224)</f>
        <v>#DIV/0!</v>
      </c>
      <c r="L155" s="67" t="e">
        <f t="shared" si="10"/>
        <v>#DIV/0!</v>
      </c>
      <c r="M155" s="161">
        <f t="shared" si="11"/>
        <v>0</v>
      </c>
      <c r="N155" s="161">
        <f>IFERROR(M155*'0. Oppsett'!$C$30,0)</f>
        <v>0</v>
      </c>
      <c r="O155" s="25">
        <v>0</v>
      </c>
      <c r="P155" s="25"/>
      <c r="Q155" s="25"/>
      <c r="R155" s="25"/>
      <c r="S155" s="25">
        <v>0</v>
      </c>
      <c r="T155" s="25">
        <v>0</v>
      </c>
      <c r="U155" s="162">
        <v>0</v>
      </c>
      <c r="V155" s="162">
        <f t="shared" si="12"/>
        <v>0</v>
      </c>
    </row>
    <row r="156" spans="1:22">
      <c r="A156" s="158">
        <v>152</v>
      </c>
      <c r="B156" s="159">
        <f>'X. Satser pensjonstilskudd'!B156</f>
        <v>0</v>
      </c>
      <c r="C156" s="160">
        <f>'X. Satser pensjonstilskudd'!C156</f>
        <v>0</v>
      </c>
      <c r="D156" s="160" t="str">
        <f>IFERROR(_xlfn.XLOOKUP($C156,factPensjon[Virksomhetsnr.],factPensjon[Forpliktelser]),"")</f>
        <v/>
      </c>
      <c r="E156" s="18">
        <f>SUMIFS(BasilRadata[Heltidsplasser
0-2],BasilRadata[År],'0. Oppsett'!$C$9,BasilRadata[1B. Organisasjonsnummer:],$C156)</f>
        <v>0</v>
      </c>
      <c r="F156" s="23">
        <f>'4. Selvkost og satser'!$B$54</f>
        <v>217524.33895692934</v>
      </c>
      <c r="G156" s="18">
        <f>SUMIFS(BasilRadata[Heltidsplasser
3-6],BasilRadata[År],'0. Oppsett'!$C$9,BasilRadata[1B. Organisasjonsnummer:],$C156)</f>
        <v>0</v>
      </c>
      <c r="H156" s="23">
        <f>'4. Selvkost og satser'!$B$55</f>
        <v>113119.38208016184</v>
      </c>
      <c r="I156" s="23">
        <f t="shared" si="9"/>
        <v>0</v>
      </c>
      <c r="J156" s="67">
        <f>SUMIFS(BasilRadata[8E. Oppgi antall årsverk barnehagen har pensjonsforpliktelser for:],'1. BASIL-rådata'!$I$3:$I$500,'X. Satser pensjonstilskudd'!$C156,BasilRadata[År],'0. Oppsett'!$C$9)</f>
        <v>0</v>
      </c>
      <c r="K156" s="67" t="e">
        <f>_xlfn.XLOOKUP($C156,'X. Satser pensjonstilskudd'!$C$5:$C$224,'X. Satser pensjonstilskudd'!$I$5:$I$224)</f>
        <v>#DIV/0!</v>
      </c>
      <c r="L156" s="67" t="e">
        <f t="shared" si="10"/>
        <v>#DIV/0!</v>
      </c>
      <c r="M156" s="161">
        <f t="shared" si="11"/>
        <v>0</v>
      </c>
      <c r="N156" s="161">
        <f>IFERROR(M156*'0. Oppsett'!$C$30,0)</f>
        <v>0</v>
      </c>
      <c r="O156" s="25">
        <v>0</v>
      </c>
      <c r="P156" s="25"/>
      <c r="Q156" s="25"/>
      <c r="R156" s="25"/>
      <c r="S156" s="25">
        <v>0</v>
      </c>
      <c r="T156" s="25">
        <v>0</v>
      </c>
      <c r="U156" s="162">
        <v>0</v>
      </c>
      <c r="V156" s="162">
        <f t="shared" si="12"/>
        <v>0</v>
      </c>
    </row>
    <row r="157" spans="1:22">
      <c r="A157" s="158">
        <v>153</v>
      </c>
      <c r="B157" s="159">
        <f>'X. Satser pensjonstilskudd'!B157</f>
        <v>0</v>
      </c>
      <c r="C157" s="160">
        <f>'X. Satser pensjonstilskudd'!C157</f>
        <v>0</v>
      </c>
      <c r="D157" s="160" t="str">
        <f>IFERROR(_xlfn.XLOOKUP($C157,factPensjon[Virksomhetsnr.],factPensjon[Forpliktelser]),"")</f>
        <v/>
      </c>
      <c r="E157" s="18">
        <f>SUMIFS(BasilRadata[Heltidsplasser
0-2],BasilRadata[År],'0. Oppsett'!$C$9,BasilRadata[1B. Organisasjonsnummer:],$C157)</f>
        <v>0</v>
      </c>
      <c r="F157" s="23">
        <f>'4. Selvkost og satser'!$B$54</f>
        <v>217524.33895692934</v>
      </c>
      <c r="G157" s="18">
        <f>SUMIFS(BasilRadata[Heltidsplasser
3-6],BasilRadata[År],'0. Oppsett'!$C$9,BasilRadata[1B. Organisasjonsnummer:],$C157)</f>
        <v>0</v>
      </c>
      <c r="H157" s="23">
        <f>'4. Selvkost og satser'!$B$55</f>
        <v>113119.38208016184</v>
      </c>
      <c r="I157" s="23">
        <f t="shared" si="9"/>
        <v>0</v>
      </c>
      <c r="J157" s="67">
        <f>SUMIFS(BasilRadata[8E. Oppgi antall årsverk barnehagen har pensjonsforpliktelser for:],'1. BASIL-rådata'!$I$3:$I$500,'X. Satser pensjonstilskudd'!$C157,BasilRadata[År],'0. Oppsett'!$C$9)</f>
        <v>0</v>
      </c>
      <c r="K157" s="67" t="e">
        <f>_xlfn.XLOOKUP($C157,'X. Satser pensjonstilskudd'!$C$5:$C$224,'X. Satser pensjonstilskudd'!$I$5:$I$224)</f>
        <v>#DIV/0!</v>
      </c>
      <c r="L157" s="67" t="e">
        <f t="shared" si="10"/>
        <v>#DIV/0!</v>
      </c>
      <c r="M157" s="161">
        <f t="shared" si="11"/>
        <v>0</v>
      </c>
      <c r="N157" s="161">
        <f>IFERROR(M157*'0. Oppsett'!$C$30,0)</f>
        <v>0</v>
      </c>
      <c r="O157" s="25">
        <v>0</v>
      </c>
      <c r="P157" s="25"/>
      <c r="Q157" s="25"/>
      <c r="R157" s="25"/>
      <c r="S157" s="25">
        <v>0</v>
      </c>
      <c r="T157" s="25">
        <v>0</v>
      </c>
      <c r="U157" s="162">
        <v>0</v>
      </c>
      <c r="V157" s="162">
        <f t="shared" si="12"/>
        <v>0</v>
      </c>
    </row>
    <row r="158" spans="1:22">
      <c r="A158" s="158">
        <v>154</v>
      </c>
      <c r="B158" s="159">
        <f>'X. Satser pensjonstilskudd'!B158</f>
        <v>0</v>
      </c>
      <c r="C158" s="160">
        <f>'X. Satser pensjonstilskudd'!C158</f>
        <v>0</v>
      </c>
      <c r="D158" s="160" t="str">
        <f>IFERROR(_xlfn.XLOOKUP($C158,factPensjon[Virksomhetsnr.],factPensjon[Forpliktelser]),"")</f>
        <v/>
      </c>
      <c r="E158" s="18">
        <f>SUMIFS(BasilRadata[Heltidsplasser
0-2],BasilRadata[År],'0. Oppsett'!$C$9,BasilRadata[1B. Organisasjonsnummer:],$C158)</f>
        <v>0</v>
      </c>
      <c r="F158" s="23">
        <f>'4. Selvkost og satser'!$B$54</f>
        <v>217524.33895692934</v>
      </c>
      <c r="G158" s="18">
        <f>SUMIFS(BasilRadata[Heltidsplasser
3-6],BasilRadata[År],'0. Oppsett'!$C$9,BasilRadata[1B. Organisasjonsnummer:],$C158)</f>
        <v>0</v>
      </c>
      <c r="H158" s="23">
        <f>'4. Selvkost og satser'!$B$55</f>
        <v>113119.38208016184</v>
      </c>
      <c r="I158" s="23">
        <f t="shared" si="9"/>
        <v>0</v>
      </c>
      <c r="J158" s="67">
        <f>SUMIFS(BasilRadata[8E. Oppgi antall årsverk barnehagen har pensjonsforpliktelser for:],'1. BASIL-rådata'!$I$3:$I$500,'X. Satser pensjonstilskudd'!$C158,BasilRadata[År],'0. Oppsett'!$C$9)</f>
        <v>0</v>
      </c>
      <c r="K158" s="67" t="e">
        <f>_xlfn.XLOOKUP($C158,'X. Satser pensjonstilskudd'!$C$5:$C$224,'X. Satser pensjonstilskudd'!$I$5:$I$224)</f>
        <v>#DIV/0!</v>
      </c>
      <c r="L158" s="67" t="e">
        <f t="shared" si="10"/>
        <v>#DIV/0!</v>
      </c>
      <c r="M158" s="161">
        <f t="shared" si="11"/>
        <v>0</v>
      </c>
      <c r="N158" s="161">
        <f>IFERROR(M158*'0. Oppsett'!$C$30,0)</f>
        <v>0</v>
      </c>
      <c r="O158" s="25">
        <v>0</v>
      </c>
      <c r="P158" s="25"/>
      <c r="Q158" s="25"/>
      <c r="R158" s="25"/>
      <c r="S158" s="25">
        <v>0</v>
      </c>
      <c r="T158" s="25">
        <v>0</v>
      </c>
      <c r="U158" s="162">
        <v>0</v>
      </c>
      <c r="V158" s="162">
        <f t="shared" si="12"/>
        <v>0</v>
      </c>
    </row>
    <row r="159" spans="1:22">
      <c r="A159" s="158">
        <v>155</v>
      </c>
      <c r="B159" s="159">
        <f>'X. Satser pensjonstilskudd'!B159</f>
        <v>0</v>
      </c>
      <c r="C159" s="160">
        <f>'X. Satser pensjonstilskudd'!C159</f>
        <v>0</v>
      </c>
      <c r="D159" s="160" t="str">
        <f>IFERROR(_xlfn.XLOOKUP($C159,factPensjon[Virksomhetsnr.],factPensjon[Forpliktelser]),"")</f>
        <v/>
      </c>
      <c r="E159" s="18">
        <f>SUMIFS(BasilRadata[Heltidsplasser
0-2],BasilRadata[År],'0. Oppsett'!$C$9,BasilRadata[1B. Organisasjonsnummer:],$C159)</f>
        <v>0</v>
      </c>
      <c r="F159" s="23">
        <f>'4. Selvkost og satser'!$B$54</f>
        <v>217524.33895692934</v>
      </c>
      <c r="G159" s="18">
        <f>SUMIFS(BasilRadata[Heltidsplasser
3-6],BasilRadata[År],'0. Oppsett'!$C$9,BasilRadata[1B. Organisasjonsnummer:],$C159)</f>
        <v>0</v>
      </c>
      <c r="H159" s="23">
        <f>'4. Selvkost og satser'!$B$55</f>
        <v>113119.38208016184</v>
      </c>
      <c r="I159" s="23">
        <f t="shared" si="9"/>
        <v>0</v>
      </c>
      <c r="J159" s="67">
        <f>SUMIFS(BasilRadata[8E. Oppgi antall årsverk barnehagen har pensjonsforpliktelser for:],'1. BASIL-rådata'!$I$3:$I$500,'X. Satser pensjonstilskudd'!$C159,BasilRadata[År],'0. Oppsett'!$C$9)</f>
        <v>0</v>
      </c>
      <c r="K159" s="67" t="e">
        <f>_xlfn.XLOOKUP($C159,'X. Satser pensjonstilskudd'!$C$5:$C$224,'X. Satser pensjonstilskudd'!$I$5:$I$224)</f>
        <v>#DIV/0!</v>
      </c>
      <c r="L159" s="67" t="e">
        <f t="shared" si="10"/>
        <v>#DIV/0!</v>
      </c>
      <c r="M159" s="161">
        <f t="shared" si="11"/>
        <v>0</v>
      </c>
      <c r="N159" s="161">
        <f>IFERROR(M159*'0. Oppsett'!$C$30,0)</f>
        <v>0</v>
      </c>
      <c r="O159" s="25">
        <v>0</v>
      </c>
      <c r="P159" s="25"/>
      <c r="Q159" s="25"/>
      <c r="R159" s="25"/>
      <c r="S159" s="25">
        <v>0</v>
      </c>
      <c r="T159" s="25">
        <v>0</v>
      </c>
      <c r="U159" s="162">
        <v>0</v>
      </c>
      <c r="V159" s="162">
        <f t="shared" si="12"/>
        <v>0</v>
      </c>
    </row>
    <row r="160" spans="1:22">
      <c r="A160" s="158">
        <v>156</v>
      </c>
      <c r="B160" s="159">
        <f>'X. Satser pensjonstilskudd'!B160</f>
        <v>0</v>
      </c>
      <c r="C160" s="160">
        <f>'X. Satser pensjonstilskudd'!C160</f>
        <v>0</v>
      </c>
      <c r="D160" s="160" t="str">
        <f>IFERROR(_xlfn.XLOOKUP($C160,factPensjon[Virksomhetsnr.],factPensjon[Forpliktelser]),"")</f>
        <v/>
      </c>
      <c r="E160" s="18">
        <f>SUMIFS(BasilRadata[Heltidsplasser
0-2],BasilRadata[År],'0. Oppsett'!$C$9,BasilRadata[1B. Organisasjonsnummer:],$C160)</f>
        <v>0</v>
      </c>
      <c r="F160" s="23">
        <f>'4. Selvkost og satser'!$B$54</f>
        <v>217524.33895692934</v>
      </c>
      <c r="G160" s="18">
        <f>SUMIFS(BasilRadata[Heltidsplasser
3-6],BasilRadata[År],'0. Oppsett'!$C$9,BasilRadata[1B. Organisasjonsnummer:],$C160)</f>
        <v>0</v>
      </c>
      <c r="H160" s="23">
        <f>'4. Selvkost og satser'!$B$55</f>
        <v>113119.38208016184</v>
      </c>
      <c r="I160" s="23">
        <f t="shared" si="9"/>
        <v>0</v>
      </c>
      <c r="J160" s="67">
        <f>SUMIFS(BasilRadata[8E. Oppgi antall årsverk barnehagen har pensjonsforpliktelser for:],'1. BASIL-rådata'!$I$3:$I$500,'X. Satser pensjonstilskudd'!$C160,BasilRadata[År],'0. Oppsett'!$C$9)</f>
        <v>0</v>
      </c>
      <c r="K160" s="67" t="e">
        <f>_xlfn.XLOOKUP($C160,'X. Satser pensjonstilskudd'!$C$5:$C$224,'X. Satser pensjonstilskudd'!$I$5:$I$224)</f>
        <v>#DIV/0!</v>
      </c>
      <c r="L160" s="67" t="e">
        <f t="shared" si="10"/>
        <v>#DIV/0!</v>
      </c>
      <c r="M160" s="161">
        <f t="shared" si="11"/>
        <v>0</v>
      </c>
      <c r="N160" s="161">
        <f>IFERROR(M160*'0. Oppsett'!$C$30,0)</f>
        <v>0</v>
      </c>
      <c r="O160" s="25">
        <v>0</v>
      </c>
      <c r="P160" s="25"/>
      <c r="Q160" s="25"/>
      <c r="R160" s="25"/>
      <c r="S160" s="25">
        <v>0</v>
      </c>
      <c r="T160" s="25">
        <v>0</v>
      </c>
      <c r="U160" s="162">
        <v>0</v>
      </c>
      <c r="V160" s="162">
        <f t="shared" si="12"/>
        <v>0</v>
      </c>
    </row>
    <row r="161" spans="1:22">
      <c r="A161" s="158">
        <v>157</v>
      </c>
      <c r="B161" s="159">
        <f>'X. Satser pensjonstilskudd'!B161</f>
        <v>0</v>
      </c>
      <c r="C161" s="160">
        <f>'X. Satser pensjonstilskudd'!C161</f>
        <v>0</v>
      </c>
      <c r="D161" s="160" t="str">
        <f>IFERROR(_xlfn.XLOOKUP($C161,factPensjon[Virksomhetsnr.],factPensjon[Forpliktelser]),"")</f>
        <v/>
      </c>
      <c r="E161" s="18">
        <f>SUMIFS(BasilRadata[Heltidsplasser
0-2],BasilRadata[År],'0. Oppsett'!$C$9,BasilRadata[1B. Organisasjonsnummer:],$C161)</f>
        <v>0</v>
      </c>
      <c r="F161" s="23">
        <f>'4. Selvkost og satser'!$B$54</f>
        <v>217524.33895692934</v>
      </c>
      <c r="G161" s="18">
        <f>SUMIFS(BasilRadata[Heltidsplasser
3-6],BasilRadata[År],'0. Oppsett'!$C$9,BasilRadata[1B. Organisasjonsnummer:],$C161)</f>
        <v>0</v>
      </c>
      <c r="H161" s="23">
        <f>'4. Selvkost og satser'!$B$55</f>
        <v>113119.38208016184</v>
      </c>
      <c r="I161" s="23">
        <f t="shared" si="9"/>
        <v>0</v>
      </c>
      <c r="J161" s="67">
        <f>SUMIFS(BasilRadata[8E. Oppgi antall årsverk barnehagen har pensjonsforpliktelser for:],'1. BASIL-rådata'!$I$3:$I$500,'X. Satser pensjonstilskudd'!$C161,BasilRadata[År],'0. Oppsett'!$C$9)</f>
        <v>0</v>
      </c>
      <c r="K161" s="67" t="e">
        <f>_xlfn.XLOOKUP($C161,'X. Satser pensjonstilskudd'!$C$5:$C$224,'X. Satser pensjonstilskudd'!$I$5:$I$224)</f>
        <v>#DIV/0!</v>
      </c>
      <c r="L161" s="67" t="e">
        <f t="shared" si="10"/>
        <v>#DIV/0!</v>
      </c>
      <c r="M161" s="161">
        <f t="shared" si="11"/>
        <v>0</v>
      </c>
      <c r="N161" s="161">
        <f>IFERROR(M161*'0. Oppsett'!$C$30,0)</f>
        <v>0</v>
      </c>
      <c r="O161" s="25">
        <v>0</v>
      </c>
      <c r="P161" s="25"/>
      <c r="Q161" s="25"/>
      <c r="R161" s="25"/>
      <c r="S161" s="25">
        <v>0</v>
      </c>
      <c r="T161" s="25">
        <v>0</v>
      </c>
      <c r="U161" s="162">
        <v>0</v>
      </c>
      <c r="V161" s="162">
        <f t="shared" si="12"/>
        <v>0</v>
      </c>
    </row>
    <row r="162" spans="1:22">
      <c r="A162" s="158">
        <v>158</v>
      </c>
      <c r="B162" s="159">
        <f>'X. Satser pensjonstilskudd'!B162</f>
        <v>0</v>
      </c>
      <c r="C162" s="160">
        <f>'X. Satser pensjonstilskudd'!C162</f>
        <v>0</v>
      </c>
      <c r="D162" s="160" t="str">
        <f>IFERROR(_xlfn.XLOOKUP($C162,factPensjon[Virksomhetsnr.],factPensjon[Forpliktelser]),"")</f>
        <v/>
      </c>
      <c r="E162" s="18">
        <f>SUMIFS(BasilRadata[Heltidsplasser
0-2],BasilRadata[År],'0. Oppsett'!$C$9,BasilRadata[1B. Organisasjonsnummer:],$C162)</f>
        <v>0</v>
      </c>
      <c r="F162" s="23">
        <f>'4. Selvkost og satser'!$B$54</f>
        <v>217524.33895692934</v>
      </c>
      <c r="G162" s="18">
        <f>SUMIFS(BasilRadata[Heltidsplasser
3-6],BasilRadata[År],'0. Oppsett'!$C$9,BasilRadata[1B. Organisasjonsnummer:],$C162)</f>
        <v>0</v>
      </c>
      <c r="H162" s="23">
        <f>'4. Selvkost og satser'!$B$55</f>
        <v>113119.38208016184</v>
      </c>
      <c r="I162" s="23">
        <f t="shared" si="9"/>
        <v>0</v>
      </c>
      <c r="J162" s="67">
        <f>SUMIFS(BasilRadata[8E. Oppgi antall årsverk barnehagen har pensjonsforpliktelser for:],'1. BASIL-rådata'!$I$3:$I$500,'X. Satser pensjonstilskudd'!$C162,BasilRadata[År],'0. Oppsett'!$C$9)</f>
        <v>0</v>
      </c>
      <c r="K162" s="67" t="e">
        <f>_xlfn.XLOOKUP($C162,'X. Satser pensjonstilskudd'!$C$5:$C$224,'X. Satser pensjonstilskudd'!$I$5:$I$224)</f>
        <v>#DIV/0!</v>
      </c>
      <c r="L162" s="67" t="e">
        <f t="shared" si="10"/>
        <v>#DIV/0!</v>
      </c>
      <c r="M162" s="161">
        <f t="shared" si="11"/>
        <v>0</v>
      </c>
      <c r="N162" s="161">
        <f>IFERROR(M162*'0. Oppsett'!$C$30,0)</f>
        <v>0</v>
      </c>
      <c r="O162" s="25">
        <v>0</v>
      </c>
      <c r="P162" s="25"/>
      <c r="Q162" s="25"/>
      <c r="R162" s="25"/>
      <c r="S162" s="25">
        <v>0</v>
      </c>
      <c r="T162" s="25">
        <v>0</v>
      </c>
      <c r="U162" s="162">
        <v>0</v>
      </c>
      <c r="V162" s="162">
        <f t="shared" si="12"/>
        <v>0</v>
      </c>
    </row>
    <row r="163" spans="1:22">
      <c r="A163" s="158">
        <v>159</v>
      </c>
      <c r="B163" s="159">
        <f>'X. Satser pensjonstilskudd'!B163</f>
        <v>0</v>
      </c>
      <c r="C163" s="160">
        <f>'X. Satser pensjonstilskudd'!C163</f>
        <v>0</v>
      </c>
      <c r="D163" s="160" t="str">
        <f>IFERROR(_xlfn.XLOOKUP($C163,factPensjon[Virksomhetsnr.],factPensjon[Forpliktelser]),"")</f>
        <v/>
      </c>
      <c r="E163" s="18">
        <f>SUMIFS(BasilRadata[Heltidsplasser
0-2],BasilRadata[År],'0. Oppsett'!$C$9,BasilRadata[1B. Organisasjonsnummer:],$C163)</f>
        <v>0</v>
      </c>
      <c r="F163" s="23">
        <f>'4. Selvkost og satser'!$B$54</f>
        <v>217524.33895692934</v>
      </c>
      <c r="G163" s="18">
        <f>SUMIFS(BasilRadata[Heltidsplasser
3-6],BasilRadata[År],'0. Oppsett'!$C$9,BasilRadata[1B. Organisasjonsnummer:],$C163)</f>
        <v>0</v>
      </c>
      <c r="H163" s="23">
        <f>'4. Selvkost og satser'!$B$55</f>
        <v>113119.38208016184</v>
      </c>
      <c r="I163" s="23">
        <f t="shared" si="9"/>
        <v>0</v>
      </c>
      <c r="J163" s="67">
        <f>SUMIFS(BasilRadata[8E. Oppgi antall årsverk barnehagen har pensjonsforpliktelser for:],'1. BASIL-rådata'!$I$3:$I$500,'X. Satser pensjonstilskudd'!$C163,BasilRadata[År],'0. Oppsett'!$C$9)</f>
        <v>0</v>
      </c>
      <c r="K163" s="67" t="e">
        <f>_xlfn.XLOOKUP($C163,'X. Satser pensjonstilskudd'!$C$5:$C$224,'X. Satser pensjonstilskudd'!$I$5:$I$224)</f>
        <v>#DIV/0!</v>
      </c>
      <c r="L163" s="67" t="e">
        <f t="shared" si="10"/>
        <v>#DIV/0!</v>
      </c>
      <c r="M163" s="161">
        <f t="shared" si="11"/>
        <v>0</v>
      </c>
      <c r="N163" s="161">
        <f>IFERROR(M163*'0. Oppsett'!$C$30,0)</f>
        <v>0</v>
      </c>
      <c r="O163" s="25">
        <v>0</v>
      </c>
      <c r="P163" s="25"/>
      <c r="Q163" s="25"/>
      <c r="R163" s="25"/>
      <c r="S163" s="25">
        <v>0</v>
      </c>
      <c r="T163" s="25">
        <v>0</v>
      </c>
      <c r="U163" s="162">
        <v>0</v>
      </c>
      <c r="V163" s="162">
        <f t="shared" si="12"/>
        <v>0</v>
      </c>
    </row>
    <row r="164" spans="1:22">
      <c r="A164" s="158">
        <v>160</v>
      </c>
      <c r="B164" s="159">
        <f>'X. Satser pensjonstilskudd'!B164</f>
        <v>0</v>
      </c>
      <c r="C164" s="160">
        <f>'X. Satser pensjonstilskudd'!C164</f>
        <v>0</v>
      </c>
      <c r="D164" s="160" t="str">
        <f>IFERROR(_xlfn.XLOOKUP($C164,factPensjon[Virksomhetsnr.],factPensjon[Forpliktelser]),"")</f>
        <v/>
      </c>
      <c r="E164" s="18">
        <f>SUMIFS(BasilRadata[Heltidsplasser
0-2],BasilRadata[År],'0. Oppsett'!$C$9,BasilRadata[1B. Organisasjonsnummer:],$C164)</f>
        <v>0</v>
      </c>
      <c r="F164" s="23">
        <f>'4. Selvkost og satser'!$B$54</f>
        <v>217524.33895692934</v>
      </c>
      <c r="G164" s="18">
        <f>SUMIFS(BasilRadata[Heltidsplasser
3-6],BasilRadata[År],'0. Oppsett'!$C$9,BasilRadata[1B. Organisasjonsnummer:],$C164)</f>
        <v>0</v>
      </c>
      <c r="H164" s="23">
        <f>'4. Selvkost og satser'!$B$55</f>
        <v>113119.38208016184</v>
      </c>
      <c r="I164" s="23">
        <f t="shared" si="9"/>
        <v>0</v>
      </c>
      <c r="J164" s="67">
        <f>SUMIFS(BasilRadata[8E. Oppgi antall årsverk barnehagen har pensjonsforpliktelser for:],'1. BASIL-rådata'!$I$3:$I$500,'X. Satser pensjonstilskudd'!$C164,BasilRadata[År],'0. Oppsett'!$C$9)</f>
        <v>0</v>
      </c>
      <c r="K164" s="67" t="e">
        <f>_xlfn.XLOOKUP($C164,'X. Satser pensjonstilskudd'!$C$5:$C$224,'X. Satser pensjonstilskudd'!$I$5:$I$224)</f>
        <v>#DIV/0!</v>
      </c>
      <c r="L164" s="67" t="e">
        <f t="shared" si="10"/>
        <v>#DIV/0!</v>
      </c>
      <c r="M164" s="161">
        <f t="shared" si="11"/>
        <v>0</v>
      </c>
      <c r="N164" s="161">
        <f>IFERROR(M164*'0. Oppsett'!$C$30,0)</f>
        <v>0</v>
      </c>
      <c r="O164" s="25">
        <v>0</v>
      </c>
      <c r="P164" s="25"/>
      <c r="Q164" s="25"/>
      <c r="R164" s="25"/>
      <c r="S164" s="25">
        <v>0</v>
      </c>
      <c r="T164" s="25">
        <v>0</v>
      </c>
      <c r="U164" s="162">
        <v>0</v>
      </c>
      <c r="V164" s="162">
        <f t="shared" si="12"/>
        <v>0</v>
      </c>
    </row>
    <row r="165" spans="1:22">
      <c r="A165" s="158">
        <v>161</v>
      </c>
      <c r="B165" s="159">
        <f>'X. Satser pensjonstilskudd'!B165</f>
        <v>0</v>
      </c>
      <c r="C165" s="160">
        <f>'X. Satser pensjonstilskudd'!C165</f>
        <v>0</v>
      </c>
      <c r="D165" s="160" t="str">
        <f>IFERROR(_xlfn.XLOOKUP($C165,factPensjon[Virksomhetsnr.],factPensjon[Forpliktelser]),"")</f>
        <v/>
      </c>
      <c r="E165" s="18">
        <f>SUMIFS(BasilRadata[Heltidsplasser
0-2],BasilRadata[År],'0. Oppsett'!$C$9,BasilRadata[1B. Organisasjonsnummer:],$C165)</f>
        <v>0</v>
      </c>
      <c r="F165" s="23">
        <f>'4. Selvkost og satser'!$B$54</f>
        <v>217524.33895692934</v>
      </c>
      <c r="G165" s="18">
        <f>SUMIFS(BasilRadata[Heltidsplasser
3-6],BasilRadata[År],'0. Oppsett'!$C$9,BasilRadata[1B. Organisasjonsnummer:],$C165)</f>
        <v>0</v>
      </c>
      <c r="H165" s="23">
        <f>'4. Selvkost og satser'!$B$55</f>
        <v>113119.38208016184</v>
      </c>
      <c r="I165" s="23">
        <f t="shared" si="9"/>
        <v>0</v>
      </c>
      <c r="J165" s="67">
        <f>SUMIFS(BasilRadata[8E. Oppgi antall årsverk barnehagen har pensjonsforpliktelser for:],'1. BASIL-rådata'!$I$3:$I$500,'X. Satser pensjonstilskudd'!$C165,BasilRadata[År],'0. Oppsett'!$C$9)</f>
        <v>0</v>
      </c>
      <c r="K165" s="67" t="e">
        <f>_xlfn.XLOOKUP($C165,'X. Satser pensjonstilskudd'!$C$5:$C$224,'X. Satser pensjonstilskudd'!$I$5:$I$224)</f>
        <v>#DIV/0!</v>
      </c>
      <c r="L165" s="67" t="e">
        <f t="shared" si="10"/>
        <v>#DIV/0!</v>
      </c>
      <c r="M165" s="161">
        <f t="shared" si="11"/>
        <v>0</v>
      </c>
      <c r="N165" s="161">
        <f>IFERROR(M165*'0. Oppsett'!$C$30,0)</f>
        <v>0</v>
      </c>
      <c r="O165" s="25">
        <v>0</v>
      </c>
      <c r="P165" s="25"/>
      <c r="Q165" s="25"/>
      <c r="R165" s="25"/>
      <c r="S165" s="25">
        <v>0</v>
      </c>
      <c r="T165" s="25">
        <v>0</v>
      </c>
      <c r="U165" s="162">
        <v>0</v>
      </c>
      <c r="V165" s="162">
        <f t="shared" si="12"/>
        <v>0</v>
      </c>
    </row>
    <row r="166" spans="1:22">
      <c r="A166" s="158">
        <v>162</v>
      </c>
      <c r="B166" s="159">
        <f>'X. Satser pensjonstilskudd'!B166</f>
        <v>0</v>
      </c>
      <c r="C166" s="160">
        <f>'X. Satser pensjonstilskudd'!C166</f>
        <v>0</v>
      </c>
      <c r="D166" s="160" t="str">
        <f>IFERROR(_xlfn.XLOOKUP($C166,factPensjon[Virksomhetsnr.],factPensjon[Forpliktelser]),"")</f>
        <v/>
      </c>
      <c r="E166" s="18">
        <f>SUMIFS(BasilRadata[Heltidsplasser
0-2],BasilRadata[År],'0. Oppsett'!$C$9,BasilRadata[1B. Organisasjonsnummer:],$C166)</f>
        <v>0</v>
      </c>
      <c r="F166" s="23">
        <f>'4. Selvkost og satser'!$B$54</f>
        <v>217524.33895692934</v>
      </c>
      <c r="G166" s="18">
        <f>SUMIFS(BasilRadata[Heltidsplasser
3-6],BasilRadata[År],'0. Oppsett'!$C$9,BasilRadata[1B. Organisasjonsnummer:],$C166)</f>
        <v>0</v>
      </c>
      <c r="H166" s="23">
        <f>'4. Selvkost og satser'!$B$55</f>
        <v>113119.38208016184</v>
      </c>
      <c r="I166" s="23">
        <f t="shared" si="9"/>
        <v>0</v>
      </c>
      <c r="J166" s="67">
        <f>SUMIFS(BasilRadata[8E. Oppgi antall årsverk barnehagen har pensjonsforpliktelser for:],'1. BASIL-rådata'!$I$3:$I$500,'X. Satser pensjonstilskudd'!$C166,BasilRadata[År],'0. Oppsett'!$C$9)</f>
        <v>0</v>
      </c>
      <c r="K166" s="67" t="e">
        <f>_xlfn.XLOOKUP($C166,'X. Satser pensjonstilskudd'!$C$5:$C$224,'X. Satser pensjonstilskudd'!$I$5:$I$224)</f>
        <v>#DIV/0!</v>
      </c>
      <c r="L166" s="67" t="e">
        <f t="shared" si="10"/>
        <v>#DIV/0!</v>
      </c>
      <c r="M166" s="161">
        <f t="shared" si="11"/>
        <v>0</v>
      </c>
      <c r="N166" s="161">
        <f>IFERROR(M166*'0. Oppsett'!$C$30,0)</f>
        <v>0</v>
      </c>
      <c r="O166" s="25">
        <v>0</v>
      </c>
      <c r="P166" s="25"/>
      <c r="Q166" s="25"/>
      <c r="R166" s="25"/>
      <c r="S166" s="25">
        <v>0</v>
      </c>
      <c r="T166" s="25">
        <v>0</v>
      </c>
      <c r="U166" s="162">
        <v>0</v>
      </c>
      <c r="V166" s="162">
        <f t="shared" si="12"/>
        <v>0</v>
      </c>
    </row>
    <row r="167" spans="1:22">
      <c r="A167" s="158">
        <v>163</v>
      </c>
      <c r="B167" s="159">
        <f>'X. Satser pensjonstilskudd'!B167</f>
        <v>0</v>
      </c>
      <c r="C167" s="160">
        <f>'X. Satser pensjonstilskudd'!C167</f>
        <v>0</v>
      </c>
      <c r="D167" s="160" t="str">
        <f>IFERROR(_xlfn.XLOOKUP($C167,factPensjon[Virksomhetsnr.],factPensjon[Forpliktelser]),"")</f>
        <v/>
      </c>
      <c r="E167" s="18">
        <f>SUMIFS(BasilRadata[Heltidsplasser
0-2],BasilRadata[År],'0. Oppsett'!$C$9,BasilRadata[1B. Organisasjonsnummer:],$C167)</f>
        <v>0</v>
      </c>
      <c r="F167" s="23">
        <f>'4. Selvkost og satser'!$B$54</f>
        <v>217524.33895692934</v>
      </c>
      <c r="G167" s="18">
        <f>SUMIFS(BasilRadata[Heltidsplasser
3-6],BasilRadata[År],'0. Oppsett'!$C$9,BasilRadata[1B. Organisasjonsnummer:],$C167)</f>
        <v>0</v>
      </c>
      <c r="H167" s="23">
        <f>'4. Selvkost og satser'!$B$55</f>
        <v>113119.38208016184</v>
      </c>
      <c r="I167" s="23">
        <f t="shared" si="9"/>
        <v>0</v>
      </c>
      <c r="J167" s="67">
        <f>SUMIFS(BasilRadata[8E. Oppgi antall årsverk barnehagen har pensjonsforpliktelser for:],'1. BASIL-rådata'!$I$3:$I$500,'X. Satser pensjonstilskudd'!$C167,BasilRadata[År],'0. Oppsett'!$C$9)</f>
        <v>0</v>
      </c>
      <c r="K167" s="67" t="e">
        <f>_xlfn.XLOOKUP($C167,'X. Satser pensjonstilskudd'!$C$5:$C$224,'X. Satser pensjonstilskudd'!$I$5:$I$224)</f>
        <v>#DIV/0!</v>
      </c>
      <c r="L167" s="67" t="e">
        <f t="shared" si="10"/>
        <v>#DIV/0!</v>
      </c>
      <c r="M167" s="161">
        <f t="shared" si="11"/>
        <v>0</v>
      </c>
      <c r="N167" s="161">
        <f>IFERROR(M167*'0. Oppsett'!$C$30,0)</f>
        <v>0</v>
      </c>
      <c r="O167" s="25">
        <v>0</v>
      </c>
      <c r="P167" s="25"/>
      <c r="Q167" s="25"/>
      <c r="R167" s="25"/>
      <c r="S167" s="25">
        <v>0</v>
      </c>
      <c r="T167" s="25">
        <v>0</v>
      </c>
      <c r="U167" s="162">
        <v>0</v>
      </c>
      <c r="V167" s="162">
        <f t="shared" si="12"/>
        <v>0</v>
      </c>
    </row>
    <row r="168" spans="1:22">
      <c r="A168" s="158">
        <v>164</v>
      </c>
      <c r="B168" s="159">
        <f>'X. Satser pensjonstilskudd'!B168</f>
        <v>0</v>
      </c>
      <c r="C168" s="160">
        <f>'X. Satser pensjonstilskudd'!C168</f>
        <v>0</v>
      </c>
      <c r="D168" s="160" t="str">
        <f>IFERROR(_xlfn.XLOOKUP($C168,factPensjon[Virksomhetsnr.],factPensjon[Forpliktelser]),"")</f>
        <v/>
      </c>
      <c r="E168" s="18">
        <f>SUMIFS(BasilRadata[Heltidsplasser
0-2],BasilRadata[År],'0. Oppsett'!$C$9,BasilRadata[1B. Organisasjonsnummer:],$C168)</f>
        <v>0</v>
      </c>
      <c r="F168" s="23">
        <f>'4. Selvkost og satser'!$B$54</f>
        <v>217524.33895692934</v>
      </c>
      <c r="G168" s="18">
        <f>SUMIFS(BasilRadata[Heltidsplasser
3-6],BasilRadata[År],'0. Oppsett'!$C$9,BasilRadata[1B. Organisasjonsnummer:],$C168)</f>
        <v>0</v>
      </c>
      <c r="H168" s="23">
        <f>'4. Selvkost og satser'!$B$55</f>
        <v>113119.38208016184</v>
      </c>
      <c r="I168" s="23">
        <f t="shared" si="9"/>
        <v>0</v>
      </c>
      <c r="J168" s="67">
        <f>SUMIFS(BasilRadata[8E. Oppgi antall årsverk barnehagen har pensjonsforpliktelser for:],'1. BASIL-rådata'!$I$3:$I$500,'X. Satser pensjonstilskudd'!$C168,BasilRadata[År],'0. Oppsett'!$C$9)</f>
        <v>0</v>
      </c>
      <c r="K168" s="67" t="e">
        <f>_xlfn.XLOOKUP($C168,'X. Satser pensjonstilskudd'!$C$5:$C$224,'X. Satser pensjonstilskudd'!$I$5:$I$224)</f>
        <v>#DIV/0!</v>
      </c>
      <c r="L168" s="67" t="e">
        <f t="shared" si="10"/>
        <v>#DIV/0!</v>
      </c>
      <c r="M168" s="161">
        <f t="shared" si="11"/>
        <v>0</v>
      </c>
      <c r="N168" s="161">
        <f>IFERROR(M168*'0. Oppsett'!$C$30,0)</f>
        <v>0</v>
      </c>
      <c r="O168" s="25">
        <v>0</v>
      </c>
      <c r="P168" s="25"/>
      <c r="Q168" s="25"/>
      <c r="R168" s="25"/>
      <c r="S168" s="25">
        <v>0</v>
      </c>
      <c r="T168" s="25">
        <v>0</v>
      </c>
      <c r="U168" s="162">
        <v>0</v>
      </c>
      <c r="V168" s="162">
        <f t="shared" si="12"/>
        <v>0</v>
      </c>
    </row>
    <row r="169" spans="1:22">
      <c r="A169" s="158">
        <v>165</v>
      </c>
      <c r="B169" s="159">
        <f>'X. Satser pensjonstilskudd'!B169</f>
        <v>0</v>
      </c>
      <c r="C169" s="160">
        <f>'X. Satser pensjonstilskudd'!C169</f>
        <v>0</v>
      </c>
      <c r="D169" s="160" t="str">
        <f>IFERROR(_xlfn.XLOOKUP($C169,factPensjon[Virksomhetsnr.],factPensjon[Forpliktelser]),"")</f>
        <v/>
      </c>
      <c r="E169" s="18">
        <f>SUMIFS(BasilRadata[Heltidsplasser
0-2],BasilRadata[År],'0. Oppsett'!$C$9,BasilRadata[1B. Organisasjonsnummer:],$C169)</f>
        <v>0</v>
      </c>
      <c r="F169" s="23">
        <f>'4. Selvkost og satser'!$B$54</f>
        <v>217524.33895692934</v>
      </c>
      <c r="G169" s="18">
        <f>SUMIFS(BasilRadata[Heltidsplasser
3-6],BasilRadata[År],'0. Oppsett'!$C$9,BasilRadata[1B. Organisasjonsnummer:],$C169)</f>
        <v>0</v>
      </c>
      <c r="H169" s="23">
        <f>'4. Selvkost og satser'!$B$55</f>
        <v>113119.38208016184</v>
      </c>
      <c r="I169" s="23">
        <f t="shared" si="9"/>
        <v>0</v>
      </c>
      <c r="J169" s="67">
        <f>SUMIFS(BasilRadata[8E. Oppgi antall årsverk barnehagen har pensjonsforpliktelser for:],'1. BASIL-rådata'!$I$3:$I$500,'X. Satser pensjonstilskudd'!$C169,BasilRadata[År],'0. Oppsett'!$C$9)</f>
        <v>0</v>
      </c>
      <c r="K169" s="67" t="e">
        <f>_xlfn.XLOOKUP($C169,'X. Satser pensjonstilskudd'!$C$5:$C$224,'X. Satser pensjonstilskudd'!$I$5:$I$224)</f>
        <v>#DIV/0!</v>
      </c>
      <c r="L169" s="67" t="e">
        <f t="shared" si="10"/>
        <v>#DIV/0!</v>
      </c>
      <c r="M169" s="161">
        <f t="shared" si="11"/>
        <v>0</v>
      </c>
      <c r="N169" s="161">
        <f>IFERROR(M169*'0. Oppsett'!$C$30,0)</f>
        <v>0</v>
      </c>
      <c r="O169" s="25">
        <v>0</v>
      </c>
      <c r="P169" s="25"/>
      <c r="Q169" s="25"/>
      <c r="R169" s="25"/>
      <c r="S169" s="25">
        <v>0</v>
      </c>
      <c r="T169" s="25">
        <v>0</v>
      </c>
      <c r="U169" s="162">
        <v>0</v>
      </c>
      <c r="V169" s="162">
        <f t="shared" si="12"/>
        <v>0</v>
      </c>
    </row>
    <row r="170" spans="1:22">
      <c r="A170" s="158">
        <v>166</v>
      </c>
      <c r="B170" s="159">
        <f>'X. Satser pensjonstilskudd'!B170</f>
        <v>0</v>
      </c>
      <c r="C170" s="160">
        <f>'X. Satser pensjonstilskudd'!C170</f>
        <v>0</v>
      </c>
      <c r="D170" s="160" t="str">
        <f>IFERROR(_xlfn.XLOOKUP($C170,factPensjon[Virksomhetsnr.],factPensjon[Forpliktelser]),"")</f>
        <v/>
      </c>
      <c r="E170" s="18">
        <f>SUMIFS(BasilRadata[Heltidsplasser
0-2],BasilRadata[År],'0. Oppsett'!$C$9,BasilRadata[1B. Organisasjonsnummer:],$C170)</f>
        <v>0</v>
      </c>
      <c r="F170" s="23">
        <f>'4. Selvkost og satser'!$B$54</f>
        <v>217524.33895692934</v>
      </c>
      <c r="G170" s="18">
        <f>SUMIFS(BasilRadata[Heltidsplasser
3-6],BasilRadata[År],'0. Oppsett'!$C$9,BasilRadata[1B. Organisasjonsnummer:],$C170)</f>
        <v>0</v>
      </c>
      <c r="H170" s="23">
        <f>'4. Selvkost og satser'!$B$55</f>
        <v>113119.38208016184</v>
      </c>
      <c r="I170" s="23">
        <f t="shared" si="9"/>
        <v>0</v>
      </c>
      <c r="J170" s="67">
        <f>SUMIFS(BasilRadata[8E. Oppgi antall årsverk barnehagen har pensjonsforpliktelser for:],'1. BASIL-rådata'!$I$3:$I$500,'X. Satser pensjonstilskudd'!$C170,BasilRadata[År],'0. Oppsett'!$C$9)</f>
        <v>0</v>
      </c>
      <c r="K170" s="67" t="e">
        <f>_xlfn.XLOOKUP($C170,'X. Satser pensjonstilskudd'!$C$5:$C$224,'X. Satser pensjonstilskudd'!$I$5:$I$224)</f>
        <v>#DIV/0!</v>
      </c>
      <c r="L170" s="67" t="e">
        <f t="shared" si="10"/>
        <v>#DIV/0!</v>
      </c>
      <c r="M170" s="161">
        <f t="shared" si="11"/>
        <v>0</v>
      </c>
      <c r="N170" s="161">
        <f>IFERROR(M170*'0. Oppsett'!$C$30,0)</f>
        <v>0</v>
      </c>
      <c r="O170" s="25">
        <v>0</v>
      </c>
      <c r="P170" s="25"/>
      <c r="Q170" s="25"/>
      <c r="R170" s="25"/>
      <c r="S170" s="25">
        <v>0</v>
      </c>
      <c r="T170" s="25">
        <v>0</v>
      </c>
      <c r="U170" s="162">
        <v>0</v>
      </c>
      <c r="V170" s="162">
        <f t="shared" si="12"/>
        <v>0</v>
      </c>
    </row>
    <row r="171" spans="1:22">
      <c r="A171" s="158">
        <v>167</v>
      </c>
      <c r="B171" s="159">
        <f>'X. Satser pensjonstilskudd'!B171</f>
        <v>0</v>
      </c>
      <c r="C171" s="160">
        <f>'X. Satser pensjonstilskudd'!C171</f>
        <v>0</v>
      </c>
      <c r="D171" s="160" t="str">
        <f>IFERROR(_xlfn.XLOOKUP($C171,factPensjon[Virksomhetsnr.],factPensjon[Forpliktelser]),"")</f>
        <v/>
      </c>
      <c r="E171" s="18">
        <f>SUMIFS(BasilRadata[Heltidsplasser
0-2],BasilRadata[År],'0. Oppsett'!$C$9,BasilRadata[1B. Organisasjonsnummer:],$C171)</f>
        <v>0</v>
      </c>
      <c r="F171" s="23">
        <f>'4. Selvkost og satser'!$B$54</f>
        <v>217524.33895692934</v>
      </c>
      <c r="G171" s="18">
        <f>SUMIFS(BasilRadata[Heltidsplasser
3-6],BasilRadata[År],'0. Oppsett'!$C$9,BasilRadata[1B. Organisasjonsnummer:],$C171)</f>
        <v>0</v>
      </c>
      <c r="H171" s="23">
        <f>'4. Selvkost og satser'!$B$55</f>
        <v>113119.38208016184</v>
      </c>
      <c r="I171" s="23">
        <f t="shared" si="9"/>
        <v>0</v>
      </c>
      <c r="J171" s="67">
        <f>SUMIFS(BasilRadata[8E. Oppgi antall årsverk barnehagen har pensjonsforpliktelser for:],'1. BASIL-rådata'!$I$3:$I$500,'X. Satser pensjonstilskudd'!$C171,BasilRadata[År],'0. Oppsett'!$C$9)</f>
        <v>0</v>
      </c>
      <c r="K171" s="67" t="e">
        <f>_xlfn.XLOOKUP($C171,'X. Satser pensjonstilskudd'!$C$5:$C$224,'X. Satser pensjonstilskudd'!$I$5:$I$224)</f>
        <v>#DIV/0!</v>
      </c>
      <c r="L171" s="67" t="e">
        <f t="shared" si="10"/>
        <v>#DIV/0!</v>
      </c>
      <c r="M171" s="161">
        <f t="shared" si="11"/>
        <v>0</v>
      </c>
      <c r="N171" s="161">
        <f>IFERROR(M171*'0. Oppsett'!$C$30,0)</f>
        <v>0</v>
      </c>
      <c r="O171" s="25">
        <v>0</v>
      </c>
      <c r="P171" s="25"/>
      <c r="Q171" s="25"/>
      <c r="R171" s="25"/>
      <c r="S171" s="25">
        <v>0</v>
      </c>
      <c r="T171" s="25">
        <v>0</v>
      </c>
      <c r="U171" s="162">
        <v>0</v>
      </c>
      <c r="V171" s="162">
        <f t="shared" si="12"/>
        <v>0</v>
      </c>
    </row>
    <row r="172" spans="1:22">
      <c r="A172" s="158">
        <v>168</v>
      </c>
      <c r="B172" s="159">
        <f>'X. Satser pensjonstilskudd'!B172</f>
        <v>0</v>
      </c>
      <c r="C172" s="160">
        <f>'X. Satser pensjonstilskudd'!C172</f>
        <v>0</v>
      </c>
      <c r="D172" s="160" t="str">
        <f>IFERROR(_xlfn.XLOOKUP($C172,factPensjon[Virksomhetsnr.],factPensjon[Forpliktelser]),"")</f>
        <v/>
      </c>
      <c r="E172" s="18">
        <f>SUMIFS(BasilRadata[Heltidsplasser
0-2],BasilRadata[År],'0. Oppsett'!$C$9,BasilRadata[1B. Organisasjonsnummer:],$C172)</f>
        <v>0</v>
      </c>
      <c r="F172" s="23">
        <f>'4. Selvkost og satser'!$B$54</f>
        <v>217524.33895692934</v>
      </c>
      <c r="G172" s="18">
        <f>SUMIFS(BasilRadata[Heltidsplasser
3-6],BasilRadata[År],'0. Oppsett'!$C$9,BasilRadata[1B. Organisasjonsnummer:],$C172)</f>
        <v>0</v>
      </c>
      <c r="H172" s="23">
        <f>'4. Selvkost og satser'!$B$55</f>
        <v>113119.38208016184</v>
      </c>
      <c r="I172" s="23">
        <f t="shared" si="9"/>
        <v>0</v>
      </c>
      <c r="J172" s="67">
        <f>SUMIFS(BasilRadata[8E. Oppgi antall årsverk barnehagen har pensjonsforpliktelser for:],'1. BASIL-rådata'!$I$3:$I$500,'X. Satser pensjonstilskudd'!$C172,BasilRadata[År],'0. Oppsett'!$C$9)</f>
        <v>0</v>
      </c>
      <c r="K172" s="67" t="e">
        <f>_xlfn.XLOOKUP($C172,'X. Satser pensjonstilskudd'!$C$5:$C$224,'X. Satser pensjonstilskudd'!$I$5:$I$224)</f>
        <v>#DIV/0!</v>
      </c>
      <c r="L172" s="67" t="e">
        <f t="shared" si="10"/>
        <v>#DIV/0!</v>
      </c>
      <c r="M172" s="161">
        <f t="shared" si="11"/>
        <v>0</v>
      </c>
      <c r="N172" s="161">
        <f>IFERROR(M172*'0. Oppsett'!$C$30,0)</f>
        <v>0</v>
      </c>
      <c r="O172" s="25">
        <v>0</v>
      </c>
      <c r="P172" s="25"/>
      <c r="Q172" s="25"/>
      <c r="R172" s="25"/>
      <c r="S172" s="25">
        <v>0</v>
      </c>
      <c r="T172" s="25">
        <v>0</v>
      </c>
      <c r="U172" s="162">
        <v>0</v>
      </c>
      <c r="V172" s="162">
        <f t="shared" si="12"/>
        <v>0</v>
      </c>
    </row>
    <row r="173" spans="1:22">
      <c r="A173" s="158">
        <v>169</v>
      </c>
      <c r="B173" s="159">
        <f>'X. Satser pensjonstilskudd'!B173</f>
        <v>0</v>
      </c>
      <c r="C173" s="160">
        <f>'X. Satser pensjonstilskudd'!C173</f>
        <v>0</v>
      </c>
      <c r="D173" s="160" t="str">
        <f>IFERROR(_xlfn.XLOOKUP($C173,factPensjon[Virksomhetsnr.],factPensjon[Forpliktelser]),"")</f>
        <v/>
      </c>
      <c r="E173" s="18">
        <f>SUMIFS(BasilRadata[Heltidsplasser
0-2],BasilRadata[År],'0. Oppsett'!$C$9,BasilRadata[1B. Organisasjonsnummer:],$C173)</f>
        <v>0</v>
      </c>
      <c r="F173" s="23">
        <f>'4. Selvkost og satser'!$B$54</f>
        <v>217524.33895692934</v>
      </c>
      <c r="G173" s="18">
        <f>SUMIFS(BasilRadata[Heltidsplasser
3-6],BasilRadata[År],'0. Oppsett'!$C$9,BasilRadata[1B. Organisasjonsnummer:],$C173)</f>
        <v>0</v>
      </c>
      <c r="H173" s="23">
        <f>'4. Selvkost og satser'!$B$55</f>
        <v>113119.38208016184</v>
      </c>
      <c r="I173" s="23">
        <f t="shared" si="9"/>
        <v>0</v>
      </c>
      <c r="J173" s="67">
        <f>SUMIFS(BasilRadata[8E. Oppgi antall årsverk barnehagen har pensjonsforpliktelser for:],'1. BASIL-rådata'!$I$3:$I$500,'X. Satser pensjonstilskudd'!$C173,BasilRadata[År],'0. Oppsett'!$C$9)</f>
        <v>0</v>
      </c>
      <c r="K173" s="67" t="e">
        <f>_xlfn.XLOOKUP($C173,'X. Satser pensjonstilskudd'!$C$5:$C$224,'X. Satser pensjonstilskudd'!$I$5:$I$224)</f>
        <v>#DIV/0!</v>
      </c>
      <c r="L173" s="67" t="e">
        <f t="shared" si="10"/>
        <v>#DIV/0!</v>
      </c>
      <c r="M173" s="161">
        <f t="shared" si="11"/>
        <v>0</v>
      </c>
      <c r="N173" s="161">
        <f>IFERROR(M173*'0. Oppsett'!$C$30,0)</f>
        <v>0</v>
      </c>
      <c r="O173" s="25">
        <v>0</v>
      </c>
      <c r="P173" s="25"/>
      <c r="Q173" s="25"/>
      <c r="R173" s="25"/>
      <c r="S173" s="25">
        <v>0</v>
      </c>
      <c r="T173" s="25">
        <v>0</v>
      </c>
      <c r="U173" s="162">
        <v>0</v>
      </c>
      <c r="V173" s="162">
        <f t="shared" si="12"/>
        <v>0</v>
      </c>
    </row>
    <row r="174" spans="1:22">
      <c r="A174" s="158">
        <v>170</v>
      </c>
      <c r="B174" s="159">
        <f>'X. Satser pensjonstilskudd'!B174</f>
        <v>0</v>
      </c>
      <c r="C174" s="160">
        <f>'X. Satser pensjonstilskudd'!C174</f>
        <v>0</v>
      </c>
      <c r="D174" s="160" t="str">
        <f>IFERROR(_xlfn.XLOOKUP($C174,factPensjon[Virksomhetsnr.],factPensjon[Forpliktelser]),"")</f>
        <v/>
      </c>
      <c r="E174" s="18">
        <f>SUMIFS(BasilRadata[Heltidsplasser
0-2],BasilRadata[År],'0. Oppsett'!$C$9,BasilRadata[1B. Organisasjonsnummer:],$C174)</f>
        <v>0</v>
      </c>
      <c r="F174" s="23">
        <f>'4. Selvkost og satser'!$B$54</f>
        <v>217524.33895692934</v>
      </c>
      <c r="G174" s="18">
        <f>SUMIFS(BasilRadata[Heltidsplasser
3-6],BasilRadata[År],'0. Oppsett'!$C$9,BasilRadata[1B. Organisasjonsnummer:],$C174)</f>
        <v>0</v>
      </c>
      <c r="H174" s="23">
        <f>'4. Selvkost og satser'!$B$55</f>
        <v>113119.38208016184</v>
      </c>
      <c r="I174" s="23">
        <f t="shared" si="9"/>
        <v>0</v>
      </c>
      <c r="J174" s="67">
        <f>SUMIFS(BasilRadata[8E. Oppgi antall årsverk barnehagen har pensjonsforpliktelser for:],'1. BASIL-rådata'!$I$3:$I$500,'X. Satser pensjonstilskudd'!$C174,BasilRadata[År],'0. Oppsett'!$C$9)</f>
        <v>0</v>
      </c>
      <c r="K174" s="67" t="e">
        <f>_xlfn.XLOOKUP($C174,'X. Satser pensjonstilskudd'!$C$5:$C$224,'X. Satser pensjonstilskudd'!$I$5:$I$224)</f>
        <v>#DIV/0!</v>
      </c>
      <c r="L174" s="67" t="e">
        <f t="shared" si="10"/>
        <v>#DIV/0!</v>
      </c>
      <c r="M174" s="161">
        <f t="shared" si="11"/>
        <v>0</v>
      </c>
      <c r="N174" s="161">
        <f>IFERROR(M174*'0. Oppsett'!$C$30,0)</f>
        <v>0</v>
      </c>
      <c r="O174" s="25">
        <v>0</v>
      </c>
      <c r="P174" s="25"/>
      <c r="Q174" s="25"/>
      <c r="R174" s="25"/>
      <c r="S174" s="25">
        <v>0</v>
      </c>
      <c r="T174" s="25">
        <v>0</v>
      </c>
      <c r="U174" s="162">
        <v>0</v>
      </c>
      <c r="V174" s="162">
        <f t="shared" si="12"/>
        <v>0</v>
      </c>
    </row>
    <row r="175" spans="1:22">
      <c r="A175" s="158">
        <v>171</v>
      </c>
      <c r="B175" s="159">
        <f>'X. Satser pensjonstilskudd'!B175</f>
        <v>0</v>
      </c>
      <c r="C175" s="160">
        <f>'X. Satser pensjonstilskudd'!C175</f>
        <v>0</v>
      </c>
      <c r="D175" s="160" t="str">
        <f>IFERROR(_xlfn.XLOOKUP($C175,factPensjon[Virksomhetsnr.],factPensjon[Forpliktelser]),"")</f>
        <v/>
      </c>
      <c r="E175" s="18">
        <f>SUMIFS(BasilRadata[Heltidsplasser
0-2],BasilRadata[År],'0. Oppsett'!$C$9,BasilRadata[1B. Organisasjonsnummer:],$C175)</f>
        <v>0</v>
      </c>
      <c r="F175" s="23">
        <f>'4. Selvkost og satser'!$B$54</f>
        <v>217524.33895692934</v>
      </c>
      <c r="G175" s="18">
        <f>SUMIFS(BasilRadata[Heltidsplasser
3-6],BasilRadata[År],'0. Oppsett'!$C$9,BasilRadata[1B. Organisasjonsnummer:],$C175)</f>
        <v>0</v>
      </c>
      <c r="H175" s="23">
        <f>'4. Selvkost og satser'!$B$55</f>
        <v>113119.38208016184</v>
      </c>
      <c r="I175" s="23">
        <f t="shared" si="9"/>
        <v>0</v>
      </c>
      <c r="J175" s="67">
        <f>SUMIFS(BasilRadata[8E. Oppgi antall årsverk barnehagen har pensjonsforpliktelser for:],'1. BASIL-rådata'!$I$3:$I$500,'X. Satser pensjonstilskudd'!$C175,BasilRadata[År],'0. Oppsett'!$C$9)</f>
        <v>0</v>
      </c>
      <c r="K175" s="67" t="e">
        <f>_xlfn.XLOOKUP($C175,'X. Satser pensjonstilskudd'!$C$5:$C$224,'X. Satser pensjonstilskudd'!$I$5:$I$224)</f>
        <v>#DIV/0!</v>
      </c>
      <c r="L175" s="67" t="e">
        <f t="shared" si="10"/>
        <v>#DIV/0!</v>
      </c>
      <c r="M175" s="161">
        <f t="shared" si="11"/>
        <v>0</v>
      </c>
      <c r="N175" s="161">
        <f>IFERROR(M175*'0. Oppsett'!$C$30,0)</f>
        <v>0</v>
      </c>
      <c r="O175" s="25">
        <v>0</v>
      </c>
      <c r="P175" s="25"/>
      <c r="Q175" s="25"/>
      <c r="R175" s="25"/>
      <c r="S175" s="25">
        <v>0</v>
      </c>
      <c r="T175" s="25">
        <v>0</v>
      </c>
      <c r="U175" s="162">
        <v>0</v>
      </c>
      <c r="V175" s="162">
        <f t="shared" si="12"/>
        <v>0</v>
      </c>
    </row>
    <row r="176" spans="1:22">
      <c r="A176" s="158">
        <v>172</v>
      </c>
      <c r="B176" s="159">
        <f>'X. Satser pensjonstilskudd'!B176</f>
        <v>0</v>
      </c>
      <c r="C176" s="160">
        <f>'X. Satser pensjonstilskudd'!C176</f>
        <v>0</v>
      </c>
      <c r="D176" s="160" t="str">
        <f>IFERROR(_xlfn.XLOOKUP($C176,factPensjon[Virksomhetsnr.],factPensjon[Forpliktelser]),"")</f>
        <v/>
      </c>
      <c r="E176" s="18">
        <f>SUMIFS(BasilRadata[Heltidsplasser
0-2],BasilRadata[År],'0. Oppsett'!$C$9,BasilRadata[1B. Organisasjonsnummer:],$C176)</f>
        <v>0</v>
      </c>
      <c r="F176" s="23">
        <f>'4. Selvkost og satser'!$B$54</f>
        <v>217524.33895692934</v>
      </c>
      <c r="G176" s="18">
        <f>SUMIFS(BasilRadata[Heltidsplasser
3-6],BasilRadata[År],'0. Oppsett'!$C$9,BasilRadata[1B. Organisasjonsnummer:],$C176)</f>
        <v>0</v>
      </c>
      <c r="H176" s="23">
        <f>'4. Selvkost og satser'!$B$55</f>
        <v>113119.38208016184</v>
      </c>
      <c r="I176" s="23">
        <f t="shared" si="9"/>
        <v>0</v>
      </c>
      <c r="J176" s="67">
        <f>SUMIFS(BasilRadata[8E. Oppgi antall årsverk barnehagen har pensjonsforpliktelser for:],'1. BASIL-rådata'!$I$3:$I$500,'X. Satser pensjonstilskudd'!$C176,BasilRadata[År],'0. Oppsett'!$C$9)</f>
        <v>0</v>
      </c>
      <c r="K176" s="67" t="e">
        <f>_xlfn.XLOOKUP($C176,'X. Satser pensjonstilskudd'!$C$5:$C$224,'X. Satser pensjonstilskudd'!$I$5:$I$224)</f>
        <v>#DIV/0!</v>
      </c>
      <c r="L176" s="67" t="e">
        <f t="shared" si="10"/>
        <v>#DIV/0!</v>
      </c>
      <c r="M176" s="161">
        <f t="shared" si="11"/>
        <v>0</v>
      </c>
      <c r="N176" s="161">
        <f>IFERROR(M176*'0. Oppsett'!$C$30,0)</f>
        <v>0</v>
      </c>
      <c r="O176" s="25">
        <v>0</v>
      </c>
      <c r="P176" s="25"/>
      <c r="Q176" s="25"/>
      <c r="R176" s="25"/>
      <c r="S176" s="25">
        <v>0</v>
      </c>
      <c r="T176" s="25">
        <v>0</v>
      </c>
      <c r="U176" s="162">
        <v>0</v>
      </c>
      <c r="V176" s="162">
        <f t="shared" si="12"/>
        <v>0</v>
      </c>
    </row>
    <row r="177" spans="1:22">
      <c r="A177" s="158">
        <v>173</v>
      </c>
      <c r="B177" s="159">
        <f>'X. Satser pensjonstilskudd'!B177</f>
        <v>0</v>
      </c>
      <c r="C177" s="160">
        <f>'X. Satser pensjonstilskudd'!C177</f>
        <v>0</v>
      </c>
      <c r="D177" s="160" t="str">
        <f>IFERROR(_xlfn.XLOOKUP($C177,factPensjon[Virksomhetsnr.],factPensjon[Forpliktelser]),"")</f>
        <v/>
      </c>
      <c r="E177" s="18">
        <f>SUMIFS(BasilRadata[Heltidsplasser
0-2],BasilRadata[År],'0. Oppsett'!$C$9,BasilRadata[1B. Organisasjonsnummer:],$C177)</f>
        <v>0</v>
      </c>
      <c r="F177" s="23">
        <f>'4. Selvkost og satser'!$B$54</f>
        <v>217524.33895692934</v>
      </c>
      <c r="G177" s="18">
        <f>SUMIFS(BasilRadata[Heltidsplasser
3-6],BasilRadata[År],'0. Oppsett'!$C$9,BasilRadata[1B. Organisasjonsnummer:],$C177)</f>
        <v>0</v>
      </c>
      <c r="H177" s="23">
        <f>'4. Selvkost og satser'!$B$55</f>
        <v>113119.38208016184</v>
      </c>
      <c r="I177" s="23">
        <f t="shared" si="9"/>
        <v>0</v>
      </c>
      <c r="J177" s="67">
        <f>SUMIFS(BasilRadata[8E. Oppgi antall årsverk barnehagen har pensjonsforpliktelser for:],'1. BASIL-rådata'!$I$3:$I$500,'X. Satser pensjonstilskudd'!$C177,BasilRadata[År],'0. Oppsett'!$C$9)</f>
        <v>0</v>
      </c>
      <c r="K177" s="67" t="e">
        <f>_xlfn.XLOOKUP($C177,'X. Satser pensjonstilskudd'!$C$5:$C$224,'X. Satser pensjonstilskudd'!$I$5:$I$224)</f>
        <v>#DIV/0!</v>
      </c>
      <c r="L177" s="67" t="e">
        <f t="shared" si="10"/>
        <v>#DIV/0!</v>
      </c>
      <c r="M177" s="161">
        <f t="shared" si="11"/>
        <v>0</v>
      </c>
      <c r="N177" s="161">
        <f>IFERROR(M177*'0. Oppsett'!$C$30,0)</f>
        <v>0</v>
      </c>
      <c r="O177" s="25">
        <v>0</v>
      </c>
      <c r="P177" s="25"/>
      <c r="Q177" s="25"/>
      <c r="R177" s="25"/>
      <c r="S177" s="25">
        <v>0</v>
      </c>
      <c r="T177" s="25">
        <v>0</v>
      </c>
      <c r="U177" s="162">
        <v>0</v>
      </c>
      <c r="V177" s="162">
        <f t="shared" si="12"/>
        <v>0</v>
      </c>
    </row>
    <row r="178" spans="1:22">
      <c r="A178" s="158">
        <v>174</v>
      </c>
      <c r="B178" s="159">
        <f>'X. Satser pensjonstilskudd'!B178</f>
        <v>0</v>
      </c>
      <c r="C178" s="160">
        <f>'X. Satser pensjonstilskudd'!C178</f>
        <v>0</v>
      </c>
      <c r="D178" s="160" t="str">
        <f>IFERROR(_xlfn.XLOOKUP($C178,factPensjon[Virksomhetsnr.],factPensjon[Forpliktelser]),"")</f>
        <v/>
      </c>
      <c r="E178" s="18">
        <f>SUMIFS(BasilRadata[Heltidsplasser
0-2],BasilRadata[År],'0. Oppsett'!$C$9,BasilRadata[1B. Organisasjonsnummer:],$C178)</f>
        <v>0</v>
      </c>
      <c r="F178" s="23">
        <f>'4. Selvkost og satser'!$B$54</f>
        <v>217524.33895692934</v>
      </c>
      <c r="G178" s="18">
        <f>SUMIFS(BasilRadata[Heltidsplasser
3-6],BasilRadata[År],'0. Oppsett'!$C$9,BasilRadata[1B. Organisasjonsnummer:],$C178)</f>
        <v>0</v>
      </c>
      <c r="H178" s="23">
        <f>'4. Selvkost og satser'!$B$55</f>
        <v>113119.38208016184</v>
      </c>
      <c r="I178" s="23">
        <f t="shared" si="9"/>
        <v>0</v>
      </c>
      <c r="J178" s="67">
        <f>SUMIFS(BasilRadata[8E. Oppgi antall årsverk barnehagen har pensjonsforpliktelser for:],'1. BASIL-rådata'!$I$3:$I$500,'X. Satser pensjonstilskudd'!$C178,BasilRadata[År],'0. Oppsett'!$C$9)</f>
        <v>0</v>
      </c>
      <c r="K178" s="67" t="e">
        <f>_xlfn.XLOOKUP($C178,'X. Satser pensjonstilskudd'!$C$5:$C$224,'X. Satser pensjonstilskudd'!$I$5:$I$224)</f>
        <v>#DIV/0!</v>
      </c>
      <c r="L178" s="67" t="e">
        <f t="shared" si="10"/>
        <v>#DIV/0!</v>
      </c>
      <c r="M178" s="161">
        <f t="shared" si="11"/>
        <v>0</v>
      </c>
      <c r="N178" s="161">
        <f>IFERROR(M178*'0. Oppsett'!$C$30,0)</f>
        <v>0</v>
      </c>
      <c r="O178" s="25">
        <v>0</v>
      </c>
      <c r="P178" s="25"/>
      <c r="Q178" s="25"/>
      <c r="R178" s="25"/>
      <c r="S178" s="25">
        <v>0</v>
      </c>
      <c r="T178" s="25">
        <v>0</v>
      </c>
      <c r="U178" s="162">
        <v>0</v>
      </c>
      <c r="V178" s="162">
        <f t="shared" si="12"/>
        <v>0</v>
      </c>
    </row>
    <row r="179" spans="1:22">
      <c r="A179" s="158">
        <v>175</v>
      </c>
      <c r="B179" s="159">
        <f>'X. Satser pensjonstilskudd'!B179</f>
        <v>0</v>
      </c>
      <c r="C179" s="160">
        <f>'X. Satser pensjonstilskudd'!C179</f>
        <v>0</v>
      </c>
      <c r="D179" s="160" t="str">
        <f>IFERROR(_xlfn.XLOOKUP($C179,factPensjon[Virksomhetsnr.],factPensjon[Forpliktelser]),"")</f>
        <v/>
      </c>
      <c r="E179" s="18">
        <f>SUMIFS(BasilRadata[Heltidsplasser
0-2],BasilRadata[År],'0. Oppsett'!$C$9,BasilRadata[1B. Organisasjonsnummer:],$C179)</f>
        <v>0</v>
      </c>
      <c r="F179" s="23">
        <f>'4. Selvkost og satser'!$B$54</f>
        <v>217524.33895692934</v>
      </c>
      <c r="G179" s="18">
        <f>SUMIFS(BasilRadata[Heltidsplasser
3-6],BasilRadata[År],'0. Oppsett'!$C$9,BasilRadata[1B. Organisasjonsnummer:],$C179)</f>
        <v>0</v>
      </c>
      <c r="H179" s="23">
        <f>'4. Selvkost og satser'!$B$55</f>
        <v>113119.38208016184</v>
      </c>
      <c r="I179" s="23">
        <f t="shared" si="9"/>
        <v>0</v>
      </c>
      <c r="J179" s="67">
        <f>SUMIFS(BasilRadata[8E. Oppgi antall årsverk barnehagen har pensjonsforpliktelser for:],'1. BASIL-rådata'!$I$3:$I$500,'X. Satser pensjonstilskudd'!$C179,BasilRadata[År],'0. Oppsett'!$C$9)</f>
        <v>0</v>
      </c>
      <c r="K179" s="67" t="e">
        <f>_xlfn.XLOOKUP($C179,'X. Satser pensjonstilskudd'!$C$5:$C$224,'X. Satser pensjonstilskudd'!$I$5:$I$224)</f>
        <v>#DIV/0!</v>
      </c>
      <c r="L179" s="67" t="e">
        <f t="shared" si="10"/>
        <v>#DIV/0!</v>
      </c>
      <c r="M179" s="161">
        <f t="shared" si="11"/>
        <v>0</v>
      </c>
      <c r="N179" s="161">
        <f>IFERROR(M179*'0. Oppsett'!$C$30,0)</f>
        <v>0</v>
      </c>
      <c r="O179" s="25">
        <v>0</v>
      </c>
      <c r="P179" s="25"/>
      <c r="Q179" s="25"/>
      <c r="R179" s="25"/>
      <c r="S179" s="25">
        <v>0</v>
      </c>
      <c r="T179" s="25">
        <v>0</v>
      </c>
      <c r="U179" s="162">
        <v>0</v>
      </c>
      <c r="V179" s="162">
        <f t="shared" si="12"/>
        <v>0</v>
      </c>
    </row>
    <row r="180" spans="1:22">
      <c r="A180" s="158">
        <v>176</v>
      </c>
      <c r="B180" s="159">
        <f>'X. Satser pensjonstilskudd'!B180</f>
        <v>0</v>
      </c>
      <c r="C180" s="160">
        <f>'X. Satser pensjonstilskudd'!C180</f>
        <v>0</v>
      </c>
      <c r="D180" s="160" t="str">
        <f>IFERROR(_xlfn.XLOOKUP($C180,factPensjon[Virksomhetsnr.],factPensjon[Forpliktelser]),"")</f>
        <v/>
      </c>
      <c r="E180" s="18">
        <f>SUMIFS(BasilRadata[Heltidsplasser
0-2],BasilRadata[År],'0. Oppsett'!$C$9,BasilRadata[1B. Organisasjonsnummer:],$C180)</f>
        <v>0</v>
      </c>
      <c r="F180" s="23">
        <f>'4. Selvkost og satser'!$B$54</f>
        <v>217524.33895692934</v>
      </c>
      <c r="G180" s="18">
        <f>SUMIFS(BasilRadata[Heltidsplasser
3-6],BasilRadata[År],'0. Oppsett'!$C$9,BasilRadata[1B. Organisasjonsnummer:],$C180)</f>
        <v>0</v>
      </c>
      <c r="H180" s="23">
        <f>'4. Selvkost og satser'!$B$55</f>
        <v>113119.38208016184</v>
      </c>
      <c r="I180" s="23">
        <f t="shared" si="9"/>
        <v>0</v>
      </c>
      <c r="J180" s="67">
        <f>SUMIFS(BasilRadata[8E. Oppgi antall årsverk barnehagen har pensjonsforpliktelser for:],'1. BASIL-rådata'!$I$3:$I$500,'X. Satser pensjonstilskudd'!$C180,BasilRadata[År],'0. Oppsett'!$C$9)</f>
        <v>0</v>
      </c>
      <c r="K180" s="67" t="e">
        <f>_xlfn.XLOOKUP($C180,'X. Satser pensjonstilskudd'!$C$5:$C$224,'X. Satser pensjonstilskudd'!$I$5:$I$224)</f>
        <v>#DIV/0!</v>
      </c>
      <c r="L180" s="67" t="e">
        <f t="shared" si="10"/>
        <v>#DIV/0!</v>
      </c>
      <c r="M180" s="161">
        <f t="shared" si="11"/>
        <v>0</v>
      </c>
      <c r="N180" s="161">
        <f>IFERROR(M180*'0. Oppsett'!$C$30,0)</f>
        <v>0</v>
      </c>
      <c r="O180" s="25">
        <v>0</v>
      </c>
      <c r="P180" s="25"/>
      <c r="Q180" s="25"/>
      <c r="R180" s="25"/>
      <c r="S180" s="25">
        <v>0</v>
      </c>
      <c r="T180" s="25">
        <v>0</v>
      </c>
      <c r="U180" s="162">
        <v>0</v>
      </c>
      <c r="V180" s="162">
        <f t="shared" si="12"/>
        <v>0</v>
      </c>
    </row>
    <row r="181" spans="1:22">
      <c r="A181" s="158">
        <v>177</v>
      </c>
      <c r="B181" s="159">
        <f>'X. Satser pensjonstilskudd'!B181</f>
        <v>0</v>
      </c>
      <c r="C181" s="160">
        <f>'X. Satser pensjonstilskudd'!C181</f>
        <v>0</v>
      </c>
      <c r="D181" s="160" t="str">
        <f>IFERROR(_xlfn.XLOOKUP($C181,factPensjon[Virksomhetsnr.],factPensjon[Forpliktelser]),"")</f>
        <v/>
      </c>
      <c r="E181" s="18">
        <f>SUMIFS(BasilRadata[Heltidsplasser
0-2],BasilRadata[År],'0. Oppsett'!$C$9,BasilRadata[1B. Organisasjonsnummer:],$C181)</f>
        <v>0</v>
      </c>
      <c r="F181" s="23">
        <f>'4. Selvkost og satser'!$B$54</f>
        <v>217524.33895692934</v>
      </c>
      <c r="G181" s="18">
        <f>SUMIFS(BasilRadata[Heltidsplasser
3-6],BasilRadata[År],'0. Oppsett'!$C$9,BasilRadata[1B. Organisasjonsnummer:],$C181)</f>
        <v>0</v>
      </c>
      <c r="H181" s="23">
        <f>'4. Selvkost og satser'!$B$55</f>
        <v>113119.38208016184</v>
      </c>
      <c r="I181" s="23">
        <f t="shared" si="9"/>
        <v>0</v>
      </c>
      <c r="J181" s="67">
        <f>SUMIFS(BasilRadata[8E. Oppgi antall årsverk barnehagen har pensjonsforpliktelser for:],'1. BASIL-rådata'!$I$3:$I$500,'X. Satser pensjonstilskudd'!$C181,BasilRadata[År],'0. Oppsett'!$C$9)</f>
        <v>0</v>
      </c>
      <c r="K181" s="67" t="e">
        <f>_xlfn.XLOOKUP($C181,'X. Satser pensjonstilskudd'!$C$5:$C$224,'X. Satser pensjonstilskudd'!$I$5:$I$224)</f>
        <v>#DIV/0!</v>
      </c>
      <c r="L181" s="67" t="e">
        <f t="shared" si="10"/>
        <v>#DIV/0!</v>
      </c>
      <c r="M181" s="161">
        <f t="shared" si="11"/>
        <v>0</v>
      </c>
      <c r="N181" s="161">
        <f>IFERROR(M181*'0. Oppsett'!$C$30,0)</f>
        <v>0</v>
      </c>
      <c r="O181" s="25">
        <v>0</v>
      </c>
      <c r="P181" s="25"/>
      <c r="Q181" s="25"/>
      <c r="R181" s="25"/>
      <c r="S181" s="25">
        <v>0</v>
      </c>
      <c r="T181" s="25">
        <v>0</v>
      </c>
      <c r="U181" s="162">
        <v>0</v>
      </c>
      <c r="V181" s="162">
        <f t="shared" si="12"/>
        <v>0</v>
      </c>
    </row>
    <row r="182" spans="1:22">
      <c r="A182" s="158">
        <v>178</v>
      </c>
      <c r="B182" s="159">
        <f>'X. Satser pensjonstilskudd'!B182</f>
        <v>0</v>
      </c>
      <c r="C182" s="160">
        <f>'X. Satser pensjonstilskudd'!C182</f>
        <v>0</v>
      </c>
      <c r="D182" s="160" t="str">
        <f>IFERROR(_xlfn.XLOOKUP($C182,factPensjon[Virksomhetsnr.],factPensjon[Forpliktelser]),"")</f>
        <v/>
      </c>
      <c r="E182" s="18">
        <f>SUMIFS(BasilRadata[Heltidsplasser
0-2],BasilRadata[År],'0. Oppsett'!$C$9,BasilRadata[1B. Organisasjonsnummer:],$C182)</f>
        <v>0</v>
      </c>
      <c r="F182" s="23">
        <f>'4. Selvkost og satser'!$B$54</f>
        <v>217524.33895692934</v>
      </c>
      <c r="G182" s="18">
        <f>SUMIFS(BasilRadata[Heltidsplasser
3-6],BasilRadata[År],'0. Oppsett'!$C$9,BasilRadata[1B. Organisasjonsnummer:],$C182)</f>
        <v>0</v>
      </c>
      <c r="H182" s="23">
        <f>'4. Selvkost og satser'!$B$55</f>
        <v>113119.38208016184</v>
      </c>
      <c r="I182" s="23">
        <f t="shared" si="9"/>
        <v>0</v>
      </c>
      <c r="J182" s="67">
        <f>SUMIFS(BasilRadata[8E. Oppgi antall årsverk barnehagen har pensjonsforpliktelser for:],'1. BASIL-rådata'!$I$3:$I$500,'X. Satser pensjonstilskudd'!$C182,BasilRadata[År],'0. Oppsett'!$C$9)</f>
        <v>0</v>
      </c>
      <c r="K182" s="67" t="e">
        <f>_xlfn.XLOOKUP($C182,'X. Satser pensjonstilskudd'!$C$5:$C$224,'X. Satser pensjonstilskudd'!$I$5:$I$224)</f>
        <v>#DIV/0!</v>
      </c>
      <c r="L182" s="67" t="e">
        <f t="shared" si="10"/>
        <v>#DIV/0!</v>
      </c>
      <c r="M182" s="161">
        <f t="shared" si="11"/>
        <v>0</v>
      </c>
      <c r="N182" s="161">
        <f>IFERROR(M182*'0. Oppsett'!$C$30,0)</f>
        <v>0</v>
      </c>
      <c r="O182" s="25">
        <v>0</v>
      </c>
      <c r="P182" s="25"/>
      <c r="Q182" s="25"/>
      <c r="R182" s="25"/>
      <c r="S182" s="25">
        <v>0</v>
      </c>
      <c r="T182" s="25">
        <v>0</v>
      </c>
      <c r="U182" s="162">
        <v>0</v>
      </c>
      <c r="V182" s="162">
        <f t="shared" si="12"/>
        <v>0</v>
      </c>
    </row>
    <row r="183" spans="1:22">
      <c r="A183" s="158">
        <v>179</v>
      </c>
      <c r="B183" s="159">
        <f>'X. Satser pensjonstilskudd'!B183</f>
        <v>0</v>
      </c>
      <c r="C183" s="160">
        <f>'X. Satser pensjonstilskudd'!C183</f>
        <v>0</v>
      </c>
      <c r="D183" s="160" t="str">
        <f>IFERROR(_xlfn.XLOOKUP($C183,factPensjon[Virksomhetsnr.],factPensjon[Forpliktelser]),"")</f>
        <v/>
      </c>
      <c r="E183" s="18">
        <f>SUMIFS(BasilRadata[Heltidsplasser
0-2],BasilRadata[År],'0. Oppsett'!$C$9,BasilRadata[1B. Organisasjonsnummer:],$C183)</f>
        <v>0</v>
      </c>
      <c r="F183" s="23">
        <f>'4. Selvkost og satser'!$B$54</f>
        <v>217524.33895692934</v>
      </c>
      <c r="G183" s="18">
        <f>SUMIFS(BasilRadata[Heltidsplasser
3-6],BasilRadata[År],'0. Oppsett'!$C$9,BasilRadata[1B. Organisasjonsnummer:],$C183)</f>
        <v>0</v>
      </c>
      <c r="H183" s="23">
        <f>'4. Selvkost og satser'!$B$55</f>
        <v>113119.38208016184</v>
      </c>
      <c r="I183" s="23">
        <f t="shared" si="9"/>
        <v>0</v>
      </c>
      <c r="J183" s="67">
        <f>SUMIFS(BasilRadata[8E. Oppgi antall årsverk barnehagen har pensjonsforpliktelser for:],'1. BASIL-rådata'!$I$3:$I$500,'X. Satser pensjonstilskudd'!$C183,BasilRadata[År],'0. Oppsett'!$C$9)</f>
        <v>0</v>
      </c>
      <c r="K183" s="67" t="e">
        <f>_xlfn.XLOOKUP($C183,'X. Satser pensjonstilskudd'!$C$5:$C$224,'X. Satser pensjonstilskudd'!$I$5:$I$224)</f>
        <v>#DIV/0!</v>
      </c>
      <c r="L183" s="67" t="e">
        <f t="shared" si="10"/>
        <v>#DIV/0!</v>
      </c>
      <c r="M183" s="161">
        <f t="shared" si="11"/>
        <v>0</v>
      </c>
      <c r="N183" s="161">
        <f>IFERROR(M183*'0. Oppsett'!$C$30,0)</f>
        <v>0</v>
      </c>
      <c r="O183" s="25">
        <v>0</v>
      </c>
      <c r="P183" s="25"/>
      <c r="Q183" s="25"/>
      <c r="R183" s="25"/>
      <c r="S183" s="25">
        <v>0</v>
      </c>
      <c r="T183" s="25">
        <v>0</v>
      </c>
      <c r="U183" s="162">
        <v>0</v>
      </c>
      <c r="V183" s="162">
        <f t="shared" si="12"/>
        <v>0</v>
      </c>
    </row>
    <row r="184" spans="1:22">
      <c r="A184" s="158">
        <v>180</v>
      </c>
      <c r="B184" s="159">
        <f>'X. Satser pensjonstilskudd'!B184</f>
        <v>0</v>
      </c>
      <c r="C184" s="160">
        <f>'X. Satser pensjonstilskudd'!C184</f>
        <v>0</v>
      </c>
      <c r="D184" s="160" t="str">
        <f>IFERROR(_xlfn.XLOOKUP($C184,factPensjon[Virksomhetsnr.],factPensjon[Forpliktelser]),"")</f>
        <v/>
      </c>
      <c r="E184" s="18">
        <f>SUMIFS(BasilRadata[Heltidsplasser
0-2],BasilRadata[År],'0. Oppsett'!$C$9,BasilRadata[1B. Organisasjonsnummer:],$C184)</f>
        <v>0</v>
      </c>
      <c r="F184" s="23">
        <f>'4. Selvkost og satser'!$B$54</f>
        <v>217524.33895692934</v>
      </c>
      <c r="G184" s="18">
        <f>SUMIFS(BasilRadata[Heltidsplasser
3-6],BasilRadata[År],'0. Oppsett'!$C$9,BasilRadata[1B. Organisasjonsnummer:],$C184)</f>
        <v>0</v>
      </c>
      <c r="H184" s="23">
        <f>'4. Selvkost og satser'!$B$55</f>
        <v>113119.38208016184</v>
      </c>
      <c r="I184" s="23">
        <f t="shared" si="9"/>
        <v>0</v>
      </c>
      <c r="J184" s="67">
        <f>SUMIFS(BasilRadata[8E. Oppgi antall årsverk barnehagen har pensjonsforpliktelser for:],'1. BASIL-rådata'!$I$3:$I$500,'X. Satser pensjonstilskudd'!$C184,BasilRadata[År],'0. Oppsett'!$C$9)</f>
        <v>0</v>
      </c>
      <c r="K184" s="67" t="e">
        <f>_xlfn.XLOOKUP($C184,'X. Satser pensjonstilskudd'!$C$5:$C$224,'X. Satser pensjonstilskudd'!$I$5:$I$224)</f>
        <v>#DIV/0!</v>
      </c>
      <c r="L184" s="67" t="e">
        <f t="shared" si="10"/>
        <v>#DIV/0!</v>
      </c>
      <c r="M184" s="161">
        <f t="shared" si="11"/>
        <v>0</v>
      </c>
      <c r="N184" s="161">
        <f>IFERROR(M184*'0. Oppsett'!$C$30,0)</f>
        <v>0</v>
      </c>
      <c r="O184" s="25">
        <v>0</v>
      </c>
      <c r="P184" s="25"/>
      <c r="Q184" s="25"/>
      <c r="R184" s="25"/>
      <c r="S184" s="25">
        <v>0</v>
      </c>
      <c r="T184" s="25">
        <v>0</v>
      </c>
      <c r="U184" s="162">
        <v>0</v>
      </c>
      <c r="V184" s="162">
        <f t="shared" si="12"/>
        <v>0</v>
      </c>
    </row>
    <row r="185" spans="1:22">
      <c r="A185" s="158">
        <v>181</v>
      </c>
      <c r="B185" s="159">
        <f>'X. Satser pensjonstilskudd'!B185</f>
        <v>0</v>
      </c>
      <c r="C185" s="160">
        <f>'X. Satser pensjonstilskudd'!C185</f>
        <v>0</v>
      </c>
      <c r="D185" s="160" t="str">
        <f>IFERROR(_xlfn.XLOOKUP($C185,factPensjon[Virksomhetsnr.],factPensjon[Forpliktelser]),"")</f>
        <v/>
      </c>
      <c r="E185" s="18">
        <f>SUMIFS(BasilRadata[Heltidsplasser
0-2],BasilRadata[År],'0. Oppsett'!$C$9,BasilRadata[1B. Organisasjonsnummer:],$C185)</f>
        <v>0</v>
      </c>
      <c r="F185" s="23">
        <f>'4. Selvkost og satser'!$B$54</f>
        <v>217524.33895692934</v>
      </c>
      <c r="G185" s="18">
        <f>SUMIFS(BasilRadata[Heltidsplasser
3-6],BasilRadata[År],'0. Oppsett'!$C$9,BasilRadata[1B. Organisasjonsnummer:],$C185)</f>
        <v>0</v>
      </c>
      <c r="H185" s="23">
        <f>'4. Selvkost og satser'!$B$55</f>
        <v>113119.38208016184</v>
      </c>
      <c r="I185" s="23">
        <f t="shared" si="9"/>
        <v>0</v>
      </c>
      <c r="J185" s="67">
        <f>SUMIFS(BasilRadata[8E. Oppgi antall årsverk barnehagen har pensjonsforpliktelser for:],'1. BASIL-rådata'!$I$3:$I$500,'X. Satser pensjonstilskudd'!$C185,BasilRadata[År],'0. Oppsett'!$C$9)</f>
        <v>0</v>
      </c>
      <c r="K185" s="67" t="e">
        <f>_xlfn.XLOOKUP($C185,'X. Satser pensjonstilskudd'!$C$5:$C$224,'X. Satser pensjonstilskudd'!$I$5:$I$224)</f>
        <v>#DIV/0!</v>
      </c>
      <c r="L185" s="67" t="e">
        <f t="shared" si="10"/>
        <v>#DIV/0!</v>
      </c>
      <c r="M185" s="161">
        <f t="shared" si="11"/>
        <v>0</v>
      </c>
      <c r="N185" s="161">
        <f>IFERROR(M185*'0. Oppsett'!$C$30,0)</f>
        <v>0</v>
      </c>
      <c r="O185" s="25">
        <v>0</v>
      </c>
      <c r="P185" s="25"/>
      <c r="Q185" s="25"/>
      <c r="R185" s="25"/>
      <c r="S185" s="25">
        <v>0</v>
      </c>
      <c r="T185" s="25">
        <v>0</v>
      </c>
      <c r="U185" s="162">
        <v>0</v>
      </c>
      <c r="V185" s="162">
        <f t="shared" si="12"/>
        <v>0</v>
      </c>
    </row>
    <row r="186" spans="1:22">
      <c r="A186" s="158">
        <v>182</v>
      </c>
      <c r="B186" s="159">
        <f>'X. Satser pensjonstilskudd'!B186</f>
        <v>0</v>
      </c>
      <c r="C186" s="160">
        <f>'X. Satser pensjonstilskudd'!C186</f>
        <v>0</v>
      </c>
      <c r="D186" s="160" t="str">
        <f>IFERROR(_xlfn.XLOOKUP($C186,factPensjon[Virksomhetsnr.],factPensjon[Forpliktelser]),"")</f>
        <v/>
      </c>
      <c r="E186" s="18">
        <f>SUMIFS(BasilRadata[Heltidsplasser
0-2],BasilRadata[År],'0. Oppsett'!$C$9,BasilRadata[1B. Organisasjonsnummer:],$C186)</f>
        <v>0</v>
      </c>
      <c r="F186" s="23">
        <f>'4. Selvkost og satser'!$B$54</f>
        <v>217524.33895692934</v>
      </c>
      <c r="G186" s="18">
        <f>SUMIFS(BasilRadata[Heltidsplasser
3-6],BasilRadata[År],'0. Oppsett'!$C$9,BasilRadata[1B. Organisasjonsnummer:],$C186)</f>
        <v>0</v>
      </c>
      <c r="H186" s="23">
        <f>'4. Selvkost og satser'!$B$55</f>
        <v>113119.38208016184</v>
      </c>
      <c r="I186" s="23">
        <f t="shared" si="9"/>
        <v>0</v>
      </c>
      <c r="J186" s="67">
        <f>SUMIFS(BasilRadata[8E. Oppgi antall årsverk barnehagen har pensjonsforpliktelser for:],'1. BASIL-rådata'!$I$3:$I$500,'X. Satser pensjonstilskudd'!$C186,BasilRadata[År],'0. Oppsett'!$C$9)</f>
        <v>0</v>
      </c>
      <c r="K186" s="67" t="e">
        <f>_xlfn.XLOOKUP($C186,'X. Satser pensjonstilskudd'!$C$5:$C$224,'X. Satser pensjonstilskudd'!$I$5:$I$224)</f>
        <v>#DIV/0!</v>
      </c>
      <c r="L186" s="67" t="e">
        <f t="shared" si="10"/>
        <v>#DIV/0!</v>
      </c>
      <c r="M186" s="161">
        <f t="shared" si="11"/>
        <v>0</v>
      </c>
      <c r="N186" s="161">
        <f>IFERROR(M186*'0. Oppsett'!$C$30,0)</f>
        <v>0</v>
      </c>
      <c r="O186" s="25">
        <v>0</v>
      </c>
      <c r="P186" s="25"/>
      <c r="Q186" s="25"/>
      <c r="R186" s="25"/>
      <c r="S186" s="25">
        <v>0</v>
      </c>
      <c r="T186" s="25">
        <v>0</v>
      </c>
      <c r="U186" s="162">
        <v>0</v>
      </c>
      <c r="V186" s="162">
        <f t="shared" si="12"/>
        <v>0</v>
      </c>
    </row>
    <row r="187" spans="1:22">
      <c r="A187" s="158">
        <v>183</v>
      </c>
      <c r="B187" s="159">
        <f>'X. Satser pensjonstilskudd'!B187</f>
        <v>0</v>
      </c>
      <c r="C187" s="160">
        <f>'X. Satser pensjonstilskudd'!C187</f>
        <v>0</v>
      </c>
      <c r="D187" s="160" t="str">
        <f>IFERROR(_xlfn.XLOOKUP($C187,factPensjon[Virksomhetsnr.],factPensjon[Forpliktelser]),"")</f>
        <v/>
      </c>
      <c r="E187" s="18">
        <f>SUMIFS(BasilRadata[Heltidsplasser
0-2],BasilRadata[År],'0. Oppsett'!$C$9,BasilRadata[1B. Organisasjonsnummer:],$C187)</f>
        <v>0</v>
      </c>
      <c r="F187" s="23">
        <f>'4. Selvkost og satser'!$B$54</f>
        <v>217524.33895692934</v>
      </c>
      <c r="G187" s="18">
        <f>SUMIFS(BasilRadata[Heltidsplasser
3-6],BasilRadata[År],'0. Oppsett'!$C$9,BasilRadata[1B. Organisasjonsnummer:],$C187)</f>
        <v>0</v>
      </c>
      <c r="H187" s="23">
        <f>'4. Selvkost og satser'!$B$55</f>
        <v>113119.38208016184</v>
      </c>
      <c r="I187" s="23">
        <f t="shared" si="9"/>
        <v>0</v>
      </c>
      <c r="J187" s="67">
        <f>SUMIFS(BasilRadata[8E. Oppgi antall årsverk barnehagen har pensjonsforpliktelser for:],'1. BASIL-rådata'!$I$3:$I$500,'X. Satser pensjonstilskudd'!$C187,BasilRadata[År],'0. Oppsett'!$C$9)</f>
        <v>0</v>
      </c>
      <c r="K187" s="67" t="e">
        <f>_xlfn.XLOOKUP($C187,'X. Satser pensjonstilskudd'!$C$5:$C$224,'X. Satser pensjonstilskudd'!$I$5:$I$224)</f>
        <v>#DIV/0!</v>
      </c>
      <c r="L187" s="67" t="e">
        <f t="shared" si="10"/>
        <v>#DIV/0!</v>
      </c>
      <c r="M187" s="161">
        <f t="shared" si="11"/>
        <v>0</v>
      </c>
      <c r="N187" s="161">
        <f>IFERROR(M187*'0. Oppsett'!$C$30,0)</f>
        <v>0</v>
      </c>
      <c r="O187" s="25">
        <v>0</v>
      </c>
      <c r="P187" s="25"/>
      <c r="Q187" s="25"/>
      <c r="R187" s="25"/>
      <c r="S187" s="25">
        <v>0</v>
      </c>
      <c r="T187" s="25">
        <v>0</v>
      </c>
      <c r="U187" s="162">
        <v>0</v>
      </c>
      <c r="V187" s="162">
        <f t="shared" si="12"/>
        <v>0</v>
      </c>
    </row>
    <row r="188" spans="1:22">
      <c r="A188" s="158">
        <v>184</v>
      </c>
      <c r="B188" s="159">
        <f>'X. Satser pensjonstilskudd'!B188</f>
        <v>0</v>
      </c>
      <c r="C188" s="160">
        <f>'X. Satser pensjonstilskudd'!C188</f>
        <v>0</v>
      </c>
      <c r="D188" s="160" t="str">
        <f>IFERROR(_xlfn.XLOOKUP($C188,factPensjon[Virksomhetsnr.],factPensjon[Forpliktelser]),"")</f>
        <v/>
      </c>
      <c r="E188" s="18">
        <f>SUMIFS(BasilRadata[Heltidsplasser
0-2],BasilRadata[År],'0. Oppsett'!$C$9,BasilRadata[1B. Organisasjonsnummer:],$C188)</f>
        <v>0</v>
      </c>
      <c r="F188" s="23">
        <f>'4. Selvkost og satser'!$B$54</f>
        <v>217524.33895692934</v>
      </c>
      <c r="G188" s="18">
        <f>SUMIFS(BasilRadata[Heltidsplasser
3-6],BasilRadata[År],'0. Oppsett'!$C$9,BasilRadata[1B. Organisasjonsnummer:],$C188)</f>
        <v>0</v>
      </c>
      <c r="H188" s="23">
        <f>'4. Selvkost og satser'!$B$55</f>
        <v>113119.38208016184</v>
      </c>
      <c r="I188" s="23">
        <f t="shared" si="9"/>
        <v>0</v>
      </c>
      <c r="J188" s="67">
        <f>SUMIFS(BasilRadata[8E. Oppgi antall årsverk barnehagen har pensjonsforpliktelser for:],'1. BASIL-rådata'!$I$3:$I$500,'X. Satser pensjonstilskudd'!$C188,BasilRadata[År],'0. Oppsett'!$C$9)</f>
        <v>0</v>
      </c>
      <c r="K188" s="67" t="e">
        <f>_xlfn.XLOOKUP($C188,'X. Satser pensjonstilskudd'!$C$5:$C$224,'X. Satser pensjonstilskudd'!$I$5:$I$224)</f>
        <v>#DIV/0!</v>
      </c>
      <c r="L188" s="67" t="e">
        <f t="shared" si="10"/>
        <v>#DIV/0!</v>
      </c>
      <c r="M188" s="161">
        <f t="shared" si="11"/>
        <v>0</v>
      </c>
      <c r="N188" s="161">
        <f>IFERROR(M188*'0. Oppsett'!$C$30,0)</f>
        <v>0</v>
      </c>
      <c r="O188" s="25">
        <v>0</v>
      </c>
      <c r="P188" s="25"/>
      <c r="Q188" s="25"/>
      <c r="R188" s="25"/>
      <c r="S188" s="25">
        <v>0</v>
      </c>
      <c r="T188" s="25">
        <v>0</v>
      </c>
      <c r="U188" s="162">
        <v>0</v>
      </c>
      <c r="V188" s="162">
        <f t="shared" si="12"/>
        <v>0</v>
      </c>
    </row>
    <row r="189" spans="1:22">
      <c r="A189" s="158">
        <v>185</v>
      </c>
      <c r="B189" s="159">
        <f>'X. Satser pensjonstilskudd'!B189</f>
        <v>0</v>
      </c>
      <c r="C189" s="160">
        <f>'X. Satser pensjonstilskudd'!C189</f>
        <v>0</v>
      </c>
      <c r="D189" s="160" t="str">
        <f>IFERROR(_xlfn.XLOOKUP($C189,factPensjon[Virksomhetsnr.],factPensjon[Forpliktelser]),"")</f>
        <v/>
      </c>
      <c r="E189" s="18">
        <f>SUMIFS(BasilRadata[Heltidsplasser
0-2],BasilRadata[År],'0. Oppsett'!$C$9,BasilRadata[1B. Organisasjonsnummer:],$C189)</f>
        <v>0</v>
      </c>
      <c r="F189" s="23">
        <f>'4. Selvkost og satser'!$B$54</f>
        <v>217524.33895692934</v>
      </c>
      <c r="G189" s="18">
        <f>SUMIFS(BasilRadata[Heltidsplasser
3-6],BasilRadata[År],'0. Oppsett'!$C$9,BasilRadata[1B. Organisasjonsnummer:],$C189)</f>
        <v>0</v>
      </c>
      <c r="H189" s="23">
        <f>'4. Selvkost og satser'!$B$55</f>
        <v>113119.38208016184</v>
      </c>
      <c r="I189" s="23">
        <f t="shared" si="9"/>
        <v>0</v>
      </c>
      <c r="J189" s="67">
        <f>SUMIFS(BasilRadata[8E. Oppgi antall årsverk barnehagen har pensjonsforpliktelser for:],'1. BASIL-rådata'!$I$3:$I$500,'X. Satser pensjonstilskudd'!$C189,BasilRadata[År],'0. Oppsett'!$C$9)</f>
        <v>0</v>
      </c>
      <c r="K189" s="67" t="e">
        <f>_xlfn.XLOOKUP($C189,'X. Satser pensjonstilskudd'!$C$5:$C$224,'X. Satser pensjonstilskudd'!$I$5:$I$224)</f>
        <v>#DIV/0!</v>
      </c>
      <c r="L189" s="67" t="e">
        <f t="shared" si="10"/>
        <v>#DIV/0!</v>
      </c>
      <c r="M189" s="161">
        <f t="shared" si="11"/>
        <v>0</v>
      </c>
      <c r="N189" s="161">
        <f>IFERROR(M189*'0. Oppsett'!$C$30,0)</f>
        <v>0</v>
      </c>
      <c r="O189" s="25">
        <v>0</v>
      </c>
      <c r="P189" s="25"/>
      <c r="Q189" s="25"/>
      <c r="R189" s="25"/>
      <c r="S189" s="25">
        <v>0</v>
      </c>
      <c r="T189" s="25">
        <v>0</v>
      </c>
      <c r="U189" s="162">
        <v>0</v>
      </c>
      <c r="V189" s="162">
        <f t="shared" si="12"/>
        <v>0</v>
      </c>
    </row>
    <row r="190" spans="1:22">
      <c r="A190" s="158">
        <v>186</v>
      </c>
      <c r="B190" s="159">
        <f>'X. Satser pensjonstilskudd'!B190</f>
        <v>0</v>
      </c>
      <c r="C190" s="160">
        <f>'X. Satser pensjonstilskudd'!C190</f>
        <v>0</v>
      </c>
      <c r="D190" s="160" t="str">
        <f>IFERROR(_xlfn.XLOOKUP($C190,factPensjon[Virksomhetsnr.],factPensjon[Forpliktelser]),"")</f>
        <v/>
      </c>
      <c r="E190" s="18">
        <f>SUMIFS(BasilRadata[Heltidsplasser
0-2],BasilRadata[År],'0. Oppsett'!$C$9,BasilRadata[1B. Organisasjonsnummer:],$C190)</f>
        <v>0</v>
      </c>
      <c r="F190" s="23">
        <f>'4. Selvkost og satser'!$B$54</f>
        <v>217524.33895692934</v>
      </c>
      <c r="G190" s="18">
        <f>SUMIFS(BasilRadata[Heltidsplasser
3-6],BasilRadata[År],'0. Oppsett'!$C$9,BasilRadata[1B. Organisasjonsnummer:],$C190)</f>
        <v>0</v>
      </c>
      <c r="H190" s="23">
        <f>'4. Selvkost og satser'!$B$55</f>
        <v>113119.38208016184</v>
      </c>
      <c r="I190" s="23">
        <f t="shared" si="9"/>
        <v>0</v>
      </c>
      <c r="J190" s="67">
        <f>SUMIFS(BasilRadata[8E. Oppgi antall årsverk barnehagen har pensjonsforpliktelser for:],'1. BASIL-rådata'!$I$3:$I$500,'X. Satser pensjonstilskudd'!$C190,BasilRadata[År],'0. Oppsett'!$C$9)</f>
        <v>0</v>
      </c>
      <c r="K190" s="67" t="e">
        <f>_xlfn.XLOOKUP($C190,'X. Satser pensjonstilskudd'!$C$5:$C$224,'X. Satser pensjonstilskudd'!$I$5:$I$224)</f>
        <v>#DIV/0!</v>
      </c>
      <c r="L190" s="67" t="e">
        <f t="shared" si="10"/>
        <v>#DIV/0!</v>
      </c>
      <c r="M190" s="161">
        <f t="shared" si="11"/>
        <v>0</v>
      </c>
      <c r="N190" s="161">
        <f>IFERROR(M190*'0. Oppsett'!$C$30,0)</f>
        <v>0</v>
      </c>
      <c r="O190" s="25">
        <v>0</v>
      </c>
      <c r="P190" s="25"/>
      <c r="Q190" s="25"/>
      <c r="R190" s="25"/>
      <c r="S190" s="25">
        <v>0</v>
      </c>
      <c r="T190" s="25">
        <v>0</v>
      </c>
      <c r="U190" s="162">
        <v>0</v>
      </c>
      <c r="V190" s="162">
        <f t="shared" si="12"/>
        <v>0</v>
      </c>
    </row>
    <row r="191" spans="1:22">
      <c r="A191" s="158">
        <v>187</v>
      </c>
      <c r="B191" s="159">
        <f>'X. Satser pensjonstilskudd'!B191</f>
        <v>0</v>
      </c>
      <c r="C191" s="160">
        <f>'X. Satser pensjonstilskudd'!C191</f>
        <v>0</v>
      </c>
      <c r="D191" s="160" t="str">
        <f>IFERROR(_xlfn.XLOOKUP($C191,factPensjon[Virksomhetsnr.],factPensjon[Forpliktelser]),"")</f>
        <v/>
      </c>
      <c r="E191" s="18">
        <f>SUMIFS(BasilRadata[Heltidsplasser
0-2],BasilRadata[År],'0. Oppsett'!$C$9,BasilRadata[1B. Organisasjonsnummer:],$C191)</f>
        <v>0</v>
      </c>
      <c r="F191" s="23">
        <f>'4. Selvkost og satser'!$B$54</f>
        <v>217524.33895692934</v>
      </c>
      <c r="G191" s="18">
        <f>SUMIFS(BasilRadata[Heltidsplasser
3-6],BasilRadata[År],'0. Oppsett'!$C$9,BasilRadata[1B. Organisasjonsnummer:],$C191)</f>
        <v>0</v>
      </c>
      <c r="H191" s="23">
        <f>'4. Selvkost og satser'!$B$55</f>
        <v>113119.38208016184</v>
      </c>
      <c r="I191" s="23">
        <f t="shared" si="9"/>
        <v>0</v>
      </c>
      <c r="J191" s="67">
        <f>SUMIFS(BasilRadata[8E. Oppgi antall årsverk barnehagen har pensjonsforpliktelser for:],'1. BASIL-rådata'!$I$3:$I$500,'X. Satser pensjonstilskudd'!$C191,BasilRadata[År],'0. Oppsett'!$C$9)</f>
        <v>0</v>
      </c>
      <c r="K191" s="67" t="e">
        <f>_xlfn.XLOOKUP($C191,'X. Satser pensjonstilskudd'!$C$5:$C$224,'X. Satser pensjonstilskudd'!$I$5:$I$224)</f>
        <v>#DIV/0!</v>
      </c>
      <c r="L191" s="67" t="e">
        <f t="shared" si="10"/>
        <v>#DIV/0!</v>
      </c>
      <c r="M191" s="161">
        <f t="shared" si="11"/>
        <v>0</v>
      </c>
      <c r="N191" s="161">
        <f>IFERROR(M191*'0. Oppsett'!$C$30,0)</f>
        <v>0</v>
      </c>
      <c r="O191" s="25">
        <v>0</v>
      </c>
      <c r="P191" s="25"/>
      <c r="Q191" s="25"/>
      <c r="R191" s="25"/>
      <c r="S191" s="25">
        <v>0</v>
      </c>
      <c r="T191" s="25">
        <v>0</v>
      </c>
      <c r="U191" s="162">
        <v>0</v>
      </c>
      <c r="V191" s="162">
        <f t="shared" si="12"/>
        <v>0</v>
      </c>
    </row>
    <row r="192" spans="1:22">
      <c r="A192" s="158">
        <v>188</v>
      </c>
      <c r="B192" s="159">
        <f>'X. Satser pensjonstilskudd'!B192</f>
        <v>0</v>
      </c>
      <c r="C192" s="160">
        <f>'X. Satser pensjonstilskudd'!C192</f>
        <v>0</v>
      </c>
      <c r="D192" s="160" t="str">
        <f>IFERROR(_xlfn.XLOOKUP($C192,factPensjon[Virksomhetsnr.],factPensjon[Forpliktelser]),"")</f>
        <v/>
      </c>
      <c r="E192" s="18">
        <f>SUMIFS(BasilRadata[Heltidsplasser
0-2],BasilRadata[År],'0. Oppsett'!$C$9,BasilRadata[1B. Organisasjonsnummer:],$C192)</f>
        <v>0</v>
      </c>
      <c r="F192" s="23">
        <f>'4. Selvkost og satser'!$B$54</f>
        <v>217524.33895692934</v>
      </c>
      <c r="G192" s="18">
        <f>SUMIFS(BasilRadata[Heltidsplasser
3-6],BasilRadata[År],'0. Oppsett'!$C$9,BasilRadata[1B. Organisasjonsnummer:],$C192)</f>
        <v>0</v>
      </c>
      <c r="H192" s="23">
        <f>'4. Selvkost og satser'!$B$55</f>
        <v>113119.38208016184</v>
      </c>
      <c r="I192" s="23">
        <f t="shared" si="9"/>
        <v>0</v>
      </c>
      <c r="J192" s="67">
        <f>SUMIFS(BasilRadata[8E. Oppgi antall årsverk barnehagen har pensjonsforpliktelser for:],'1. BASIL-rådata'!$I$3:$I$500,'X. Satser pensjonstilskudd'!$C192,BasilRadata[År],'0. Oppsett'!$C$9)</f>
        <v>0</v>
      </c>
      <c r="K192" s="67" t="e">
        <f>_xlfn.XLOOKUP($C192,'X. Satser pensjonstilskudd'!$C$5:$C$224,'X. Satser pensjonstilskudd'!$I$5:$I$224)</f>
        <v>#DIV/0!</v>
      </c>
      <c r="L192" s="67" t="e">
        <f t="shared" si="10"/>
        <v>#DIV/0!</v>
      </c>
      <c r="M192" s="161">
        <f t="shared" si="11"/>
        <v>0</v>
      </c>
      <c r="N192" s="161">
        <f>IFERROR(M192*'0. Oppsett'!$C$30,0)</f>
        <v>0</v>
      </c>
      <c r="O192" s="25">
        <v>0</v>
      </c>
      <c r="P192" s="25"/>
      <c r="Q192" s="25"/>
      <c r="R192" s="25"/>
      <c r="S192" s="25">
        <v>0</v>
      </c>
      <c r="T192" s="25">
        <v>0</v>
      </c>
      <c r="U192" s="162">
        <v>0</v>
      </c>
      <c r="V192" s="162">
        <f t="shared" si="12"/>
        <v>0</v>
      </c>
    </row>
    <row r="193" spans="1:22">
      <c r="A193" s="158">
        <v>189</v>
      </c>
      <c r="B193" s="159">
        <f>'X. Satser pensjonstilskudd'!B193</f>
        <v>0</v>
      </c>
      <c r="C193" s="160">
        <f>'X. Satser pensjonstilskudd'!C193</f>
        <v>0</v>
      </c>
      <c r="D193" s="160" t="str">
        <f>IFERROR(_xlfn.XLOOKUP($C193,factPensjon[Virksomhetsnr.],factPensjon[Forpliktelser]),"")</f>
        <v/>
      </c>
      <c r="E193" s="18">
        <f>SUMIFS(BasilRadata[Heltidsplasser
0-2],BasilRadata[År],'0. Oppsett'!$C$9,BasilRadata[1B. Organisasjonsnummer:],$C193)</f>
        <v>0</v>
      </c>
      <c r="F193" s="23">
        <f>'4. Selvkost og satser'!$B$54</f>
        <v>217524.33895692934</v>
      </c>
      <c r="G193" s="18">
        <f>SUMIFS(BasilRadata[Heltidsplasser
3-6],BasilRadata[År],'0. Oppsett'!$C$9,BasilRadata[1B. Organisasjonsnummer:],$C193)</f>
        <v>0</v>
      </c>
      <c r="H193" s="23">
        <f>'4. Selvkost og satser'!$B$55</f>
        <v>113119.38208016184</v>
      </c>
      <c r="I193" s="23">
        <f t="shared" si="9"/>
        <v>0</v>
      </c>
      <c r="J193" s="67">
        <f>SUMIFS(BasilRadata[8E. Oppgi antall årsverk barnehagen har pensjonsforpliktelser for:],'1. BASIL-rådata'!$I$3:$I$500,'X. Satser pensjonstilskudd'!$C193,BasilRadata[År],'0. Oppsett'!$C$9)</f>
        <v>0</v>
      </c>
      <c r="K193" s="67" t="e">
        <f>_xlfn.XLOOKUP($C193,'X. Satser pensjonstilskudd'!$C$5:$C$224,'X. Satser pensjonstilskudd'!$I$5:$I$224)</f>
        <v>#DIV/0!</v>
      </c>
      <c r="L193" s="67" t="e">
        <f t="shared" si="10"/>
        <v>#DIV/0!</v>
      </c>
      <c r="M193" s="161">
        <f t="shared" si="11"/>
        <v>0</v>
      </c>
      <c r="N193" s="161">
        <f>IFERROR(M193*'0. Oppsett'!$C$30,0)</f>
        <v>0</v>
      </c>
      <c r="O193" s="25">
        <v>0</v>
      </c>
      <c r="P193" s="25"/>
      <c r="Q193" s="25"/>
      <c r="R193" s="25"/>
      <c r="S193" s="25">
        <v>0</v>
      </c>
      <c r="T193" s="25">
        <v>0</v>
      </c>
      <c r="U193" s="162">
        <v>0</v>
      </c>
      <c r="V193" s="162">
        <f t="shared" si="12"/>
        <v>0</v>
      </c>
    </row>
    <row r="194" spans="1:22">
      <c r="A194" s="158">
        <v>190</v>
      </c>
      <c r="B194" s="159">
        <f>'X. Satser pensjonstilskudd'!B194</f>
        <v>0</v>
      </c>
      <c r="C194" s="160">
        <f>'X. Satser pensjonstilskudd'!C194</f>
        <v>0</v>
      </c>
      <c r="D194" s="160" t="str">
        <f>IFERROR(_xlfn.XLOOKUP($C194,factPensjon[Virksomhetsnr.],factPensjon[Forpliktelser]),"")</f>
        <v/>
      </c>
      <c r="E194" s="18">
        <f>SUMIFS(BasilRadata[Heltidsplasser
0-2],BasilRadata[År],'0. Oppsett'!$C$9,BasilRadata[1B. Organisasjonsnummer:],$C194)</f>
        <v>0</v>
      </c>
      <c r="F194" s="23">
        <f>'4. Selvkost og satser'!$B$54</f>
        <v>217524.33895692934</v>
      </c>
      <c r="G194" s="18">
        <f>SUMIFS(BasilRadata[Heltidsplasser
3-6],BasilRadata[År],'0. Oppsett'!$C$9,BasilRadata[1B. Organisasjonsnummer:],$C194)</f>
        <v>0</v>
      </c>
      <c r="H194" s="23">
        <f>'4. Selvkost og satser'!$B$55</f>
        <v>113119.38208016184</v>
      </c>
      <c r="I194" s="23">
        <f t="shared" si="9"/>
        <v>0</v>
      </c>
      <c r="J194" s="67">
        <f>SUMIFS(BasilRadata[8E. Oppgi antall årsverk barnehagen har pensjonsforpliktelser for:],'1. BASIL-rådata'!$I$3:$I$500,'X. Satser pensjonstilskudd'!$C194,BasilRadata[År],'0. Oppsett'!$C$9)</f>
        <v>0</v>
      </c>
      <c r="K194" s="67" t="e">
        <f>_xlfn.XLOOKUP($C194,'X. Satser pensjonstilskudd'!$C$5:$C$224,'X. Satser pensjonstilskudd'!$I$5:$I$224)</f>
        <v>#DIV/0!</v>
      </c>
      <c r="L194" s="67" t="e">
        <f t="shared" si="10"/>
        <v>#DIV/0!</v>
      </c>
      <c r="M194" s="161">
        <f t="shared" si="11"/>
        <v>0</v>
      </c>
      <c r="N194" s="161">
        <f>IFERROR(M194*'0. Oppsett'!$C$30,0)</f>
        <v>0</v>
      </c>
      <c r="O194" s="25">
        <v>0</v>
      </c>
      <c r="P194" s="25"/>
      <c r="Q194" s="25"/>
      <c r="R194" s="25"/>
      <c r="S194" s="25">
        <v>0</v>
      </c>
      <c r="T194" s="25">
        <v>0</v>
      </c>
      <c r="U194" s="162">
        <v>0</v>
      </c>
      <c r="V194" s="162">
        <f t="shared" si="12"/>
        <v>0</v>
      </c>
    </row>
    <row r="195" spans="1:22">
      <c r="A195" s="158">
        <v>191</v>
      </c>
      <c r="B195" s="159">
        <f>'X. Satser pensjonstilskudd'!B195</f>
        <v>0</v>
      </c>
      <c r="C195" s="160">
        <f>'X. Satser pensjonstilskudd'!C195</f>
        <v>0</v>
      </c>
      <c r="D195" s="160" t="str">
        <f>IFERROR(_xlfn.XLOOKUP($C195,factPensjon[Virksomhetsnr.],factPensjon[Forpliktelser]),"")</f>
        <v/>
      </c>
      <c r="E195" s="18">
        <f>SUMIFS(BasilRadata[Heltidsplasser
0-2],BasilRadata[År],'0. Oppsett'!$C$9,BasilRadata[1B. Organisasjonsnummer:],$C195)</f>
        <v>0</v>
      </c>
      <c r="F195" s="23">
        <f>'4. Selvkost og satser'!$B$54</f>
        <v>217524.33895692934</v>
      </c>
      <c r="G195" s="18">
        <f>SUMIFS(BasilRadata[Heltidsplasser
3-6],BasilRadata[År],'0. Oppsett'!$C$9,BasilRadata[1B. Organisasjonsnummer:],$C195)</f>
        <v>0</v>
      </c>
      <c r="H195" s="23">
        <f>'4. Selvkost og satser'!$B$55</f>
        <v>113119.38208016184</v>
      </c>
      <c r="I195" s="23">
        <f t="shared" si="9"/>
        <v>0</v>
      </c>
      <c r="J195" s="67">
        <f>SUMIFS(BasilRadata[8E. Oppgi antall årsverk barnehagen har pensjonsforpliktelser for:],'1. BASIL-rådata'!$I$3:$I$500,'X. Satser pensjonstilskudd'!$C195,BasilRadata[År],'0. Oppsett'!$C$9)</f>
        <v>0</v>
      </c>
      <c r="K195" s="67" t="e">
        <f>_xlfn.XLOOKUP($C195,'X. Satser pensjonstilskudd'!$C$5:$C$224,'X. Satser pensjonstilskudd'!$I$5:$I$224)</f>
        <v>#DIV/0!</v>
      </c>
      <c r="L195" s="67" t="e">
        <f t="shared" si="10"/>
        <v>#DIV/0!</v>
      </c>
      <c r="M195" s="161">
        <f t="shared" si="11"/>
        <v>0</v>
      </c>
      <c r="N195" s="161">
        <f>IFERROR(M195*'0. Oppsett'!$C$30,0)</f>
        <v>0</v>
      </c>
      <c r="O195" s="25">
        <v>0</v>
      </c>
      <c r="P195" s="25"/>
      <c r="Q195" s="25"/>
      <c r="R195" s="25"/>
      <c r="S195" s="25">
        <v>0</v>
      </c>
      <c r="T195" s="25">
        <v>0</v>
      </c>
      <c r="U195" s="162">
        <v>0</v>
      </c>
      <c r="V195" s="162">
        <f t="shared" si="12"/>
        <v>0</v>
      </c>
    </row>
    <row r="196" spans="1:22">
      <c r="A196" s="158">
        <v>192</v>
      </c>
      <c r="B196" s="159">
        <f>'X. Satser pensjonstilskudd'!B196</f>
        <v>0</v>
      </c>
      <c r="C196" s="160">
        <f>'X. Satser pensjonstilskudd'!C196</f>
        <v>0</v>
      </c>
      <c r="D196" s="160" t="str">
        <f>IFERROR(_xlfn.XLOOKUP($C196,factPensjon[Virksomhetsnr.],factPensjon[Forpliktelser]),"")</f>
        <v/>
      </c>
      <c r="E196" s="18">
        <f>SUMIFS(BasilRadata[Heltidsplasser
0-2],BasilRadata[År],'0. Oppsett'!$C$9,BasilRadata[1B. Organisasjonsnummer:],$C196)</f>
        <v>0</v>
      </c>
      <c r="F196" s="23">
        <f>'4. Selvkost og satser'!$B$54</f>
        <v>217524.33895692934</v>
      </c>
      <c r="G196" s="18">
        <f>SUMIFS(BasilRadata[Heltidsplasser
3-6],BasilRadata[År],'0. Oppsett'!$C$9,BasilRadata[1B. Organisasjonsnummer:],$C196)</f>
        <v>0</v>
      </c>
      <c r="H196" s="23">
        <f>'4. Selvkost og satser'!$B$55</f>
        <v>113119.38208016184</v>
      </c>
      <c r="I196" s="23">
        <f t="shared" si="9"/>
        <v>0</v>
      </c>
      <c r="J196" s="67">
        <f>SUMIFS(BasilRadata[8E. Oppgi antall årsverk barnehagen har pensjonsforpliktelser for:],'1. BASIL-rådata'!$I$3:$I$500,'X. Satser pensjonstilskudd'!$C196,BasilRadata[År],'0. Oppsett'!$C$9)</f>
        <v>0</v>
      </c>
      <c r="K196" s="67" t="e">
        <f>_xlfn.XLOOKUP($C196,'X. Satser pensjonstilskudd'!$C$5:$C$224,'X. Satser pensjonstilskudd'!$I$5:$I$224)</f>
        <v>#DIV/0!</v>
      </c>
      <c r="L196" s="67" t="e">
        <f t="shared" si="10"/>
        <v>#DIV/0!</v>
      </c>
      <c r="M196" s="161">
        <f t="shared" si="11"/>
        <v>0</v>
      </c>
      <c r="N196" s="161">
        <f>IFERROR(M196*'0. Oppsett'!$C$30,0)</f>
        <v>0</v>
      </c>
      <c r="O196" s="25">
        <v>0</v>
      </c>
      <c r="P196" s="25"/>
      <c r="Q196" s="25"/>
      <c r="R196" s="25"/>
      <c r="S196" s="25">
        <v>0</v>
      </c>
      <c r="T196" s="25">
        <v>0</v>
      </c>
      <c r="U196" s="162">
        <v>0</v>
      </c>
      <c r="V196" s="162">
        <f t="shared" si="12"/>
        <v>0</v>
      </c>
    </row>
    <row r="197" spans="1:22">
      <c r="A197" s="158">
        <v>193</v>
      </c>
      <c r="B197" s="159">
        <f>'X. Satser pensjonstilskudd'!B197</f>
        <v>0</v>
      </c>
      <c r="C197" s="160">
        <f>'X. Satser pensjonstilskudd'!C197</f>
        <v>0</v>
      </c>
      <c r="D197" s="160" t="str">
        <f>IFERROR(_xlfn.XLOOKUP($C197,factPensjon[Virksomhetsnr.],factPensjon[Forpliktelser]),"")</f>
        <v/>
      </c>
      <c r="E197" s="18">
        <f>SUMIFS(BasilRadata[Heltidsplasser
0-2],BasilRadata[År],'0. Oppsett'!$C$9,BasilRadata[1B. Organisasjonsnummer:],$C197)</f>
        <v>0</v>
      </c>
      <c r="F197" s="23">
        <f>'4. Selvkost og satser'!$B$54</f>
        <v>217524.33895692934</v>
      </c>
      <c r="G197" s="18">
        <f>SUMIFS(BasilRadata[Heltidsplasser
3-6],BasilRadata[År],'0. Oppsett'!$C$9,BasilRadata[1B. Organisasjonsnummer:],$C197)</f>
        <v>0</v>
      </c>
      <c r="H197" s="23">
        <f>'4. Selvkost og satser'!$B$55</f>
        <v>113119.38208016184</v>
      </c>
      <c r="I197" s="23">
        <f t="shared" ref="I197:I225" si="13">IFERROR(IF(B197="",0,E197*F197+G197*H197),0)</f>
        <v>0</v>
      </c>
      <c r="J197" s="67">
        <f>SUMIFS(BasilRadata[8E. Oppgi antall årsverk barnehagen har pensjonsforpliktelser for:],'1. BASIL-rådata'!$I$3:$I$500,'X. Satser pensjonstilskudd'!$C197,BasilRadata[År],'0. Oppsett'!$C$9)</f>
        <v>0</v>
      </c>
      <c r="K197" s="67" t="e">
        <f>_xlfn.XLOOKUP($C197,'X. Satser pensjonstilskudd'!$C$5:$C$224,'X. Satser pensjonstilskudd'!$I$5:$I$224)</f>
        <v>#DIV/0!</v>
      </c>
      <c r="L197" s="67" t="e">
        <f t="shared" ref="L197:L225" si="14">K197*J197</f>
        <v>#DIV/0!</v>
      </c>
      <c r="M197" s="161">
        <f t="shared" ref="M197:M225" si="15">E197+G197</f>
        <v>0</v>
      </c>
      <c r="N197" s="161">
        <f>IFERROR(M197*'0. Oppsett'!$C$30,0)</f>
        <v>0</v>
      </c>
      <c r="O197" s="25">
        <v>0</v>
      </c>
      <c r="P197" s="25"/>
      <c r="Q197" s="25"/>
      <c r="R197" s="25"/>
      <c r="S197" s="25">
        <v>0</v>
      </c>
      <c r="T197" s="25">
        <v>0</v>
      </c>
      <c r="U197" s="162">
        <v>0</v>
      </c>
      <c r="V197" s="162">
        <f t="shared" si="12"/>
        <v>0</v>
      </c>
    </row>
    <row r="198" spans="1:22">
      <c r="A198" s="158">
        <v>194</v>
      </c>
      <c r="B198" s="159">
        <f>'X. Satser pensjonstilskudd'!B198</f>
        <v>0</v>
      </c>
      <c r="C198" s="160">
        <f>'X. Satser pensjonstilskudd'!C198</f>
        <v>0</v>
      </c>
      <c r="D198" s="160" t="str">
        <f>IFERROR(_xlfn.XLOOKUP($C198,factPensjon[Virksomhetsnr.],factPensjon[Forpliktelser]),"")</f>
        <v/>
      </c>
      <c r="E198" s="18">
        <f>SUMIFS(BasilRadata[Heltidsplasser
0-2],BasilRadata[År],'0. Oppsett'!$C$9,BasilRadata[1B. Organisasjonsnummer:],$C198)</f>
        <v>0</v>
      </c>
      <c r="F198" s="23">
        <f>'4. Selvkost og satser'!$B$54</f>
        <v>217524.33895692934</v>
      </c>
      <c r="G198" s="18">
        <f>SUMIFS(BasilRadata[Heltidsplasser
3-6],BasilRadata[År],'0. Oppsett'!$C$9,BasilRadata[1B. Organisasjonsnummer:],$C198)</f>
        <v>0</v>
      </c>
      <c r="H198" s="23">
        <f>'4. Selvkost og satser'!$B$55</f>
        <v>113119.38208016184</v>
      </c>
      <c r="I198" s="23">
        <f t="shared" si="13"/>
        <v>0</v>
      </c>
      <c r="J198" s="67">
        <f>SUMIFS(BasilRadata[8E. Oppgi antall årsverk barnehagen har pensjonsforpliktelser for:],'1. BASIL-rådata'!$I$3:$I$500,'X. Satser pensjonstilskudd'!$C198,BasilRadata[År],'0. Oppsett'!$C$9)</f>
        <v>0</v>
      </c>
      <c r="K198" s="67" t="e">
        <f>_xlfn.XLOOKUP($C198,'X. Satser pensjonstilskudd'!$C$5:$C$224,'X. Satser pensjonstilskudd'!$I$5:$I$224)</f>
        <v>#DIV/0!</v>
      </c>
      <c r="L198" s="67" t="e">
        <f t="shared" si="14"/>
        <v>#DIV/0!</v>
      </c>
      <c r="M198" s="161">
        <f t="shared" si="15"/>
        <v>0</v>
      </c>
      <c r="N198" s="161">
        <f>IFERROR(M198*'0. Oppsett'!$C$30,0)</f>
        <v>0</v>
      </c>
      <c r="O198" s="25">
        <v>0</v>
      </c>
      <c r="P198" s="25"/>
      <c r="Q198" s="25"/>
      <c r="R198" s="25"/>
      <c r="S198" s="25">
        <v>0</v>
      </c>
      <c r="T198" s="25">
        <v>0</v>
      </c>
      <c r="U198" s="162">
        <v>0</v>
      </c>
      <c r="V198" s="162">
        <f t="shared" si="12"/>
        <v>0</v>
      </c>
    </row>
    <row r="199" spans="1:22">
      <c r="A199" s="158">
        <v>195</v>
      </c>
      <c r="B199" s="159">
        <f>'X. Satser pensjonstilskudd'!B199</f>
        <v>0</v>
      </c>
      <c r="C199" s="160">
        <f>'X. Satser pensjonstilskudd'!C199</f>
        <v>0</v>
      </c>
      <c r="D199" s="160" t="str">
        <f>IFERROR(_xlfn.XLOOKUP($C199,factPensjon[Virksomhetsnr.],factPensjon[Forpliktelser]),"")</f>
        <v/>
      </c>
      <c r="E199" s="18">
        <f>SUMIFS(BasilRadata[Heltidsplasser
0-2],BasilRadata[År],'0. Oppsett'!$C$9,BasilRadata[1B. Organisasjonsnummer:],$C199)</f>
        <v>0</v>
      </c>
      <c r="F199" s="23">
        <f>'4. Selvkost og satser'!$B$54</f>
        <v>217524.33895692934</v>
      </c>
      <c r="G199" s="18">
        <f>SUMIFS(BasilRadata[Heltidsplasser
3-6],BasilRadata[År],'0. Oppsett'!$C$9,BasilRadata[1B. Organisasjonsnummer:],$C199)</f>
        <v>0</v>
      </c>
      <c r="H199" s="23">
        <f>'4. Selvkost og satser'!$B$55</f>
        <v>113119.38208016184</v>
      </c>
      <c r="I199" s="23">
        <f t="shared" si="13"/>
        <v>0</v>
      </c>
      <c r="J199" s="67">
        <f>SUMIFS(BasilRadata[8E. Oppgi antall årsverk barnehagen har pensjonsforpliktelser for:],'1. BASIL-rådata'!$I$3:$I$500,'X. Satser pensjonstilskudd'!$C199,BasilRadata[År],'0. Oppsett'!$C$9)</f>
        <v>0</v>
      </c>
      <c r="K199" s="67" t="e">
        <f>_xlfn.XLOOKUP($C199,'X. Satser pensjonstilskudd'!$C$5:$C$224,'X. Satser pensjonstilskudd'!$I$5:$I$224)</f>
        <v>#DIV/0!</v>
      </c>
      <c r="L199" s="67" t="e">
        <f t="shared" si="14"/>
        <v>#DIV/0!</v>
      </c>
      <c r="M199" s="161">
        <f t="shared" si="15"/>
        <v>0</v>
      </c>
      <c r="N199" s="161">
        <f>IFERROR(M199*'0. Oppsett'!$C$30,0)</f>
        <v>0</v>
      </c>
      <c r="O199" s="25">
        <v>0</v>
      </c>
      <c r="P199" s="25"/>
      <c r="Q199" s="25"/>
      <c r="R199" s="25"/>
      <c r="S199" s="25">
        <v>0</v>
      </c>
      <c r="T199" s="25">
        <v>0</v>
      </c>
      <c r="U199" s="162">
        <v>0</v>
      </c>
      <c r="V199" s="162">
        <f t="shared" si="12"/>
        <v>0</v>
      </c>
    </row>
    <row r="200" spans="1:22">
      <c r="A200" s="158">
        <v>196</v>
      </c>
      <c r="B200" s="159">
        <f>'X. Satser pensjonstilskudd'!B200</f>
        <v>0</v>
      </c>
      <c r="C200" s="160">
        <f>'X. Satser pensjonstilskudd'!C200</f>
        <v>0</v>
      </c>
      <c r="D200" s="160" t="str">
        <f>IFERROR(_xlfn.XLOOKUP($C200,factPensjon[Virksomhetsnr.],factPensjon[Forpliktelser]),"")</f>
        <v/>
      </c>
      <c r="E200" s="18">
        <f>SUMIFS(BasilRadata[Heltidsplasser
0-2],BasilRadata[År],'0. Oppsett'!$C$9,BasilRadata[1B. Organisasjonsnummer:],$C200)</f>
        <v>0</v>
      </c>
      <c r="F200" s="23">
        <f>'4. Selvkost og satser'!$B$54</f>
        <v>217524.33895692934</v>
      </c>
      <c r="G200" s="18">
        <f>SUMIFS(BasilRadata[Heltidsplasser
3-6],BasilRadata[År],'0. Oppsett'!$C$9,BasilRadata[1B. Organisasjonsnummer:],$C200)</f>
        <v>0</v>
      </c>
      <c r="H200" s="23">
        <f>'4. Selvkost og satser'!$B$55</f>
        <v>113119.38208016184</v>
      </c>
      <c r="I200" s="23">
        <f t="shared" si="13"/>
        <v>0</v>
      </c>
      <c r="J200" s="67">
        <f>SUMIFS(BasilRadata[8E. Oppgi antall årsverk barnehagen har pensjonsforpliktelser for:],'1. BASIL-rådata'!$I$3:$I$500,'X. Satser pensjonstilskudd'!$C200,BasilRadata[År],'0. Oppsett'!$C$9)</f>
        <v>0</v>
      </c>
      <c r="K200" s="67" t="e">
        <f>_xlfn.XLOOKUP($C200,'X. Satser pensjonstilskudd'!$C$5:$C$224,'X. Satser pensjonstilskudd'!$I$5:$I$224)</f>
        <v>#DIV/0!</v>
      </c>
      <c r="L200" s="67" t="e">
        <f t="shared" si="14"/>
        <v>#DIV/0!</v>
      </c>
      <c r="M200" s="161">
        <f t="shared" si="15"/>
        <v>0</v>
      </c>
      <c r="N200" s="161">
        <f>IFERROR(M200*'0. Oppsett'!$C$30,0)</f>
        <v>0</v>
      </c>
      <c r="O200" s="25">
        <v>0</v>
      </c>
      <c r="P200" s="25"/>
      <c r="Q200" s="25"/>
      <c r="R200" s="25"/>
      <c r="S200" s="25">
        <v>0</v>
      </c>
      <c r="T200" s="25">
        <v>0</v>
      </c>
      <c r="U200" s="162">
        <v>0</v>
      </c>
      <c r="V200" s="162">
        <f t="shared" si="12"/>
        <v>0</v>
      </c>
    </row>
    <row r="201" spans="1:22">
      <c r="A201" s="158">
        <v>197</v>
      </c>
      <c r="B201" s="159">
        <f>'X. Satser pensjonstilskudd'!B201</f>
        <v>0</v>
      </c>
      <c r="C201" s="160">
        <f>'X. Satser pensjonstilskudd'!C201</f>
        <v>0</v>
      </c>
      <c r="D201" s="160" t="str">
        <f>IFERROR(_xlfn.XLOOKUP($C201,factPensjon[Virksomhetsnr.],factPensjon[Forpliktelser]),"")</f>
        <v/>
      </c>
      <c r="E201" s="18">
        <f>SUMIFS(BasilRadata[Heltidsplasser
0-2],BasilRadata[År],'0. Oppsett'!$C$9,BasilRadata[1B. Organisasjonsnummer:],$C201)</f>
        <v>0</v>
      </c>
      <c r="F201" s="23">
        <f>'4. Selvkost og satser'!$B$54</f>
        <v>217524.33895692934</v>
      </c>
      <c r="G201" s="18">
        <f>SUMIFS(BasilRadata[Heltidsplasser
3-6],BasilRadata[År],'0. Oppsett'!$C$9,BasilRadata[1B. Organisasjonsnummer:],$C201)</f>
        <v>0</v>
      </c>
      <c r="H201" s="23">
        <f>'4. Selvkost og satser'!$B$55</f>
        <v>113119.38208016184</v>
      </c>
      <c r="I201" s="23">
        <f t="shared" si="13"/>
        <v>0</v>
      </c>
      <c r="J201" s="67">
        <f>SUMIFS(BasilRadata[8E. Oppgi antall årsverk barnehagen har pensjonsforpliktelser for:],'1. BASIL-rådata'!$I$3:$I$500,'X. Satser pensjonstilskudd'!$C201,BasilRadata[År],'0. Oppsett'!$C$9)</f>
        <v>0</v>
      </c>
      <c r="K201" s="67" t="e">
        <f>_xlfn.XLOOKUP($C201,'X. Satser pensjonstilskudd'!$C$5:$C$224,'X. Satser pensjonstilskudd'!$I$5:$I$224)</f>
        <v>#DIV/0!</v>
      </c>
      <c r="L201" s="67" t="e">
        <f t="shared" si="14"/>
        <v>#DIV/0!</v>
      </c>
      <c r="M201" s="161">
        <f t="shared" si="15"/>
        <v>0</v>
      </c>
      <c r="N201" s="161">
        <f>IFERROR(M201*'0. Oppsett'!$C$30,0)</f>
        <v>0</v>
      </c>
      <c r="O201" s="25">
        <v>0</v>
      </c>
      <c r="P201" s="25"/>
      <c r="Q201" s="25"/>
      <c r="R201" s="25"/>
      <c r="S201" s="25">
        <v>0</v>
      </c>
      <c r="T201" s="25">
        <v>0</v>
      </c>
      <c r="U201" s="162">
        <v>0</v>
      </c>
      <c r="V201" s="162">
        <f t="shared" si="12"/>
        <v>0</v>
      </c>
    </row>
    <row r="202" spans="1:22">
      <c r="A202" s="158">
        <v>198</v>
      </c>
      <c r="B202" s="159">
        <f>'X. Satser pensjonstilskudd'!B202</f>
        <v>0</v>
      </c>
      <c r="C202" s="160">
        <f>'X. Satser pensjonstilskudd'!C202</f>
        <v>0</v>
      </c>
      <c r="D202" s="160" t="str">
        <f>IFERROR(_xlfn.XLOOKUP($C202,factPensjon[Virksomhetsnr.],factPensjon[Forpliktelser]),"")</f>
        <v/>
      </c>
      <c r="E202" s="18">
        <f>SUMIFS(BasilRadata[Heltidsplasser
0-2],BasilRadata[År],'0. Oppsett'!$C$9,BasilRadata[1B. Organisasjonsnummer:],$C202)</f>
        <v>0</v>
      </c>
      <c r="F202" s="23">
        <f>'4. Selvkost og satser'!$B$54</f>
        <v>217524.33895692934</v>
      </c>
      <c r="G202" s="18">
        <f>SUMIFS(BasilRadata[Heltidsplasser
3-6],BasilRadata[År],'0. Oppsett'!$C$9,BasilRadata[1B. Organisasjonsnummer:],$C202)</f>
        <v>0</v>
      </c>
      <c r="H202" s="23">
        <f>'4. Selvkost og satser'!$B$55</f>
        <v>113119.38208016184</v>
      </c>
      <c r="I202" s="23">
        <f t="shared" si="13"/>
        <v>0</v>
      </c>
      <c r="J202" s="67">
        <f>SUMIFS(BasilRadata[8E. Oppgi antall årsverk barnehagen har pensjonsforpliktelser for:],'1. BASIL-rådata'!$I$3:$I$500,'X. Satser pensjonstilskudd'!$C202,BasilRadata[År],'0. Oppsett'!$C$9)</f>
        <v>0</v>
      </c>
      <c r="K202" s="67" t="e">
        <f>_xlfn.XLOOKUP($C202,'X. Satser pensjonstilskudd'!$C$5:$C$224,'X. Satser pensjonstilskudd'!$I$5:$I$224)</f>
        <v>#DIV/0!</v>
      </c>
      <c r="L202" s="67" t="e">
        <f t="shared" si="14"/>
        <v>#DIV/0!</v>
      </c>
      <c r="M202" s="161">
        <f t="shared" si="15"/>
        <v>0</v>
      </c>
      <c r="N202" s="161">
        <f>IFERROR(M202*'0. Oppsett'!$C$30,0)</f>
        <v>0</v>
      </c>
      <c r="O202" s="25">
        <v>0</v>
      </c>
      <c r="P202" s="25"/>
      <c r="Q202" s="25"/>
      <c r="R202" s="25"/>
      <c r="S202" s="25">
        <v>0</v>
      </c>
      <c r="T202" s="25">
        <v>0</v>
      </c>
      <c r="U202" s="162">
        <v>0</v>
      </c>
      <c r="V202" s="162">
        <f t="shared" si="12"/>
        <v>0</v>
      </c>
    </row>
    <row r="203" spans="1:22">
      <c r="A203" s="158">
        <v>199</v>
      </c>
      <c r="B203" s="159">
        <f>'X. Satser pensjonstilskudd'!B203</f>
        <v>0</v>
      </c>
      <c r="C203" s="160">
        <f>'X. Satser pensjonstilskudd'!C203</f>
        <v>0</v>
      </c>
      <c r="D203" s="160" t="str">
        <f>IFERROR(_xlfn.XLOOKUP($C203,factPensjon[Virksomhetsnr.],factPensjon[Forpliktelser]),"")</f>
        <v/>
      </c>
      <c r="E203" s="18">
        <f>SUMIFS(BasilRadata[Heltidsplasser
0-2],BasilRadata[År],'0. Oppsett'!$C$9,BasilRadata[1B. Organisasjonsnummer:],$C203)</f>
        <v>0</v>
      </c>
      <c r="F203" s="23">
        <f>'4. Selvkost og satser'!$B$54</f>
        <v>217524.33895692934</v>
      </c>
      <c r="G203" s="18">
        <f>SUMIFS(BasilRadata[Heltidsplasser
3-6],BasilRadata[År],'0. Oppsett'!$C$9,BasilRadata[1B. Organisasjonsnummer:],$C203)</f>
        <v>0</v>
      </c>
      <c r="H203" s="23">
        <f>'4. Selvkost og satser'!$B$55</f>
        <v>113119.38208016184</v>
      </c>
      <c r="I203" s="23">
        <f t="shared" si="13"/>
        <v>0</v>
      </c>
      <c r="J203" s="67">
        <f>SUMIFS(BasilRadata[8E. Oppgi antall årsverk barnehagen har pensjonsforpliktelser for:],'1. BASIL-rådata'!$I$3:$I$500,'X. Satser pensjonstilskudd'!$C203,BasilRadata[År],'0. Oppsett'!$C$9)</f>
        <v>0</v>
      </c>
      <c r="K203" s="67" t="e">
        <f>_xlfn.XLOOKUP($C203,'X. Satser pensjonstilskudd'!$C$5:$C$224,'X. Satser pensjonstilskudd'!$I$5:$I$224)</f>
        <v>#DIV/0!</v>
      </c>
      <c r="L203" s="67" t="e">
        <f t="shared" si="14"/>
        <v>#DIV/0!</v>
      </c>
      <c r="M203" s="161">
        <f t="shared" si="15"/>
        <v>0</v>
      </c>
      <c r="N203" s="161">
        <f>IFERROR(M203*'0. Oppsett'!$C$30,0)</f>
        <v>0</v>
      </c>
      <c r="O203" s="25">
        <v>0</v>
      </c>
      <c r="P203" s="25"/>
      <c r="Q203" s="25"/>
      <c r="R203" s="25"/>
      <c r="S203" s="25">
        <v>0</v>
      </c>
      <c r="T203" s="25">
        <v>0</v>
      </c>
      <c r="U203" s="162">
        <v>0</v>
      </c>
      <c r="V203" s="162">
        <f t="shared" ref="V203:V224" si="16">IFERROR(IF(B203="",0,I203+K203+N203+O203+T203+U203),0)</f>
        <v>0</v>
      </c>
    </row>
    <row r="204" spans="1:22">
      <c r="A204" s="158">
        <v>200</v>
      </c>
      <c r="B204" s="159">
        <f>'X. Satser pensjonstilskudd'!B204</f>
        <v>0</v>
      </c>
      <c r="C204" s="160">
        <f>'X. Satser pensjonstilskudd'!C204</f>
        <v>0</v>
      </c>
      <c r="D204" s="160" t="str">
        <f>IFERROR(_xlfn.XLOOKUP($C204,factPensjon[Virksomhetsnr.],factPensjon[Forpliktelser]),"")</f>
        <v/>
      </c>
      <c r="E204" s="18">
        <f>SUMIFS(BasilRadata[Heltidsplasser
0-2],BasilRadata[År],'0. Oppsett'!$C$9,BasilRadata[1B. Organisasjonsnummer:],$C204)</f>
        <v>0</v>
      </c>
      <c r="F204" s="23">
        <f>'4. Selvkost og satser'!$B$54</f>
        <v>217524.33895692934</v>
      </c>
      <c r="G204" s="18">
        <f>SUMIFS(BasilRadata[Heltidsplasser
3-6],BasilRadata[År],'0. Oppsett'!$C$9,BasilRadata[1B. Organisasjonsnummer:],$C204)</f>
        <v>0</v>
      </c>
      <c r="H204" s="23">
        <f>'4. Selvkost og satser'!$B$55</f>
        <v>113119.38208016184</v>
      </c>
      <c r="I204" s="23">
        <f t="shared" si="13"/>
        <v>0</v>
      </c>
      <c r="J204" s="67">
        <f>SUMIFS(BasilRadata[8E. Oppgi antall årsverk barnehagen har pensjonsforpliktelser for:],'1. BASIL-rådata'!$I$3:$I$500,'X. Satser pensjonstilskudd'!$C204,BasilRadata[År],'0. Oppsett'!$C$9)</f>
        <v>0</v>
      </c>
      <c r="K204" s="67" t="e">
        <f>_xlfn.XLOOKUP($C204,'X. Satser pensjonstilskudd'!$C$5:$C$224,'X. Satser pensjonstilskudd'!$I$5:$I$224)</f>
        <v>#DIV/0!</v>
      </c>
      <c r="L204" s="67" t="e">
        <f t="shared" si="14"/>
        <v>#DIV/0!</v>
      </c>
      <c r="M204" s="161">
        <f t="shared" si="15"/>
        <v>0</v>
      </c>
      <c r="N204" s="161">
        <f>IFERROR(M204*'0. Oppsett'!$C$30,0)</f>
        <v>0</v>
      </c>
      <c r="O204" s="25">
        <v>0</v>
      </c>
      <c r="P204" s="25"/>
      <c r="Q204" s="25"/>
      <c r="R204" s="25"/>
      <c r="S204" s="25">
        <v>0</v>
      </c>
      <c r="T204" s="25">
        <v>0</v>
      </c>
      <c r="U204" s="162">
        <v>0</v>
      </c>
      <c r="V204" s="162">
        <f t="shared" si="16"/>
        <v>0</v>
      </c>
    </row>
    <row r="205" spans="1:22">
      <c r="A205" s="158">
        <v>201</v>
      </c>
      <c r="B205" s="159">
        <f>'X. Satser pensjonstilskudd'!B205</f>
        <v>0</v>
      </c>
      <c r="C205" s="160">
        <f>'X. Satser pensjonstilskudd'!C205</f>
        <v>0</v>
      </c>
      <c r="D205" s="160" t="str">
        <f>IFERROR(_xlfn.XLOOKUP($C205,factPensjon[Virksomhetsnr.],factPensjon[Forpliktelser]),"")</f>
        <v/>
      </c>
      <c r="E205" s="18">
        <f>SUMIFS(BasilRadata[Heltidsplasser
0-2],BasilRadata[År],'0. Oppsett'!$C$9,BasilRadata[1B. Organisasjonsnummer:],$C205)</f>
        <v>0</v>
      </c>
      <c r="F205" s="23">
        <f>'4. Selvkost og satser'!$B$54</f>
        <v>217524.33895692934</v>
      </c>
      <c r="G205" s="18">
        <f>SUMIFS(BasilRadata[Heltidsplasser
3-6],BasilRadata[År],'0. Oppsett'!$C$9,BasilRadata[1B. Organisasjonsnummer:],$C205)</f>
        <v>0</v>
      </c>
      <c r="H205" s="23">
        <f>'4. Selvkost og satser'!$B$55</f>
        <v>113119.38208016184</v>
      </c>
      <c r="I205" s="23">
        <f t="shared" si="13"/>
        <v>0</v>
      </c>
      <c r="J205" s="67">
        <f>SUMIFS(BasilRadata[8E. Oppgi antall årsverk barnehagen har pensjonsforpliktelser for:],'1. BASIL-rådata'!$I$3:$I$500,'X. Satser pensjonstilskudd'!$C205,BasilRadata[År],'0. Oppsett'!$C$9)</f>
        <v>0</v>
      </c>
      <c r="K205" s="67" t="e">
        <f>_xlfn.XLOOKUP($C205,'X. Satser pensjonstilskudd'!$C$5:$C$224,'X. Satser pensjonstilskudd'!$I$5:$I$224)</f>
        <v>#DIV/0!</v>
      </c>
      <c r="L205" s="67" t="e">
        <f t="shared" si="14"/>
        <v>#DIV/0!</v>
      </c>
      <c r="M205" s="161">
        <f t="shared" si="15"/>
        <v>0</v>
      </c>
      <c r="N205" s="161">
        <f>IFERROR(M205*'0. Oppsett'!$C$30,0)</f>
        <v>0</v>
      </c>
      <c r="O205" s="25">
        <v>0</v>
      </c>
      <c r="P205" s="25"/>
      <c r="Q205" s="25"/>
      <c r="R205" s="25"/>
      <c r="S205" s="25">
        <v>0</v>
      </c>
      <c r="T205" s="25">
        <v>0</v>
      </c>
      <c r="U205" s="162">
        <v>0</v>
      </c>
      <c r="V205" s="162">
        <f t="shared" si="16"/>
        <v>0</v>
      </c>
    </row>
    <row r="206" spans="1:22">
      <c r="A206" s="158">
        <v>202</v>
      </c>
      <c r="B206" s="159">
        <f>'X. Satser pensjonstilskudd'!B206</f>
        <v>0</v>
      </c>
      <c r="C206" s="160">
        <f>'X. Satser pensjonstilskudd'!C206</f>
        <v>0</v>
      </c>
      <c r="D206" s="160" t="str">
        <f>IFERROR(_xlfn.XLOOKUP($C206,factPensjon[Virksomhetsnr.],factPensjon[Forpliktelser]),"")</f>
        <v/>
      </c>
      <c r="E206" s="18">
        <f>SUMIFS(BasilRadata[Heltidsplasser
0-2],BasilRadata[År],'0. Oppsett'!$C$9,BasilRadata[1B. Organisasjonsnummer:],$C206)</f>
        <v>0</v>
      </c>
      <c r="F206" s="23">
        <f>'4. Selvkost og satser'!$B$54</f>
        <v>217524.33895692934</v>
      </c>
      <c r="G206" s="18">
        <f>SUMIFS(BasilRadata[Heltidsplasser
3-6],BasilRadata[År],'0. Oppsett'!$C$9,BasilRadata[1B. Organisasjonsnummer:],$C206)</f>
        <v>0</v>
      </c>
      <c r="H206" s="23">
        <f>'4. Selvkost og satser'!$B$55</f>
        <v>113119.38208016184</v>
      </c>
      <c r="I206" s="23">
        <f t="shared" si="13"/>
        <v>0</v>
      </c>
      <c r="J206" s="67">
        <f>SUMIFS(BasilRadata[8E. Oppgi antall årsverk barnehagen har pensjonsforpliktelser for:],'1. BASIL-rådata'!$I$3:$I$500,'X. Satser pensjonstilskudd'!$C206,BasilRadata[År],'0. Oppsett'!$C$9)</f>
        <v>0</v>
      </c>
      <c r="K206" s="67" t="e">
        <f>_xlfn.XLOOKUP($C206,'X. Satser pensjonstilskudd'!$C$5:$C$224,'X. Satser pensjonstilskudd'!$I$5:$I$224)</f>
        <v>#DIV/0!</v>
      </c>
      <c r="L206" s="67" t="e">
        <f t="shared" si="14"/>
        <v>#DIV/0!</v>
      </c>
      <c r="M206" s="161">
        <f t="shared" si="15"/>
        <v>0</v>
      </c>
      <c r="N206" s="161">
        <f>IFERROR(M206*'0. Oppsett'!$C$30,0)</f>
        <v>0</v>
      </c>
      <c r="O206" s="25">
        <v>0</v>
      </c>
      <c r="P206" s="25"/>
      <c r="Q206" s="25"/>
      <c r="R206" s="25"/>
      <c r="S206" s="25">
        <v>0</v>
      </c>
      <c r="T206" s="25">
        <v>0</v>
      </c>
      <c r="U206" s="162">
        <v>0</v>
      </c>
      <c r="V206" s="162">
        <f t="shared" si="16"/>
        <v>0</v>
      </c>
    </row>
    <row r="207" spans="1:22">
      <c r="A207" s="158">
        <v>203</v>
      </c>
      <c r="B207" s="159">
        <f>'X. Satser pensjonstilskudd'!B207</f>
        <v>0</v>
      </c>
      <c r="C207" s="160">
        <f>'X. Satser pensjonstilskudd'!C207</f>
        <v>0</v>
      </c>
      <c r="D207" s="160" t="str">
        <f>IFERROR(_xlfn.XLOOKUP($C207,factPensjon[Virksomhetsnr.],factPensjon[Forpliktelser]),"")</f>
        <v/>
      </c>
      <c r="E207" s="18">
        <f>SUMIFS(BasilRadata[Heltidsplasser
0-2],BasilRadata[År],'0. Oppsett'!$C$9,BasilRadata[1B. Organisasjonsnummer:],$C207)</f>
        <v>0</v>
      </c>
      <c r="F207" s="23">
        <f>'4. Selvkost og satser'!$B$54</f>
        <v>217524.33895692934</v>
      </c>
      <c r="G207" s="18">
        <f>SUMIFS(BasilRadata[Heltidsplasser
3-6],BasilRadata[År],'0. Oppsett'!$C$9,BasilRadata[1B. Organisasjonsnummer:],$C207)</f>
        <v>0</v>
      </c>
      <c r="H207" s="23">
        <f>'4. Selvkost og satser'!$B$55</f>
        <v>113119.38208016184</v>
      </c>
      <c r="I207" s="23">
        <f t="shared" si="13"/>
        <v>0</v>
      </c>
      <c r="J207" s="67">
        <f>SUMIFS(BasilRadata[8E. Oppgi antall årsverk barnehagen har pensjonsforpliktelser for:],'1. BASIL-rådata'!$I$3:$I$500,'X. Satser pensjonstilskudd'!$C207,BasilRadata[År],'0. Oppsett'!$C$9)</f>
        <v>0</v>
      </c>
      <c r="K207" s="67" t="e">
        <f>_xlfn.XLOOKUP($C207,'X. Satser pensjonstilskudd'!$C$5:$C$224,'X. Satser pensjonstilskudd'!$I$5:$I$224)</f>
        <v>#DIV/0!</v>
      </c>
      <c r="L207" s="67" t="e">
        <f t="shared" si="14"/>
        <v>#DIV/0!</v>
      </c>
      <c r="M207" s="161">
        <f t="shared" si="15"/>
        <v>0</v>
      </c>
      <c r="N207" s="161">
        <f>IFERROR(M207*'0. Oppsett'!$C$30,0)</f>
        <v>0</v>
      </c>
      <c r="O207" s="25">
        <v>0</v>
      </c>
      <c r="P207" s="25"/>
      <c r="Q207" s="25"/>
      <c r="R207" s="25"/>
      <c r="S207" s="25">
        <v>0</v>
      </c>
      <c r="T207" s="25">
        <v>0</v>
      </c>
      <c r="U207" s="162">
        <v>0</v>
      </c>
      <c r="V207" s="162">
        <f t="shared" si="16"/>
        <v>0</v>
      </c>
    </row>
    <row r="208" spans="1:22">
      <c r="A208" s="158">
        <v>204</v>
      </c>
      <c r="B208" s="159">
        <f>'X. Satser pensjonstilskudd'!B208</f>
        <v>0</v>
      </c>
      <c r="C208" s="160">
        <f>'X. Satser pensjonstilskudd'!C208</f>
        <v>0</v>
      </c>
      <c r="D208" s="160" t="str">
        <f>IFERROR(_xlfn.XLOOKUP($C208,factPensjon[Virksomhetsnr.],factPensjon[Forpliktelser]),"")</f>
        <v/>
      </c>
      <c r="E208" s="18">
        <f>SUMIFS(BasilRadata[Heltidsplasser
0-2],BasilRadata[År],'0. Oppsett'!$C$9,BasilRadata[1B. Organisasjonsnummer:],$C208)</f>
        <v>0</v>
      </c>
      <c r="F208" s="23">
        <f>'4. Selvkost og satser'!$B$54</f>
        <v>217524.33895692934</v>
      </c>
      <c r="G208" s="18">
        <f>SUMIFS(BasilRadata[Heltidsplasser
3-6],BasilRadata[År],'0. Oppsett'!$C$9,BasilRadata[1B. Organisasjonsnummer:],$C208)</f>
        <v>0</v>
      </c>
      <c r="H208" s="23">
        <f>'4. Selvkost og satser'!$B$55</f>
        <v>113119.38208016184</v>
      </c>
      <c r="I208" s="23">
        <f t="shared" si="13"/>
        <v>0</v>
      </c>
      <c r="J208" s="67">
        <f>SUMIFS(BasilRadata[8E. Oppgi antall årsverk barnehagen har pensjonsforpliktelser for:],'1. BASIL-rådata'!$I$3:$I$500,'X. Satser pensjonstilskudd'!$C208,BasilRadata[År],'0. Oppsett'!$C$9)</f>
        <v>0</v>
      </c>
      <c r="K208" s="67" t="e">
        <f>_xlfn.XLOOKUP($C208,'X. Satser pensjonstilskudd'!$C$5:$C$224,'X. Satser pensjonstilskudd'!$I$5:$I$224)</f>
        <v>#DIV/0!</v>
      </c>
      <c r="L208" s="67" t="e">
        <f t="shared" si="14"/>
        <v>#DIV/0!</v>
      </c>
      <c r="M208" s="161">
        <f t="shared" si="15"/>
        <v>0</v>
      </c>
      <c r="N208" s="161">
        <f>IFERROR(M208*'0. Oppsett'!$C$30,0)</f>
        <v>0</v>
      </c>
      <c r="O208" s="25">
        <v>0</v>
      </c>
      <c r="P208" s="25"/>
      <c r="Q208" s="25"/>
      <c r="R208" s="25"/>
      <c r="S208" s="25">
        <v>0</v>
      </c>
      <c r="T208" s="25">
        <v>0</v>
      </c>
      <c r="U208" s="162">
        <v>0</v>
      </c>
      <c r="V208" s="162">
        <f t="shared" si="16"/>
        <v>0</v>
      </c>
    </row>
    <row r="209" spans="1:22">
      <c r="A209" s="158">
        <v>205</v>
      </c>
      <c r="B209" s="159">
        <f>'X. Satser pensjonstilskudd'!B209</f>
        <v>0</v>
      </c>
      <c r="C209" s="160">
        <f>'X. Satser pensjonstilskudd'!C209</f>
        <v>0</v>
      </c>
      <c r="D209" s="160" t="str">
        <f>IFERROR(_xlfn.XLOOKUP($C209,factPensjon[Virksomhetsnr.],factPensjon[Forpliktelser]),"")</f>
        <v/>
      </c>
      <c r="E209" s="18">
        <f>SUMIFS(BasilRadata[Heltidsplasser
0-2],BasilRadata[År],'0. Oppsett'!$C$9,BasilRadata[1B. Organisasjonsnummer:],$C209)</f>
        <v>0</v>
      </c>
      <c r="F209" s="23">
        <f>'4. Selvkost og satser'!$B$54</f>
        <v>217524.33895692934</v>
      </c>
      <c r="G209" s="18">
        <f>SUMIFS(BasilRadata[Heltidsplasser
3-6],BasilRadata[År],'0. Oppsett'!$C$9,BasilRadata[1B. Organisasjonsnummer:],$C209)</f>
        <v>0</v>
      </c>
      <c r="H209" s="23">
        <f>'4. Selvkost og satser'!$B$55</f>
        <v>113119.38208016184</v>
      </c>
      <c r="I209" s="23">
        <f t="shared" si="13"/>
        <v>0</v>
      </c>
      <c r="J209" s="67">
        <f>SUMIFS(BasilRadata[8E. Oppgi antall årsverk barnehagen har pensjonsforpliktelser for:],'1. BASIL-rådata'!$I$3:$I$500,'X. Satser pensjonstilskudd'!$C209,BasilRadata[År],'0. Oppsett'!$C$9)</f>
        <v>0</v>
      </c>
      <c r="K209" s="67" t="e">
        <f>_xlfn.XLOOKUP($C209,'X. Satser pensjonstilskudd'!$C$5:$C$224,'X. Satser pensjonstilskudd'!$I$5:$I$224)</f>
        <v>#DIV/0!</v>
      </c>
      <c r="L209" s="67" t="e">
        <f t="shared" si="14"/>
        <v>#DIV/0!</v>
      </c>
      <c r="M209" s="161">
        <f t="shared" si="15"/>
        <v>0</v>
      </c>
      <c r="N209" s="161">
        <f>IFERROR(M209*'0. Oppsett'!$C$30,0)</f>
        <v>0</v>
      </c>
      <c r="O209" s="25">
        <v>0</v>
      </c>
      <c r="P209" s="25"/>
      <c r="Q209" s="25"/>
      <c r="R209" s="25"/>
      <c r="S209" s="25">
        <v>0</v>
      </c>
      <c r="T209" s="25">
        <v>0</v>
      </c>
      <c r="U209" s="162">
        <v>0</v>
      </c>
      <c r="V209" s="162">
        <f t="shared" si="16"/>
        <v>0</v>
      </c>
    </row>
    <row r="210" spans="1:22">
      <c r="A210" s="158">
        <v>206</v>
      </c>
      <c r="B210" s="159">
        <f>'X. Satser pensjonstilskudd'!B210</f>
        <v>0</v>
      </c>
      <c r="C210" s="160">
        <f>'X. Satser pensjonstilskudd'!C210</f>
        <v>0</v>
      </c>
      <c r="D210" s="160" t="str">
        <f>IFERROR(_xlfn.XLOOKUP($C210,factPensjon[Virksomhetsnr.],factPensjon[Forpliktelser]),"")</f>
        <v/>
      </c>
      <c r="E210" s="18">
        <f>SUMIFS(BasilRadata[Heltidsplasser
0-2],BasilRadata[År],'0. Oppsett'!$C$9,BasilRadata[1B. Organisasjonsnummer:],$C210)</f>
        <v>0</v>
      </c>
      <c r="F210" s="23">
        <f>'4. Selvkost og satser'!$B$54</f>
        <v>217524.33895692934</v>
      </c>
      <c r="G210" s="18">
        <f>SUMIFS(BasilRadata[Heltidsplasser
3-6],BasilRadata[År],'0. Oppsett'!$C$9,BasilRadata[1B. Organisasjonsnummer:],$C210)</f>
        <v>0</v>
      </c>
      <c r="H210" s="23">
        <f>'4. Selvkost og satser'!$B$55</f>
        <v>113119.38208016184</v>
      </c>
      <c r="I210" s="23">
        <f t="shared" si="13"/>
        <v>0</v>
      </c>
      <c r="J210" s="67">
        <f>SUMIFS(BasilRadata[8E. Oppgi antall årsverk barnehagen har pensjonsforpliktelser for:],'1. BASIL-rådata'!$I$3:$I$500,'X. Satser pensjonstilskudd'!$C210,BasilRadata[År],'0. Oppsett'!$C$9)</f>
        <v>0</v>
      </c>
      <c r="K210" s="67" t="e">
        <f>_xlfn.XLOOKUP($C210,'X. Satser pensjonstilskudd'!$C$5:$C$224,'X. Satser pensjonstilskudd'!$I$5:$I$224)</f>
        <v>#DIV/0!</v>
      </c>
      <c r="L210" s="67" t="e">
        <f t="shared" si="14"/>
        <v>#DIV/0!</v>
      </c>
      <c r="M210" s="161">
        <f t="shared" si="15"/>
        <v>0</v>
      </c>
      <c r="N210" s="161">
        <f>IFERROR(M210*'0. Oppsett'!$C$30,0)</f>
        <v>0</v>
      </c>
      <c r="O210" s="25">
        <v>0</v>
      </c>
      <c r="P210" s="25"/>
      <c r="Q210" s="25"/>
      <c r="R210" s="25"/>
      <c r="S210" s="25">
        <v>0</v>
      </c>
      <c r="T210" s="25">
        <v>0</v>
      </c>
      <c r="U210" s="162">
        <v>0</v>
      </c>
      <c r="V210" s="162">
        <f t="shared" si="16"/>
        <v>0</v>
      </c>
    </row>
    <row r="211" spans="1:22">
      <c r="A211" s="158">
        <v>207</v>
      </c>
      <c r="B211" s="159">
        <f>'X. Satser pensjonstilskudd'!B211</f>
        <v>0</v>
      </c>
      <c r="C211" s="160">
        <f>'X. Satser pensjonstilskudd'!C211</f>
        <v>0</v>
      </c>
      <c r="D211" s="160" t="str">
        <f>IFERROR(_xlfn.XLOOKUP($C211,factPensjon[Virksomhetsnr.],factPensjon[Forpliktelser]),"")</f>
        <v/>
      </c>
      <c r="E211" s="18">
        <f>SUMIFS(BasilRadata[Heltidsplasser
0-2],BasilRadata[År],'0. Oppsett'!$C$9,BasilRadata[1B. Organisasjonsnummer:],$C211)</f>
        <v>0</v>
      </c>
      <c r="F211" s="23">
        <f>'4. Selvkost og satser'!$B$54</f>
        <v>217524.33895692934</v>
      </c>
      <c r="G211" s="18">
        <f>SUMIFS(BasilRadata[Heltidsplasser
3-6],BasilRadata[År],'0. Oppsett'!$C$9,BasilRadata[1B. Organisasjonsnummer:],$C211)</f>
        <v>0</v>
      </c>
      <c r="H211" s="23">
        <f>'4. Selvkost og satser'!$B$55</f>
        <v>113119.38208016184</v>
      </c>
      <c r="I211" s="23">
        <f t="shared" si="13"/>
        <v>0</v>
      </c>
      <c r="J211" s="67">
        <f>SUMIFS(BasilRadata[8E. Oppgi antall årsverk barnehagen har pensjonsforpliktelser for:],'1. BASIL-rådata'!$I$3:$I$500,'X. Satser pensjonstilskudd'!$C211,BasilRadata[År],'0. Oppsett'!$C$9)</f>
        <v>0</v>
      </c>
      <c r="K211" s="67" t="e">
        <f>_xlfn.XLOOKUP($C211,'X. Satser pensjonstilskudd'!$C$5:$C$224,'X. Satser pensjonstilskudd'!$I$5:$I$224)</f>
        <v>#DIV/0!</v>
      </c>
      <c r="L211" s="67" t="e">
        <f t="shared" si="14"/>
        <v>#DIV/0!</v>
      </c>
      <c r="M211" s="161">
        <f t="shared" si="15"/>
        <v>0</v>
      </c>
      <c r="N211" s="161">
        <f>IFERROR(M211*'0. Oppsett'!$C$30,0)</f>
        <v>0</v>
      </c>
      <c r="O211" s="25">
        <v>0</v>
      </c>
      <c r="P211" s="25"/>
      <c r="Q211" s="25"/>
      <c r="R211" s="25"/>
      <c r="S211" s="25">
        <v>0</v>
      </c>
      <c r="T211" s="25">
        <v>0</v>
      </c>
      <c r="U211" s="162">
        <v>0</v>
      </c>
      <c r="V211" s="162">
        <f t="shared" si="16"/>
        <v>0</v>
      </c>
    </row>
    <row r="212" spans="1:22">
      <c r="A212" s="158">
        <v>208</v>
      </c>
      <c r="B212" s="159">
        <f>'X. Satser pensjonstilskudd'!B212</f>
        <v>0</v>
      </c>
      <c r="C212" s="160">
        <f>'X. Satser pensjonstilskudd'!C212</f>
        <v>0</v>
      </c>
      <c r="D212" s="160" t="str">
        <f>IFERROR(_xlfn.XLOOKUP($C212,factPensjon[Virksomhetsnr.],factPensjon[Forpliktelser]),"")</f>
        <v/>
      </c>
      <c r="E212" s="18">
        <f>SUMIFS(BasilRadata[Heltidsplasser
0-2],BasilRadata[År],'0. Oppsett'!$C$9,BasilRadata[1B. Organisasjonsnummer:],$C212)</f>
        <v>0</v>
      </c>
      <c r="F212" s="23">
        <f>'4. Selvkost og satser'!$B$54</f>
        <v>217524.33895692934</v>
      </c>
      <c r="G212" s="18">
        <f>SUMIFS(BasilRadata[Heltidsplasser
3-6],BasilRadata[År],'0. Oppsett'!$C$9,BasilRadata[1B. Organisasjonsnummer:],$C212)</f>
        <v>0</v>
      </c>
      <c r="H212" s="23">
        <f>'4. Selvkost og satser'!$B$55</f>
        <v>113119.38208016184</v>
      </c>
      <c r="I212" s="23">
        <f t="shared" si="13"/>
        <v>0</v>
      </c>
      <c r="J212" s="67">
        <f>SUMIFS(BasilRadata[8E. Oppgi antall årsverk barnehagen har pensjonsforpliktelser for:],'1. BASIL-rådata'!$I$3:$I$500,'X. Satser pensjonstilskudd'!$C212,BasilRadata[År],'0. Oppsett'!$C$9)</f>
        <v>0</v>
      </c>
      <c r="K212" s="67" t="e">
        <f>_xlfn.XLOOKUP($C212,'X. Satser pensjonstilskudd'!$C$5:$C$224,'X. Satser pensjonstilskudd'!$I$5:$I$224)</f>
        <v>#DIV/0!</v>
      </c>
      <c r="L212" s="67" t="e">
        <f t="shared" si="14"/>
        <v>#DIV/0!</v>
      </c>
      <c r="M212" s="161">
        <f t="shared" si="15"/>
        <v>0</v>
      </c>
      <c r="N212" s="161">
        <f>IFERROR(M212*'0. Oppsett'!$C$30,0)</f>
        <v>0</v>
      </c>
      <c r="O212" s="25">
        <v>0</v>
      </c>
      <c r="P212" s="25"/>
      <c r="Q212" s="25"/>
      <c r="R212" s="25"/>
      <c r="S212" s="25">
        <v>0</v>
      </c>
      <c r="T212" s="25">
        <v>0</v>
      </c>
      <c r="U212" s="162">
        <v>0</v>
      </c>
      <c r="V212" s="162">
        <f t="shared" si="16"/>
        <v>0</v>
      </c>
    </row>
    <row r="213" spans="1:22">
      <c r="A213" s="158">
        <v>209</v>
      </c>
      <c r="B213" s="159">
        <f>'X. Satser pensjonstilskudd'!B213</f>
        <v>0</v>
      </c>
      <c r="C213" s="160">
        <f>'X. Satser pensjonstilskudd'!C213</f>
        <v>0</v>
      </c>
      <c r="D213" s="160" t="str">
        <f>IFERROR(_xlfn.XLOOKUP($C213,factPensjon[Virksomhetsnr.],factPensjon[Forpliktelser]),"")</f>
        <v/>
      </c>
      <c r="E213" s="18">
        <f>SUMIFS(BasilRadata[Heltidsplasser
0-2],BasilRadata[År],'0. Oppsett'!$C$9,BasilRadata[1B. Organisasjonsnummer:],$C213)</f>
        <v>0</v>
      </c>
      <c r="F213" s="23">
        <f>'4. Selvkost og satser'!$B$54</f>
        <v>217524.33895692934</v>
      </c>
      <c r="G213" s="18">
        <f>SUMIFS(BasilRadata[Heltidsplasser
3-6],BasilRadata[År],'0. Oppsett'!$C$9,BasilRadata[1B. Organisasjonsnummer:],$C213)</f>
        <v>0</v>
      </c>
      <c r="H213" s="23">
        <f>'4. Selvkost og satser'!$B$55</f>
        <v>113119.38208016184</v>
      </c>
      <c r="I213" s="23">
        <f t="shared" si="13"/>
        <v>0</v>
      </c>
      <c r="J213" s="67">
        <f>SUMIFS(BasilRadata[8E. Oppgi antall årsverk barnehagen har pensjonsforpliktelser for:],'1. BASIL-rådata'!$I$3:$I$500,'X. Satser pensjonstilskudd'!$C213,BasilRadata[År],'0. Oppsett'!$C$9)</f>
        <v>0</v>
      </c>
      <c r="K213" s="67" t="e">
        <f>_xlfn.XLOOKUP($C213,'X. Satser pensjonstilskudd'!$C$5:$C$224,'X. Satser pensjonstilskudd'!$I$5:$I$224)</f>
        <v>#DIV/0!</v>
      </c>
      <c r="L213" s="67" t="e">
        <f t="shared" si="14"/>
        <v>#DIV/0!</v>
      </c>
      <c r="M213" s="161">
        <f t="shared" si="15"/>
        <v>0</v>
      </c>
      <c r="N213" s="161">
        <f>IFERROR(M213*'0. Oppsett'!$C$30,0)</f>
        <v>0</v>
      </c>
      <c r="O213" s="25">
        <v>0</v>
      </c>
      <c r="P213" s="25"/>
      <c r="Q213" s="25"/>
      <c r="R213" s="25"/>
      <c r="S213" s="25">
        <v>0</v>
      </c>
      <c r="T213" s="25">
        <v>0</v>
      </c>
      <c r="U213" s="162">
        <v>0</v>
      </c>
      <c r="V213" s="162">
        <f t="shared" si="16"/>
        <v>0</v>
      </c>
    </row>
    <row r="214" spans="1:22">
      <c r="A214" s="158">
        <v>210</v>
      </c>
      <c r="B214" s="159">
        <f>'X. Satser pensjonstilskudd'!B214</f>
        <v>0</v>
      </c>
      <c r="C214" s="160">
        <f>'X. Satser pensjonstilskudd'!C214</f>
        <v>0</v>
      </c>
      <c r="D214" s="160" t="str">
        <f>IFERROR(_xlfn.XLOOKUP($C214,factPensjon[Virksomhetsnr.],factPensjon[Forpliktelser]),"")</f>
        <v/>
      </c>
      <c r="E214" s="18">
        <f>SUMIFS(BasilRadata[Heltidsplasser
0-2],BasilRadata[År],'0. Oppsett'!$C$9,BasilRadata[1B. Organisasjonsnummer:],$C214)</f>
        <v>0</v>
      </c>
      <c r="F214" s="23">
        <f>'4. Selvkost og satser'!$B$54</f>
        <v>217524.33895692934</v>
      </c>
      <c r="G214" s="18">
        <f>SUMIFS(BasilRadata[Heltidsplasser
3-6],BasilRadata[År],'0. Oppsett'!$C$9,BasilRadata[1B. Organisasjonsnummer:],$C214)</f>
        <v>0</v>
      </c>
      <c r="H214" s="23">
        <f>'4. Selvkost og satser'!$B$55</f>
        <v>113119.38208016184</v>
      </c>
      <c r="I214" s="23">
        <f t="shared" si="13"/>
        <v>0</v>
      </c>
      <c r="J214" s="67">
        <f>SUMIFS(BasilRadata[8E. Oppgi antall årsverk barnehagen har pensjonsforpliktelser for:],'1. BASIL-rådata'!$I$3:$I$500,'X. Satser pensjonstilskudd'!$C214,BasilRadata[År],'0. Oppsett'!$C$9)</f>
        <v>0</v>
      </c>
      <c r="K214" s="67" t="e">
        <f>_xlfn.XLOOKUP($C214,'X. Satser pensjonstilskudd'!$C$5:$C$224,'X. Satser pensjonstilskudd'!$I$5:$I$224)</f>
        <v>#DIV/0!</v>
      </c>
      <c r="L214" s="67" t="e">
        <f t="shared" si="14"/>
        <v>#DIV/0!</v>
      </c>
      <c r="M214" s="161">
        <f t="shared" si="15"/>
        <v>0</v>
      </c>
      <c r="N214" s="161">
        <f>IFERROR(M214*'0. Oppsett'!$C$30,0)</f>
        <v>0</v>
      </c>
      <c r="O214" s="25">
        <v>0</v>
      </c>
      <c r="P214" s="25"/>
      <c r="Q214" s="25"/>
      <c r="R214" s="25"/>
      <c r="S214" s="25">
        <v>0</v>
      </c>
      <c r="T214" s="25">
        <v>0</v>
      </c>
      <c r="U214" s="162">
        <v>0</v>
      </c>
      <c r="V214" s="162">
        <f t="shared" si="16"/>
        <v>0</v>
      </c>
    </row>
    <row r="215" spans="1:22">
      <c r="A215" s="158">
        <v>211</v>
      </c>
      <c r="B215" s="159">
        <f>'X. Satser pensjonstilskudd'!B215</f>
        <v>0</v>
      </c>
      <c r="C215" s="160">
        <f>'X. Satser pensjonstilskudd'!C215</f>
        <v>0</v>
      </c>
      <c r="D215" s="160" t="str">
        <f>IFERROR(_xlfn.XLOOKUP($C215,factPensjon[Virksomhetsnr.],factPensjon[Forpliktelser]),"")</f>
        <v/>
      </c>
      <c r="E215" s="18">
        <f>SUMIFS(BasilRadata[Heltidsplasser
0-2],BasilRadata[År],'0. Oppsett'!$C$9,BasilRadata[1B. Organisasjonsnummer:],$C215)</f>
        <v>0</v>
      </c>
      <c r="F215" s="23">
        <f>'4. Selvkost og satser'!$B$54</f>
        <v>217524.33895692934</v>
      </c>
      <c r="G215" s="18">
        <f>SUMIFS(BasilRadata[Heltidsplasser
3-6],BasilRadata[År],'0. Oppsett'!$C$9,BasilRadata[1B. Organisasjonsnummer:],$C215)</f>
        <v>0</v>
      </c>
      <c r="H215" s="23">
        <f>'4. Selvkost og satser'!$B$55</f>
        <v>113119.38208016184</v>
      </c>
      <c r="I215" s="23">
        <f t="shared" si="13"/>
        <v>0</v>
      </c>
      <c r="J215" s="67">
        <f>SUMIFS(BasilRadata[8E. Oppgi antall årsverk barnehagen har pensjonsforpliktelser for:],'1. BASIL-rådata'!$I$3:$I$500,'X. Satser pensjonstilskudd'!$C215,BasilRadata[År],'0. Oppsett'!$C$9)</f>
        <v>0</v>
      </c>
      <c r="K215" s="67" t="e">
        <f>_xlfn.XLOOKUP($C215,'X. Satser pensjonstilskudd'!$C$5:$C$224,'X. Satser pensjonstilskudd'!$I$5:$I$224)</f>
        <v>#DIV/0!</v>
      </c>
      <c r="L215" s="67" t="e">
        <f t="shared" si="14"/>
        <v>#DIV/0!</v>
      </c>
      <c r="M215" s="161">
        <f t="shared" si="15"/>
        <v>0</v>
      </c>
      <c r="N215" s="161">
        <f>IFERROR(M215*'0. Oppsett'!$C$30,0)</f>
        <v>0</v>
      </c>
      <c r="O215" s="25">
        <v>0</v>
      </c>
      <c r="P215" s="25"/>
      <c r="Q215" s="25"/>
      <c r="R215" s="25"/>
      <c r="S215" s="25">
        <v>0</v>
      </c>
      <c r="T215" s="25">
        <v>0</v>
      </c>
      <c r="U215" s="162">
        <v>0</v>
      </c>
      <c r="V215" s="162">
        <f t="shared" si="16"/>
        <v>0</v>
      </c>
    </row>
    <row r="216" spans="1:22">
      <c r="A216" s="158">
        <v>212</v>
      </c>
      <c r="B216" s="159">
        <f>'X. Satser pensjonstilskudd'!B216</f>
        <v>0</v>
      </c>
      <c r="C216" s="160">
        <f>'X. Satser pensjonstilskudd'!C216</f>
        <v>0</v>
      </c>
      <c r="D216" s="160" t="str">
        <f>IFERROR(_xlfn.XLOOKUP($C216,factPensjon[Virksomhetsnr.],factPensjon[Forpliktelser]),"")</f>
        <v/>
      </c>
      <c r="E216" s="18">
        <f>SUMIFS(BasilRadata[Heltidsplasser
0-2],BasilRadata[År],'0. Oppsett'!$C$9,BasilRadata[1B. Organisasjonsnummer:],$C216)</f>
        <v>0</v>
      </c>
      <c r="F216" s="23">
        <f>'4. Selvkost og satser'!$B$54</f>
        <v>217524.33895692934</v>
      </c>
      <c r="G216" s="18">
        <f>SUMIFS(BasilRadata[Heltidsplasser
3-6],BasilRadata[År],'0. Oppsett'!$C$9,BasilRadata[1B. Organisasjonsnummer:],$C216)</f>
        <v>0</v>
      </c>
      <c r="H216" s="23">
        <f>'4. Selvkost og satser'!$B$55</f>
        <v>113119.38208016184</v>
      </c>
      <c r="I216" s="23">
        <f t="shared" si="13"/>
        <v>0</v>
      </c>
      <c r="J216" s="67">
        <f>SUMIFS(BasilRadata[8E. Oppgi antall årsverk barnehagen har pensjonsforpliktelser for:],'1. BASIL-rådata'!$I$3:$I$500,'X. Satser pensjonstilskudd'!$C216,BasilRadata[År],'0. Oppsett'!$C$9)</f>
        <v>0</v>
      </c>
      <c r="K216" s="67" t="e">
        <f>_xlfn.XLOOKUP($C216,'X. Satser pensjonstilskudd'!$C$5:$C$224,'X. Satser pensjonstilskudd'!$I$5:$I$224)</f>
        <v>#DIV/0!</v>
      </c>
      <c r="L216" s="67" t="e">
        <f t="shared" si="14"/>
        <v>#DIV/0!</v>
      </c>
      <c r="M216" s="161">
        <f t="shared" si="15"/>
        <v>0</v>
      </c>
      <c r="N216" s="161">
        <f>IFERROR(M216*'0. Oppsett'!$C$30,0)</f>
        <v>0</v>
      </c>
      <c r="O216" s="25">
        <v>0</v>
      </c>
      <c r="P216" s="25"/>
      <c r="Q216" s="25"/>
      <c r="R216" s="25"/>
      <c r="S216" s="25">
        <v>0</v>
      </c>
      <c r="T216" s="25">
        <v>0</v>
      </c>
      <c r="U216" s="162">
        <v>0</v>
      </c>
      <c r="V216" s="162">
        <f t="shared" si="16"/>
        <v>0</v>
      </c>
    </row>
    <row r="217" spans="1:22">
      <c r="A217" s="158">
        <v>213</v>
      </c>
      <c r="B217" s="159">
        <f>'X. Satser pensjonstilskudd'!B217</f>
        <v>0</v>
      </c>
      <c r="C217" s="160">
        <f>'X. Satser pensjonstilskudd'!C217</f>
        <v>0</v>
      </c>
      <c r="D217" s="160" t="str">
        <f>IFERROR(_xlfn.XLOOKUP($C217,factPensjon[Virksomhetsnr.],factPensjon[Forpliktelser]),"")</f>
        <v/>
      </c>
      <c r="E217" s="18">
        <f>SUMIFS(BasilRadata[Heltidsplasser
0-2],BasilRadata[År],'0. Oppsett'!$C$9,BasilRadata[1B. Organisasjonsnummer:],$C217)</f>
        <v>0</v>
      </c>
      <c r="F217" s="23">
        <f>'4. Selvkost og satser'!$B$54</f>
        <v>217524.33895692934</v>
      </c>
      <c r="G217" s="18">
        <f>SUMIFS(BasilRadata[Heltidsplasser
3-6],BasilRadata[År],'0. Oppsett'!$C$9,BasilRadata[1B. Organisasjonsnummer:],$C217)</f>
        <v>0</v>
      </c>
      <c r="H217" s="23">
        <f>'4. Selvkost og satser'!$B$55</f>
        <v>113119.38208016184</v>
      </c>
      <c r="I217" s="23">
        <f t="shared" si="13"/>
        <v>0</v>
      </c>
      <c r="J217" s="67">
        <f>SUMIFS(BasilRadata[8E. Oppgi antall årsverk barnehagen har pensjonsforpliktelser for:],'1. BASIL-rådata'!$I$3:$I$500,'X. Satser pensjonstilskudd'!$C217,BasilRadata[År],'0. Oppsett'!$C$9)</f>
        <v>0</v>
      </c>
      <c r="K217" s="67" t="e">
        <f>_xlfn.XLOOKUP($C217,'X. Satser pensjonstilskudd'!$C$5:$C$224,'X. Satser pensjonstilskudd'!$I$5:$I$224)</f>
        <v>#DIV/0!</v>
      </c>
      <c r="L217" s="67" t="e">
        <f t="shared" si="14"/>
        <v>#DIV/0!</v>
      </c>
      <c r="M217" s="161">
        <f t="shared" si="15"/>
        <v>0</v>
      </c>
      <c r="N217" s="161">
        <f>IFERROR(M217*'0. Oppsett'!$C$30,0)</f>
        <v>0</v>
      </c>
      <c r="O217" s="25">
        <v>0</v>
      </c>
      <c r="P217" s="25"/>
      <c r="Q217" s="25"/>
      <c r="R217" s="25"/>
      <c r="S217" s="25">
        <v>0</v>
      </c>
      <c r="T217" s="25">
        <v>0</v>
      </c>
      <c r="U217" s="162">
        <v>0</v>
      </c>
      <c r="V217" s="162">
        <f t="shared" si="16"/>
        <v>0</v>
      </c>
    </row>
    <row r="218" spans="1:22">
      <c r="A218" s="158">
        <v>214</v>
      </c>
      <c r="B218" s="159">
        <f>'X. Satser pensjonstilskudd'!B218</f>
        <v>0</v>
      </c>
      <c r="C218" s="160">
        <f>'X. Satser pensjonstilskudd'!C218</f>
        <v>0</v>
      </c>
      <c r="D218" s="160" t="str">
        <f>IFERROR(_xlfn.XLOOKUP($C218,factPensjon[Virksomhetsnr.],factPensjon[Forpliktelser]),"")</f>
        <v/>
      </c>
      <c r="E218" s="18">
        <f>SUMIFS(BasilRadata[Heltidsplasser
0-2],BasilRadata[År],'0. Oppsett'!$C$9,BasilRadata[1B. Organisasjonsnummer:],$C218)</f>
        <v>0</v>
      </c>
      <c r="F218" s="23">
        <f>'4. Selvkost og satser'!$B$54</f>
        <v>217524.33895692934</v>
      </c>
      <c r="G218" s="18">
        <f>SUMIFS(BasilRadata[Heltidsplasser
3-6],BasilRadata[År],'0. Oppsett'!$C$9,BasilRadata[1B. Organisasjonsnummer:],$C218)</f>
        <v>0</v>
      </c>
      <c r="H218" s="23">
        <f>'4. Selvkost og satser'!$B$55</f>
        <v>113119.38208016184</v>
      </c>
      <c r="I218" s="23">
        <f t="shared" si="13"/>
        <v>0</v>
      </c>
      <c r="J218" s="67">
        <f>SUMIFS(BasilRadata[8E. Oppgi antall årsverk barnehagen har pensjonsforpliktelser for:],'1. BASIL-rådata'!$I$3:$I$500,'X. Satser pensjonstilskudd'!$C218,BasilRadata[År],'0. Oppsett'!$C$9)</f>
        <v>0</v>
      </c>
      <c r="K218" s="67" t="e">
        <f>_xlfn.XLOOKUP($C218,'X. Satser pensjonstilskudd'!$C$5:$C$224,'X. Satser pensjonstilskudd'!$I$5:$I$224)</f>
        <v>#DIV/0!</v>
      </c>
      <c r="L218" s="67" t="e">
        <f t="shared" si="14"/>
        <v>#DIV/0!</v>
      </c>
      <c r="M218" s="161">
        <f t="shared" si="15"/>
        <v>0</v>
      </c>
      <c r="N218" s="161">
        <f>IFERROR(M218*'0. Oppsett'!$C$30,0)</f>
        <v>0</v>
      </c>
      <c r="O218" s="25">
        <v>0</v>
      </c>
      <c r="P218" s="25"/>
      <c r="Q218" s="25"/>
      <c r="R218" s="25"/>
      <c r="S218" s="25">
        <v>0</v>
      </c>
      <c r="T218" s="25">
        <v>0</v>
      </c>
      <c r="U218" s="162">
        <v>0</v>
      </c>
      <c r="V218" s="162">
        <f t="shared" si="16"/>
        <v>0</v>
      </c>
    </row>
    <row r="219" spans="1:22">
      <c r="A219" s="158">
        <v>215</v>
      </c>
      <c r="B219" s="159">
        <f>'X. Satser pensjonstilskudd'!B219</f>
        <v>0</v>
      </c>
      <c r="C219" s="160">
        <f>'X. Satser pensjonstilskudd'!C219</f>
        <v>0</v>
      </c>
      <c r="D219" s="160" t="str">
        <f>IFERROR(_xlfn.XLOOKUP($C219,factPensjon[Virksomhetsnr.],factPensjon[Forpliktelser]),"")</f>
        <v/>
      </c>
      <c r="E219" s="18">
        <f>SUMIFS(BasilRadata[Heltidsplasser
0-2],BasilRadata[År],'0. Oppsett'!$C$9,BasilRadata[1B. Organisasjonsnummer:],$C219)</f>
        <v>0</v>
      </c>
      <c r="F219" s="23">
        <f>'4. Selvkost og satser'!$B$54</f>
        <v>217524.33895692934</v>
      </c>
      <c r="G219" s="18">
        <f>SUMIFS(BasilRadata[Heltidsplasser
3-6],BasilRadata[År],'0. Oppsett'!$C$9,BasilRadata[1B. Organisasjonsnummer:],$C219)</f>
        <v>0</v>
      </c>
      <c r="H219" s="23">
        <f>'4. Selvkost og satser'!$B$55</f>
        <v>113119.38208016184</v>
      </c>
      <c r="I219" s="23">
        <f t="shared" si="13"/>
        <v>0</v>
      </c>
      <c r="J219" s="67">
        <f>SUMIFS(BasilRadata[8E. Oppgi antall årsverk barnehagen har pensjonsforpliktelser for:],'1. BASIL-rådata'!$I$3:$I$500,'X. Satser pensjonstilskudd'!$C219,BasilRadata[År],'0. Oppsett'!$C$9)</f>
        <v>0</v>
      </c>
      <c r="K219" s="67" t="e">
        <f>_xlfn.XLOOKUP($C219,'X. Satser pensjonstilskudd'!$C$5:$C$224,'X. Satser pensjonstilskudd'!$I$5:$I$224)</f>
        <v>#DIV/0!</v>
      </c>
      <c r="L219" s="67" t="e">
        <f t="shared" si="14"/>
        <v>#DIV/0!</v>
      </c>
      <c r="M219" s="161">
        <f t="shared" si="15"/>
        <v>0</v>
      </c>
      <c r="N219" s="161">
        <f>IFERROR(M219*'0. Oppsett'!$C$30,0)</f>
        <v>0</v>
      </c>
      <c r="O219" s="25">
        <v>0</v>
      </c>
      <c r="P219" s="25"/>
      <c r="Q219" s="25"/>
      <c r="R219" s="25"/>
      <c r="S219" s="25">
        <v>0</v>
      </c>
      <c r="T219" s="25">
        <v>0</v>
      </c>
      <c r="U219" s="162">
        <v>0</v>
      </c>
      <c r="V219" s="162">
        <f t="shared" si="16"/>
        <v>0</v>
      </c>
    </row>
    <row r="220" spans="1:22">
      <c r="A220" s="158">
        <v>216</v>
      </c>
      <c r="B220" s="159">
        <f>'X. Satser pensjonstilskudd'!B220</f>
        <v>0</v>
      </c>
      <c r="C220" s="160">
        <f>'X. Satser pensjonstilskudd'!C220</f>
        <v>0</v>
      </c>
      <c r="D220" s="160" t="str">
        <f>IFERROR(_xlfn.XLOOKUP($C220,factPensjon[Virksomhetsnr.],factPensjon[Forpliktelser]),"")</f>
        <v/>
      </c>
      <c r="E220" s="18">
        <f>SUMIFS(BasilRadata[Heltidsplasser
0-2],BasilRadata[År],'0. Oppsett'!$C$9,BasilRadata[1B. Organisasjonsnummer:],$C220)</f>
        <v>0</v>
      </c>
      <c r="F220" s="23">
        <f>'4. Selvkost og satser'!$B$54</f>
        <v>217524.33895692934</v>
      </c>
      <c r="G220" s="18">
        <f>SUMIFS(BasilRadata[Heltidsplasser
3-6],BasilRadata[År],'0. Oppsett'!$C$9,BasilRadata[1B. Organisasjonsnummer:],$C220)</f>
        <v>0</v>
      </c>
      <c r="H220" s="23">
        <f>'4. Selvkost og satser'!$B$55</f>
        <v>113119.38208016184</v>
      </c>
      <c r="I220" s="23">
        <f t="shared" si="13"/>
        <v>0</v>
      </c>
      <c r="J220" s="67">
        <f>SUMIFS(BasilRadata[8E. Oppgi antall årsverk barnehagen har pensjonsforpliktelser for:],'1. BASIL-rådata'!$I$3:$I$500,'X. Satser pensjonstilskudd'!$C220,BasilRadata[År],'0. Oppsett'!$C$9)</f>
        <v>0</v>
      </c>
      <c r="K220" s="67" t="e">
        <f>_xlfn.XLOOKUP($C220,'X. Satser pensjonstilskudd'!$C$5:$C$224,'X. Satser pensjonstilskudd'!$I$5:$I$224)</f>
        <v>#DIV/0!</v>
      </c>
      <c r="L220" s="67" t="e">
        <f t="shared" si="14"/>
        <v>#DIV/0!</v>
      </c>
      <c r="M220" s="161">
        <f t="shared" si="15"/>
        <v>0</v>
      </c>
      <c r="N220" s="161">
        <f>IFERROR(M220*'0. Oppsett'!$C$30,0)</f>
        <v>0</v>
      </c>
      <c r="O220" s="25">
        <v>0</v>
      </c>
      <c r="P220" s="25"/>
      <c r="Q220" s="25"/>
      <c r="R220" s="25"/>
      <c r="S220" s="25">
        <v>0</v>
      </c>
      <c r="T220" s="25">
        <v>0</v>
      </c>
      <c r="U220" s="162">
        <v>0</v>
      </c>
      <c r="V220" s="162">
        <f t="shared" si="16"/>
        <v>0</v>
      </c>
    </row>
    <row r="221" spans="1:22">
      <c r="A221" s="158">
        <v>217</v>
      </c>
      <c r="B221" s="159">
        <f>'X. Satser pensjonstilskudd'!B221</f>
        <v>0</v>
      </c>
      <c r="C221" s="160">
        <f>'X. Satser pensjonstilskudd'!C221</f>
        <v>0</v>
      </c>
      <c r="D221" s="160" t="str">
        <f>IFERROR(_xlfn.XLOOKUP($C221,factPensjon[Virksomhetsnr.],factPensjon[Forpliktelser]),"")</f>
        <v/>
      </c>
      <c r="E221" s="18">
        <f>SUMIFS(BasilRadata[Heltidsplasser
0-2],BasilRadata[År],'0. Oppsett'!$C$9,BasilRadata[1B. Organisasjonsnummer:],$C221)</f>
        <v>0</v>
      </c>
      <c r="F221" s="23">
        <f>'4. Selvkost og satser'!$B$54</f>
        <v>217524.33895692934</v>
      </c>
      <c r="G221" s="18">
        <f>SUMIFS(BasilRadata[Heltidsplasser
3-6],BasilRadata[År],'0. Oppsett'!$C$9,BasilRadata[1B. Organisasjonsnummer:],$C221)</f>
        <v>0</v>
      </c>
      <c r="H221" s="23">
        <f>'4. Selvkost og satser'!$B$55</f>
        <v>113119.38208016184</v>
      </c>
      <c r="I221" s="23">
        <f t="shared" si="13"/>
        <v>0</v>
      </c>
      <c r="J221" s="67">
        <f>SUMIFS(BasilRadata[8E. Oppgi antall årsverk barnehagen har pensjonsforpliktelser for:],'1. BASIL-rådata'!$I$3:$I$500,'X. Satser pensjonstilskudd'!$C221,BasilRadata[År],'0. Oppsett'!$C$9)</f>
        <v>0</v>
      </c>
      <c r="K221" s="67" t="e">
        <f>_xlfn.XLOOKUP($C221,'X. Satser pensjonstilskudd'!$C$5:$C$224,'X. Satser pensjonstilskudd'!$I$5:$I$224)</f>
        <v>#DIV/0!</v>
      </c>
      <c r="L221" s="67" t="e">
        <f t="shared" si="14"/>
        <v>#DIV/0!</v>
      </c>
      <c r="M221" s="161">
        <f t="shared" si="15"/>
        <v>0</v>
      </c>
      <c r="N221" s="161">
        <f>IFERROR(M221*'0. Oppsett'!$C$30,0)</f>
        <v>0</v>
      </c>
      <c r="O221" s="25">
        <v>0</v>
      </c>
      <c r="P221" s="25"/>
      <c r="Q221" s="25"/>
      <c r="R221" s="25"/>
      <c r="S221" s="25">
        <v>0</v>
      </c>
      <c r="T221" s="25">
        <v>0</v>
      </c>
      <c r="U221" s="162">
        <v>0</v>
      </c>
      <c r="V221" s="162">
        <f t="shared" si="16"/>
        <v>0</v>
      </c>
    </row>
    <row r="222" spans="1:22">
      <c r="A222" s="158">
        <v>218</v>
      </c>
      <c r="B222" s="159">
        <f>'X. Satser pensjonstilskudd'!B222</f>
        <v>0</v>
      </c>
      <c r="C222" s="160">
        <f>'X. Satser pensjonstilskudd'!C222</f>
        <v>0</v>
      </c>
      <c r="D222" s="160" t="str">
        <f>IFERROR(_xlfn.XLOOKUP($C222,factPensjon[Virksomhetsnr.],factPensjon[Forpliktelser]),"")</f>
        <v/>
      </c>
      <c r="E222" s="18">
        <f>SUMIFS(BasilRadata[Heltidsplasser
0-2],BasilRadata[År],'0. Oppsett'!$C$9,BasilRadata[1B. Organisasjonsnummer:],$C222)</f>
        <v>0</v>
      </c>
      <c r="F222" s="23">
        <f>'4. Selvkost og satser'!$B$54</f>
        <v>217524.33895692934</v>
      </c>
      <c r="G222" s="18">
        <f>SUMIFS(BasilRadata[Heltidsplasser
3-6],BasilRadata[År],'0. Oppsett'!$C$9,BasilRadata[1B. Organisasjonsnummer:],$C222)</f>
        <v>0</v>
      </c>
      <c r="H222" s="23">
        <f>'4. Selvkost og satser'!$B$55</f>
        <v>113119.38208016184</v>
      </c>
      <c r="I222" s="23">
        <f t="shared" si="13"/>
        <v>0</v>
      </c>
      <c r="J222" s="67">
        <f>SUMIFS(BasilRadata[8E. Oppgi antall årsverk barnehagen har pensjonsforpliktelser for:],'1. BASIL-rådata'!$I$3:$I$500,'X. Satser pensjonstilskudd'!$C222,BasilRadata[År],'0. Oppsett'!$C$9)</f>
        <v>0</v>
      </c>
      <c r="K222" s="67" t="e">
        <f>_xlfn.XLOOKUP($C222,'X. Satser pensjonstilskudd'!$C$5:$C$224,'X. Satser pensjonstilskudd'!$I$5:$I$224)</f>
        <v>#DIV/0!</v>
      </c>
      <c r="L222" s="67" t="e">
        <f t="shared" si="14"/>
        <v>#DIV/0!</v>
      </c>
      <c r="M222" s="161">
        <f t="shared" si="15"/>
        <v>0</v>
      </c>
      <c r="N222" s="161">
        <f>IFERROR(M222*'0. Oppsett'!$C$30,0)</f>
        <v>0</v>
      </c>
      <c r="O222" s="25">
        <v>0</v>
      </c>
      <c r="P222" s="25"/>
      <c r="Q222" s="25"/>
      <c r="R222" s="25"/>
      <c r="S222" s="25">
        <v>0</v>
      </c>
      <c r="T222" s="25">
        <v>0</v>
      </c>
      <c r="U222" s="162">
        <v>0</v>
      </c>
      <c r="V222" s="162">
        <f t="shared" si="16"/>
        <v>0</v>
      </c>
    </row>
    <row r="223" spans="1:22">
      <c r="A223" s="158">
        <v>219</v>
      </c>
      <c r="B223" s="159">
        <f>'X. Satser pensjonstilskudd'!B223</f>
        <v>0</v>
      </c>
      <c r="C223" s="160">
        <f>'X. Satser pensjonstilskudd'!C223</f>
        <v>0</v>
      </c>
      <c r="D223" s="160" t="str">
        <f>IFERROR(_xlfn.XLOOKUP($C223,factPensjon[Virksomhetsnr.],factPensjon[Forpliktelser]),"")</f>
        <v/>
      </c>
      <c r="E223" s="18">
        <f>SUMIFS(BasilRadata[Heltidsplasser
0-2],BasilRadata[År],'0. Oppsett'!$C$9,BasilRadata[1B. Organisasjonsnummer:],$C223)</f>
        <v>0</v>
      </c>
      <c r="F223" s="23">
        <f>'4. Selvkost og satser'!$B$54</f>
        <v>217524.33895692934</v>
      </c>
      <c r="G223" s="18">
        <f>SUMIFS(BasilRadata[Heltidsplasser
3-6],BasilRadata[År],'0. Oppsett'!$C$9,BasilRadata[1B. Organisasjonsnummer:],$C223)</f>
        <v>0</v>
      </c>
      <c r="H223" s="23">
        <f>'4. Selvkost og satser'!$B$55</f>
        <v>113119.38208016184</v>
      </c>
      <c r="I223" s="23">
        <f t="shared" si="13"/>
        <v>0</v>
      </c>
      <c r="J223" s="67">
        <f>SUMIFS(BasilRadata[8E. Oppgi antall årsverk barnehagen har pensjonsforpliktelser for:],'1. BASIL-rådata'!$I$3:$I$500,'X. Satser pensjonstilskudd'!$C223,BasilRadata[År],'0. Oppsett'!$C$9)</f>
        <v>0</v>
      </c>
      <c r="K223" s="67" t="e">
        <f>_xlfn.XLOOKUP($C223,'X. Satser pensjonstilskudd'!$C$5:$C$224,'X. Satser pensjonstilskudd'!$I$5:$I$224)</f>
        <v>#DIV/0!</v>
      </c>
      <c r="L223" s="67" t="e">
        <f t="shared" si="14"/>
        <v>#DIV/0!</v>
      </c>
      <c r="M223" s="161">
        <f t="shared" si="15"/>
        <v>0</v>
      </c>
      <c r="N223" s="161">
        <f>IFERROR(M223*'0. Oppsett'!$C$30,0)</f>
        <v>0</v>
      </c>
      <c r="O223" s="25">
        <v>0</v>
      </c>
      <c r="P223" s="25"/>
      <c r="Q223" s="25"/>
      <c r="R223" s="25"/>
      <c r="S223" s="25">
        <v>0</v>
      </c>
      <c r="T223" s="25">
        <v>0</v>
      </c>
      <c r="U223" s="162">
        <v>0</v>
      </c>
      <c r="V223" s="162">
        <f t="shared" si="16"/>
        <v>0</v>
      </c>
    </row>
    <row r="224" spans="1:22">
      <c r="A224" s="158">
        <v>220</v>
      </c>
      <c r="B224" s="159">
        <f>'X. Satser pensjonstilskudd'!B224</f>
        <v>0</v>
      </c>
      <c r="C224" s="160">
        <f>'X. Satser pensjonstilskudd'!C224</f>
        <v>0</v>
      </c>
      <c r="D224" s="160" t="str">
        <f>IFERROR(_xlfn.XLOOKUP($C224,factPensjon[Virksomhetsnr.],factPensjon[Forpliktelser]),"")</f>
        <v/>
      </c>
      <c r="E224" s="18">
        <f>SUMIFS(BasilRadata[Heltidsplasser
0-2],BasilRadata[År],'0. Oppsett'!$C$9,BasilRadata[1B. Organisasjonsnummer:],$C224)</f>
        <v>0</v>
      </c>
      <c r="F224" s="23">
        <f>'4. Selvkost og satser'!$B$54</f>
        <v>217524.33895692934</v>
      </c>
      <c r="G224" s="18">
        <f>SUMIFS(BasilRadata[Heltidsplasser
3-6],BasilRadata[År],'0. Oppsett'!$C$9,BasilRadata[1B. Organisasjonsnummer:],$C224)</f>
        <v>0</v>
      </c>
      <c r="H224" s="23">
        <f>'4. Selvkost og satser'!$B$55</f>
        <v>113119.38208016184</v>
      </c>
      <c r="I224" s="23">
        <f t="shared" si="13"/>
        <v>0</v>
      </c>
      <c r="J224" s="67">
        <f>SUMIFS(BasilRadata[8E. Oppgi antall årsverk barnehagen har pensjonsforpliktelser for:],'1. BASIL-rådata'!$I$3:$I$500,'X. Satser pensjonstilskudd'!$C224,BasilRadata[År],'0. Oppsett'!$C$9)</f>
        <v>0</v>
      </c>
      <c r="K224" s="67" t="e">
        <f>_xlfn.XLOOKUP($C224,'X. Satser pensjonstilskudd'!$C$5:$C$224,'X. Satser pensjonstilskudd'!$I$5:$I$224)</f>
        <v>#DIV/0!</v>
      </c>
      <c r="L224" s="67" t="e">
        <f t="shared" si="14"/>
        <v>#DIV/0!</v>
      </c>
      <c r="M224" s="161">
        <f t="shared" si="15"/>
        <v>0</v>
      </c>
      <c r="N224" s="161">
        <f>IFERROR(M224*'0. Oppsett'!$C$30,0)</f>
        <v>0</v>
      </c>
      <c r="O224" s="25">
        <v>0</v>
      </c>
      <c r="P224" s="25"/>
      <c r="Q224" s="25"/>
      <c r="R224" s="25"/>
      <c r="S224" s="25">
        <v>0</v>
      </c>
      <c r="T224" s="25">
        <v>0</v>
      </c>
      <c r="U224" s="162">
        <v>0</v>
      </c>
      <c r="V224" s="162">
        <f t="shared" si="16"/>
        <v>0</v>
      </c>
    </row>
    <row r="225" spans="1:22" ht="15" thickBot="1">
      <c r="A225" s="29"/>
      <c r="B225" s="29"/>
      <c r="C225" s="29"/>
      <c r="D225" s="29"/>
      <c r="E225" s="29">
        <f>SUM(E5:E224)</f>
        <v>0</v>
      </c>
      <c r="F225" s="29">
        <f>'4. Selvkost og satser'!$B$54*(1+'0. Oppsett'!$C$13)*(1+'0. Oppsett'!$C$14)</f>
        <v>232792.3723083162</v>
      </c>
      <c r="G225" s="29">
        <f>SUM(G5:G224)</f>
        <v>0</v>
      </c>
      <c r="H225" s="29">
        <f>'4. Selvkost og satser'!$B$55*(1+'0. Oppsett'!$C$13)*(1+'0. Oppsett'!$C$14)</f>
        <v>121059.23150836841</v>
      </c>
      <c r="I225" s="29">
        <f t="shared" si="13"/>
        <v>0</v>
      </c>
      <c r="J225" s="29">
        <f>IFERROR('X. Satser pensjonstilskudd'!G225,0)</f>
        <v>0</v>
      </c>
      <c r="K225" s="29" t="e">
        <f>SUM(K5:K224)</f>
        <v>#DIV/0!</v>
      </c>
      <c r="L225" s="29" t="e">
        <f t="shared" si="14"/>
        <v>#DIV/0!</v>
      </c>
      <c r="M225" s="29">
        <f t="shared" si="15"/>
        <v>0</v>
      </c>
      <c r="N225" s="29">
        <f>SUM(N5:N224)</f>
        <v>0</v>
      </c>
      <c r="O225" s="29">
        <f>SUM(O5:O224)</f>
        <v>0</v>
      </c>
      <c r="P225" s="29"/>
      <c r="Q225" s="29"/>
      <c r="R225" s="29"/>
      <c r="S225" s="29">
        <f>SUM(S5:S224)</f>
        <v>0</v>
      </c>
      <c r="T225" s="29">
        <f>SUM(T5:T224)</f>
        <v>0</v>
      </c>
      <c r="U225" s="29">
        <f>SUM(U5:U224)</f>
        <v>0</v>
      </c>
      <c r="V225" s="29">
        <f>SUM(V5:V224)</f>
        <v>0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225"/>
  <sheetViews>
    <sheetView workbookViewId="0">
      <selection activeCell="J3" sqref="J3"/>
    </sheetView>
  </sheetViews>
  <sheetFormatPr defaultColWidth="11.42578125" defaultRowHeight="14.45"/>
  <cols>
    <col min="2" max="2" width="24.42578125" customWidth="1"/>
  </cols>
  <sheetData>
    <row r="1" spans="1:21">
      <c r="A1" s="65" t="s">
        <v>498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14.45" customHeight="1">
      <c r="A2" s="83" t="s">
        <v>475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5" t="s">
        <v>499</v>
      </c>
      <c r="P2" s="84"/>
      <c r="Q2" s="84"/>
      <c r="R2" s="84"/>
      <c r="S2" s="84"/>
      <c r="T2" s="84"/>
      <c r="U2" s="84"/>
    </row>
    <row r="3" spans="1:21" ht="52.5">
      <c r="A3" s="315" t="s">
        <v>461</v>
      </c>
      <c r="B3" s="327"/>
      <c r="C3" s="327"/>
      <c r="D3" s="165"/>
      <c r="E3" s="64" t="s">
        <v>476</v>
      </c>
      <c r="F3" s="64"/>
      <c r="G3" s="64"/>
      <c r="H3" s="64"/>
      <c r="I3" s="64"/>
      <c r="J3" s="169">
        <f>'0. Oppsett'!C7-1</f>
        <v>2026</v>
      </c>
      <c r="K3" s="66"/>
      <c r="L3" s="66"/>
      <c r="M3" s="319" t="s">
        <v>477</v>
      </c>
      <c r="N3" s="327"/>
      <c r="O3" s="21" t="s">
        <v>478</v>
      </c>
      <c r="P3" s="21" t="s">
        <v>479</v>
      </c>
      <c r="Q3" s="21" t="s">
        <v>480</v>
      </c>
      <c r="R3" s="21" t="s">
        <v>481</v>
      </c>
      <c r="S3" s="21" t="s">
        <v>482</v>
      </c>
      <c r="T3" s="9" t="s">
        <v>483</v>
      </c>
      <c r="U3" s="9" t="s">
        <v>484</v>
      </c>
    </row>
    <row r="4" spans="1:21" ht="42">
      <c r="A4" s="9" t="s">
        <v>465</v>
      </c>
      <c r="B4" s="9" t="s">
        <v>466</v>
      </c>
      <c r="C4" s="9" t="s">
        <v>467</v>
      </c>
      <c r="D4" s="9" t="s">
        <v>468</v>
      </c>
      <c r="E4" s="10" t="s">
        <v>485</v>
      </c>
      <c r="F4" s="10" t="s">
        <v>486</v>
      </c>
      <c r="G4" s="10" t="s">
        <v>76</v>
      </c>
      <c r="H4" s="10" t="s">
        <v>487</v>
      </c>
      <c r="I4" s="99" t="s">
        <v>488</v>
      </c>
      <c r="J4" s="100" t="s">
        <v>500</v>
      </c>
      <c r="K4" s="100" t="s">
        <v>490</v>
      </c>
      <c r="L4" s="5" t="s">
        <v>491</v>
      </c>
      <c r="M4" s="20" t="s">
        <v>492</v>
      </c>
      <c r="N4" s="20" t="s">
        <v>493</v>
      </c>
      <c r="O4" s="21" t="s">
        <v>494</v>
      </c>
      <c r="P4" s="21" t="s">
        <v>494</v>
      </c>
      <c r="Q4" s="21" t="s">
        <v>494</v>
      </c>
      <c r="R4" s="21" t="s">
        <v>494</v>
      </c>
      <c r="S4" s="21" t="s">
        <v>495</v>
      </c>
      <c r="T4" s="9" t="s">
        <v>496</v>
      </c>
      <c r="U4" s="9" t="s">
        <v>497</v>
      </c>
    </row>
    <row r="5" spans="1:21">
      <c r="A5" s="16">
        <v>1</v>
      </c>
      <c r="B5" s="90">
        <f>'X. Satser pensjonstilskudd'!B5</f>
        <v>0</v>
      </c>
      <c r="C5" s="17">
        <f>'X. Satser pensjonstilskudd'!C5</f>
        <v>0</v>
      </c>
      <c r="D5" s="17" t="str">
        <f>IFERROR(_xlfn.XLOOKUP($C5,factPensjon[Virksomhetsnr.],factPensjon[Forpliktelser]),"")</f>
        <v/>
      </c>
      <c r="E5" s="89">
        <f>SUMIFS(BasilRadata[Heltidsplasser
0-2],BasilRadata[År],'0. Oppsett'!$C$7-1,BasilRadata[1B. Organisasjonsnummer:],$C5)</f>
        <v>0</v>
      </c>
      <c r="F5" s="23">
        <f>'4. Selvkost og satser'!$B$54</f>
        <v>217524.33895692934</v>
      </c>
      <c r="G5" s="89">
        <f>SUMIFS(BasilRadata[Heltidsplasser
3-6],BasilRadata[År],'0. Oppsett'!$C$7-1,BasilRadata[1B. Organisasjonsnummer:],$C5)</f>
        <v>0</v>
      </c>
      <c r="H5" s="97">
        <f>'4. Selvkost og satser'!$B$55</f>
        <v>113119.38208016184</v>
      </c>
      <c r="I5" s="97">
        <f>IFERROR(IF(B5="",0,E5*F5+G5*H5),0)</f>
        <v>0</v>
      </c>
      <c r="J5" s="101">
        <f>SUMIFS(BasilRadata[8E. Oppgi antall årsverk barnehagen har pensjonsforpliktelser for:],BasilRadata[År],'0. Oppsett'!$C$7-1,BasilRadata[1B. Organisasjonsnummer:],'X. Utbetalingsmodul'!$C5)</f>
        <v>0</v>
      </c>
      <c r="K5" s="97" t="e">
        <f>_xlfn.XLOOKUP(C5,'X. Satser pensjonstilskudd'!$C$5:$C$224,'X. Satser pensjonstilskudd'!$I$5:$I$224)</f>
        <v>#DIV/0!</v>
      </c>
      <c r="L5" s="98" t="e">
        <f>K5*J5</f>
        <v>#DIV/0!</v>
      </c>
      <c r="M5" s="163">
        <f>E5+G5</f>
        <v>0</v>
      </c>
      <c r="N5" s="163">
        <f>IFERROR(M5*'0. Oppsett'!$C$30,0)</f>
        <v>0</v>
      </c>
      <c r="O5" s="25">
        <v>0</v>
      </c>
      <c r="P5" s="25"/>
      <c r="Q5" s="25"/>
      <c r="R5" s="25"/>
      <c r="S5" s="25">
        <v>0</v>
      </c>
      <c r="T5" s="164">
        <v>0</v>
      </c>
      <c r="U5" s="164">
        <f t="shared" ref="U5:U10" si="0">IFERROR(IF(B5="",0,I5+L5+N5+O5+S5+T5),0)</f>
        <v>0</v>
      </c>
    </row>
    <row r="6" spans="1:21">
      <c r="A6" s="19">
        <v>2</v>
      </c>
      <c r="B6" s="90">
        <f>'X. Satser pensjonstilskudd'!B6</f>
        <v>0</v>
      </c>
      <c r="C6" s="17">
        <f>'X. Satser pensjonstilskudd'!C6</f>
        <v>0</v>
      </c>
      <c r="D6" s="17" t="str">
        <f>IFERROR(_xlfn.XLOOKUP($C6,factPensjon[Virksomhetsnr.],factPensjon[Forpliktelser]),"")</f>
        <v/>
      </c>
      <c r="E6" s="89">
        <f>SUMIFS(BasilRadata[Heltidsplasser
0-2],BasilRadata[År],'0. Oppsett'!$C$7-1,BasilRadata[1B. Organisasjonsnummer:],$C6)</f>
        <v>0</v>
      </c>
      <c r="F6" s="23">
        <f>'4. Selvkost og satser'!$B$54</f>
        <v>217524.33895692934</v>
      </c>
      <c r="G6" s="89">
        <f>SUMIFS(BasilRadata[Heltidsplasser
3-6],BasilRadata[År],'0. Oppsett'!$C$7-1,BasilRadata[1B. Organisasjonsnummer:],$C6)</f>
        <v>0</v>
      </c>
      <c r="H6" s="97">
        <f>'4. Selvkost og satser'!$B$55</f>
        <v>113119.38208016184</v>
      </c>
      <c r="I6" s="97">
        <f t="shared" ref="I6:I69" si="1">IFERROR(IF(B6="",0,E6*F6+G6*H6),0)</f>
        <v>0</v>
      </c>
      <c r="J6" s="101">
        <f>SUMIFS(BasilRadata[8E. Oppgi antall årsverk barnehagen har pensjonsforpliktelser for:],BasilRadata[År],'0. Oppsett'!$C$7-1,BasilRadata[1B. Organisasjonsnummer:],'X. Utbetalingsmodul'!$C6)</f>
        <v>0</v>
      </c>
      <c r="K6" s="97" t="e">
        <f>_xlfn.XLOOKUP(C6,'X. Satser pensjonstilskudd'!$C$5:$C$224,'X. Satser pensjonstilskudd'!$I$5:$I$224)</f>
        <v>#DIV/0!</v>
      </c>
      <c r="L6" s="98" t="e">
        <f t="shared" ref="L6:L69" si="2">K6*J6</f>
        <v>#DIV/0!</v>
      </c>
      <c r="M6" s="163">
        <f t="shared" ref="M6:M69" si="3">E6+G6</f>
        <v>0</v>
      </c>
      <c r="N6" s="163">
        <f>IFERROR(M6*'0. Oppsett'!$C$30,0)</f>
        <v>0</v>
      </c>
      <c r="O6" s="25">
        <v>0</v>
      </c>
      <c r="P6" s="25"/>
      <c r="Q6" s="25"/>
      <c r="R6" s="25"/>
      <c r="S6" s="25">
        <v>0</v>
      </c>
      <c r="T6" s="164">
        <v>0</v>
      </c>
      <c r="U6" s="164">
        <f t="shared" si="0"/>
        <v>0</v>
      </c>
    </row>
    <row r="7" spans="1:21">
      <c r="A7" s="16">
        <v>3</v>
      </c>
      <c r="B7" s="90">
        <f>'X. Satser pensjonstilskudd'!B7</f>
        <v>0</v>
      </c>
      <c r="C7" s="17">
        <f>'X. Satser pensjonstilskudd'!C7</f>
        <v>0</v>
      </c>
      <c r="D7" s="17" t="str">
        <f>IFERROR(_xlfn.XLOOKUP($C7,factPensjon[Virksomhetsnr.],factPensjon[Forpliktelser]),"")</f>
        <v/>
      </c>
      <c r="E7" s="89">
        <f>SUMIFS(BasilRadata[Heltidsplasser
0-2],BasilRadata[År],'0. Oppsett'!$C$7-1,BasilRadata[1B. Organisasjonsnummer:],$C7)</f>
        <v>0</v>
      </c>
      <c r="F7" s="23">
        <f>'4. Selvkost og satser'!$B$54</f>
        <v>217524.33895692934</v>
      </c>
      <c r="G7" s="89">
        <f>SUMIFS(BasilRadata[Heltidsplasser
3-6],BasilRadata[År],'0. Oppsett'!$C$7-1,BasilRadata[1B. Organisasjonsnummer:],$C7)</f>
        <v>0</v>
      </c>
      <c r="H7" s="97">
        <f>'4. Selvkost og satser'!$B$55</f>
        <v>113119.38208016184</v>
      </c>
      <c r="I7" s="97">
        <f t="shared" si="1"/>
        <v>0</v>
      </c>
      <c r="J7" s="101">
        <f>SUMIFS(BasilRadata[8E. Oppgi antall årsverk barnehagen har pensjonsforpliktelser for:],BasilRadata[År],'0. Oppsett'!$C$7-1,BasilRadata[1B. Organisasjonsnummer:],'X. Utbetalingsmodul'!$C7)</f>
        <v>0</v>
      </c>
      <c r="K7" s="97" t="e">
        <f>_xlfn.XLOOKUP(C7,'X. Satser pensjonstilskudd'!$C$5:$C$224,'X. Satser pensjonstilskudd'!$I$5:$I$224)</f>
        <v>#DIV/0!</v>
      </c>
      <c r="L7" s="98" t="e">
        <f t="shared" si="2"/>
        <v>#DIV/0!</v>
      </c>
      <c r="M7" s="163">
        <f t="shared" si="3"/>
        <v>0</v>
      </c>
      <c r="N7" s="163">
        <f>IFERROR(M7*'0. Oppsett'!$C$30,0)</f>
        <v>0</v>
      </c>
      <c r="O7" s="25">
        <v>0</v>
      </c>
      <c r="P7" s="25"/>
      <c r="Q7" s="25"/>
      <c r="R7" s="25"/>
      <c r="S7" s="25">
        <v>0</v>
      </c>
      <c r="T7" s="164">
        <v>0</v>
      </c>
      <c r="U7" s="164">
        <f t="shared" si="0"/>
        <v>0</v>
      </c>
    </row>
    <row r="8" spans="1:21">
      <c r="A8" s="19">
        <v>4</v>
      </c>
      <c r="B8" s="90">
        <f>'X. Satser pensjonstilskudd'!B8</f>
        <v>0</v>
      </c>
      <c r="C8" s="17">
        <f>'X. Satser pensjonstilskudd'!C8</f>
        <v>0</v>
      </c>
      <c r="D8" s="17" t="str">
        <f>IFERROR(_xlfn.XLOOKUP($C8,factPensjon[Virksomhetsnr.],factPensjon[Forpliktelser]),"")</f>
        <v/>
      </c>
      <c r="E8" s="89">
        <f>SUMIFS(BasilRadata[Heltidsplasser
0-2],BasilRadata[År],'0. Oppsett'!$C$7-1,BasilRadata[1B. Organisasjonsnummer:],$C8)</f>
        <v>0</v>
      </c>
      <c r="F8" s="23">
        <f>'4. Selvkost og satser'!$B$54</f>
        <v>217524.33895692934</v>
      </c>
      <c r="G8" s="89">
        <f>SUMIFS(BasilRadata[Heltidsplasser
3-6],BasilRadata[År],'0. Oppsett'!$C$7-1,BasilRadata[1B. Organisasjonsnummer:],$C8)</f>
        <v>0</v>
      </c>
      <c r="H8" s="97">
        <f>'4. Selvkost og satser'!$B$55</f>
        <v>113119.38208016184</v>
      </c>
      <c r="I8" s="97">
        <f t="shared" si="1"/>
        <v>0</v>
      </c>
      <c r="J8" s="101">
        <f>SUMIFS(BasilRadata[8E. Oppgi antall årsverk barnehagen har pensjonsforpliktelser for:],BasilRadata[År],'0. Oppsett'!$C$7-1,BasilRadata[1B. Organisasjonsnummer:],'X. Utbetalingsmodul'!$C8)</f>
        <v>0</v>
      </c>
      <c r="K8" s="97" t="e">
        <f>_xlfn.XLOOKUP(C8,'X. Satser pensjonstilskudd'!$C$5:$C$224,'X. Satser pensjonstilskudd'!$I$5:$I$224)</f>
        <v>#DIV/0!</v>
      </c>
      <c r="L8" s="98" t="e">
        <f t="shared" si="2"/>
        <v>#DIV/0!</v>
      </c>
      <c r="M8" s="163">
        <f t="shared" si="3"/>
        <v>0</v>
      </c>
      <c r="N8" s="163">
        <f>IFERROR(M8*'0. Oppsett'!$C$30,0)</f>
        <v>0</v>
      </c>
      <c r="O8" s="25">
        <v>0</v>
      </c>
      <c r="P8" s="25"/>
      <c r="Q8" s="25"/>
      <c r="R8" s="25"/>
      <c r="S8" s="25">
        <v>0</v>
      </c>
      <c r="T8" s="164">
        <v>0</v>
      </c>
      <c r="U8" s="164">
        <f t="shared" si="0"/>
        <v>0</v>
      </c>
    </row>
    <row r="9" spans="1:21">
      <c r="A9" s="16">
        <v>5</v>
      </c>
      <c r="B9" s="90">
        <f>'X. Satser pensjonstilskudd'!B9</f>
        <v>0</v>
      </c>
      <c r="C9" s="17">
        <f>'X. Satser pensjonstilskudd'!C9</f>
        <v>0</v>
      </c>
      <c r="D9" s="17" t="str">
        <f>IFERROR(_xlfn.XLOOKUP($C9,factPensjon[Virksomhetsnr.],factPensjon[Forpliktelser]),"")</f>
        <v/>
      </c>
      <c r="E9" s="89">
        <f>SUMIFS(BasilRadata[Heltidsplasser
0-2],BasilRadata[År],'0. Oppsett'!$C$7-1,BasilRadata[1B. Organisasjonsnummer:],$C9)</f>
        <v>0</v>
      </c>
      <c r="F9" s="23">
        <f>'4. Selvkost og satser'!$B$54</f>
        <v>217524.33895692934</v>
      </c>
      <c r="G9" s="89">
        <f>SUMIFS(BasilRadata[Heltidsplasser
3-6],BasilRadata[År],'0. Oppsett'!$C$7-1,BasilRadata[1B. Organisasjonsnummer:],$C9)</f>
        <v>0</v>
      </c>
      <c r="H9" s="97">
        <f>'4. Selvkost og satser'!$B$55</f>
        <v>113119.38208016184</v>
      </c>
      <c r="I9" s="97">
        <f t="shared" si="1"/>
        <v>0</v>
      </c>
      <c r="J9" s="101">
        <f>SUMIFS(BasilRadata[8E. Oppgi antall årsverk barnehagen har pensjonsforpliktelser for:],BasilRadata[År],'0. Oppsett'!$C$7-1,BasilRadata[1B. Organisasjonsnummer:],'X. Utbetalingsmodul'!$C9)</f>
        <v>0</v>
      </c>
      <c r="K9" s="97" t="e">
        <f>_xlfn.XLOOKUP(C9,'X. Satser pensjonstilskudd'!$C$5:$C$224,'X. Satser pensjonstilskudd'!$I$5:$I$224)</f>
        <v>#DIV/0!</v>
      </c>
      <c r="L9" s="98" t="e">
        <f t="shared" si="2"/>
        <v>#DIV/0!</v>
      </c>
      <c r="M9" s="163">
        <f t="shared" si="3"/>
        <v>0</v>
      </c>
      <c r="N9" s="163">
        <f>IFERROR(M9*'0. Oppsett'!$C$30,0)</f>
        <v>0</v>
      </c>
      <c r="O9" s="25">
        <v>0</v>
      </c>
      <c r="P9" s="25"/>
      <c r="Q9" s="25"/>
      <c r="R9" s="25"/>
      <c r="S9" s="25">
        <v>0</v>
      </c>
      <c r="T9" s="164">
        <v>0</v>
      </c>
      <c r="U9" s="164">
        <f t="shared" si="0"/>
        <v>0</v>
      </c>
    </row>
    <row r="10" spans="1:21">
      <c r="A10" s="19">
        <v>6</v>
      </c>
      <c r="B10" s="90">
        <f>'X. Satser pensjonstilskudd'!B10</f>
        <v>0</v>
      </c>
      <c r="C10" s="17">
        <f>'X. Satser pensjonstilskudd'!C10</f>
        <v>0</v>
      </c>
      <c r="D10" s="17" t="str">
        <f>IFERROR(_xlfn.XLOOKUP($C10,factPensjon[Virksomhetsnr.],factPensjon[Forpliktelser]),"")</f>
        <v/>
      </c>
      <c r="E10" s="89">
        <f>SUMIFS(BasilRadata[Heltidsplasser
0-2],BasilRadata[År],'0. Oppsett'!$C$7-1,BasilRadata[1B. Organisasjonsnummer:],$C10)</f>
        <v>0</v>
      </c>
      <c r="F10" s="23">
        <f>'4. Selvkost og satser'!$B$54</f>
        <v>217524.33895692934</v>
      </c>
      <c r="G10" s="89">
        <f>SUMIFS(BasilRadata[Heltidsplasser
3-6],BasilRadata[År],'0. Oppsett'!$C$7-1,BasilRadata[1B. Organisasjonsnummer:],$C10)</f>
        <v>0</v>
      </c>
      <c r="H10" s="97">
        <f>'4. Selvkost og satser'!$B$55</f>
        <v>113119.38208016184</v>
      </c>
      <c r="I10" s="97">
        <f t="shared" si="1"/>
        <v>0</v>
      </c>
      <c r="J10" s="101">
        <f>SUMIFS(BasilRadata[8E. Oppgi antall årsverk barnehagen har pensjonsforpliktelser for:],BasilRadata[År],'0. Oppsett'!$C$7-1,BasilRadata[1B. Organisasjonsnummer:],'X. Utbetalingsmodul'!$C10)</f>
        <v>0</v>
      </c>
      <c r="K10" s="97" t="e">
        <f>_xlfn.XLOOKUP(C10,'X. Satser pensjonstilskudd'!$C$5:$C$224,'X. Satser pensjonstilskudd'!$I$5:$I$224)</f>
        <v>#DIV/0!</v>
      </c>
      <c r="L10" s="98" t="e">
        <f t="shared" si="2"/>
        <v>#DIV/0!</v>
      </c>
      <c r="M10" s="163">
        <f t="shared" si="3"/>
        <v>0</v>
      </c>
      <c r="N10" s="163">
        <f>IFERROR(M10*'0. Oppsett'!$C$30,0)</f>
        <v>0</v>
      </c>
      <c r="O10" s="25">
        <v>0</v>
      </c>
      <c r="P10" s="25"/>
      <c r="Q10" s="25"/>
      <c r="R10" s="25"/>
      <c r="S10" s="25">
        <v>0</v>
      </c>
      <c r="T10" s="164">
        <v>0</v>
      </c>
      <c r="U10" s="164">
        <f t="shared" si="0"/>
        <v>0</v>
      </c>
    </row>
    <row r="11" spans="1:21">
      <c r="A11" s="16">
        <v>7</v>
      </c>
      <c r="B11" s="90">
        <f>'X. Satser pensjonstilskudd'!B11</f>
        <v>0</v>
      </c>
      <c r="C11" s="17">
        <f>'X. Satser pensjonstilskudd'!C11</f>
        <v>0</v>
      </c>
      <c r="D11" s="17" t="str">
        <f>IFERROR(_xlfn.XLOOKUP($C11,factPensjon[Virksomhetsnr.],factPensjon[Forpliktelser]),"")</f>
        <v/>
      </c>
      <c r="E11" s="89">
        <f>SUMIFS(BasilRadata[Heltidsplasser
0-2],BasilRadata[År],'0. Oppsett'!$C$7-1,BasilRadata[1B. Organisasjonsnummer:],$C11)</f>
        <v>0</v>
      </c>
      <c r="F11" s="23">
        <f>'4. Selvkost og satser'!$B$54</f>
        <v>217524.33895692934</v>
      </c>
      <c r="G11" s="89">
        <f>SUMIFS(BasilRadata[Heltidsplasser
3-6],BasilRadata[År],'0. Oppsett'!$C$7-1,BasilRadata[1B. Organisasjonsnummer:],$C11)</f>
        <v>0</v>
      </c>
      <c r="H11" s="97">
        <f>'4. Selvkost og satser'!$B$55</f>
        <v>113119.38208016184</v>
      </c>
      <c r="I11" s="97">
        <f t="shared" si="1"/>
        <v>0</v>
      </c>
      <c r="J11" s="101">
        <f>SUMIFS(BasilRadata[8E. Oppgi antall årsverk barnehagen har pensjonsforpliktelser for:],BasilRadata[År],'0. Oppsett'!$C$7-1,BasilRadata[1B. Organisasjonsnummer:],'X. Utbetalingsmodul'!$C11)</f>
        <v>0</v>
      </c>
      <c r="K11" s="97" t="e">
        <f>_xlfn.XLOOKUP(C11,'X. Satser pensjonstilskudd'!$C$5:$C$224,'X. Satser pensjonstilskudd'!$I$5:$I$224)</f>
        <v>#DIV/0!</v>
      </c>
      <c r="L11" s="98" t="e">
        <f t="shared" si="2"/>
        <v>#DIV/0!</v>
      </c>
      <c r="M11" s="163">
        <f t="shared" si="3"/>
        <v>0</v>
      </c>
      <c r="N11" s="163">
        <f>IFERROR(M11*'0. Oppsett'!$C$30,0)</f>
        <v>0</v>
      </c>
      <c r="O11" s="25">
        <v>0</v>
      </c>
      <c r="P11" s="25"/>
      <c r="Q11" s="25"/>
      <c r="R11" s="25"/>
      <c r="S11" s="25">
        <v>0</v>
      </c>
      <c r="T11" s="164">
        <v>0</v>
      </c>
      <c r="U11" s="164">
        <f t="shared" ref="U11:U74" si="4">IFERROR(IF(B11="",0,I11+K11+N11+O11+S11+T11),0)</f>
        <v>0</v>
      </c>
    </row>
    <row r="12" spans="1:21">
      <c r="A12" s="19">
        <v>8</v>
      </c>
      <c r="B12" s="90">
        <f>'X. Satser pensjonstilskudd'!B12</f>
        <v>0</v>
      </c>
      <c r="C12" s="17">
        <f>'X. Satser pensjonstilskudd'!C12</f>
        <v>0</v>
      </c>
      <c r="D12" s="17" t="str">
        <f>IFERROR(_xlfn.XLOOKUP($C12,factPensjon[Virksomhetsnr.],factPensjon[Forpliktelser]),"")</f>
        <v/>
      </c>
      <c r="E12" s="89">
        <f>SUMIFS(BasilRadata[Heltidsplasser
0-2],BasilRadata[År],'0. Oppsett'!$C$7-1,BasilRadata[1B. Organisasjonsnummer:],$C12)</f>
        <v>0</v>
      </c>
      <c r="F12" s="23">
        <f>'4. Selvkost og satser'!$B$54</f>
        <v>217524.33895692934</v>
      </c>
      <c r="G12" s="89">
        <f>SUMIFS(BasilRadata[Heltidsplasser
3-6],BasilRadata[År],'0. Oppsett'!$C$7-1,BasilRadata[1B. Organisasjonsnummer:],$C12)</f>
        <v>0</v>
      </c>
      <c r="H12" s="23">
        <f>'4. Selvkost og satser'!$B$55</f>
        <v>113119.38208016184</v>
      </c>
      <c r="I12" s="97">
        <f t="shared" si="1"/>
        <v>0</v>
      </c>
      <c r="J12" s="101">
        <f>SUMIFS(BasilRadata[8E. Oppgi antall årsverk barnehagen har pensjonsforpliktelser for:],BasilRadata[År],'0. Oppsett'!$C$7-1,BasilRadata[1B. Organisasjonsnummer:],'X. Utbetalingsmodul'!$C12)</f>
        <v>0</v>
      </c>
      <c r="K12" s="97" t="e">
        <f>_xlfn.XLOOKUP(C12,'X. Satser pensjonstilskudd'!$C$5:$C$224,'X. Satser pensjonstilskudd'!$I$5:$I$224)</f>
        <v>#DIV/0!</v>
      </c>
      <c r="L12" s="98" t="e">
        <f t="shared" si="2"/>
        <v>#DIV/0!</v>
      </c>
      <c r="M12" s="163">
        <f t="shared" si="3"/>
        <v>0</v>
      </c>
      <c r="N12" s="163">
        <f>IFERROR(M12*'0. Oppsett'!$C$30,0)</f>
        <v>0</v>
      </c>
      <c r="O12" s="25">
        <v>0</v>
      </c>
      <c r="P12" s="25"/>
      <c r="Q12" s="25"/>
      <c r="R12" s="25"/>
      <c r="S12" s="25">
        <v>0</v>
      </c>
      <c r="T12" s="164">
        <v>0</v>
      </c>
      <c r="U12" s="164">
        <f t="shared" si="4"/>
        <v>0</v>
      </c>
    </row>
    <row r="13" spans="1:21">
      <c r="A13" s="16">
        <v>9</v>
      </c>
      <c r="B13" s="90">
        <f>'X. Satser pensjonstilskudd'!B13</f>
        <v>0</v>
      </c>
      <c r="C13" s="17">
        <f>'X. Satser pensjonstilskudd'!C13</f>
        <v>0</v>
      </c>
      <c r="D13" s="17" t="str">
        <f>IFERROR(_xlfn.XLOOKUP($C13,factPensjon[Virksomhetsnr.],factPensjon[Forpliktelser]),"")</f>
        <v/>
      </c>
      <c r="E13" s="89">
        <f>SUMIFS(BasilRadata[Heltidsplasser
0-2],BasilRadata[År],'0. Oppsett'!$C$7-1,BasilRadata[1B. Organisasjonsnummer:],$C13)</f>
        <v>0</v>
      </c>
      <c r="F13" s="23">
        <f>'4. Selvkost og satser'!$B$54</f>
        <v>217524.33895692934</v>
      </c>
      <c r="G13" s="89">
        <f>SUMIFS(BasilRadata[Heltidsplasser
3-6],BasilRadata[År],'0. Oppsett'!$C$7-1,BasilRadata[1B. Organisasjonsnummer:],$C13)</f>
        <v>0</v>
      </c>
      <c r="H13" s="23">
        <f>'4. Selvkost og satser'!$B$55</f>
        <v>113119.38208016184</v>
      </c>
      <c r="I13" s="97">
        <f t="shared" si="1"/>
        <v>0</v>
      </c>
      <c r="J13" s="101">
        <f>SUMIFS(BasilRadata[8E. Oppgi antall årsverk barnehagen har pensjonsforpliktelser for:],BasilRadata[År],'0. Oppsett'!$C$7-1,BasilRadata[1B. Organisasjonsnummer:],'X. Utbetalingsmodul'!$C13)</f>
        <v>0</v>
      </c>
      <c r="K13" s="97" t="e">
        <f>_xlfn.XLOOKUP(C13,'X. Satser pensjonstilskudd'!$C$5:$C$224,'X. Satser pensjonstilskudd'!$I$5:$I$224)</f>
        <v>#DIV/0!</v>
      </c>
      <c r="L13" s="98" t="e">
        <f t="shared" si="2"/>
        <v>#DIV/0!</v>
      </c>
      <c r="M13" s="163">
        <f t="shared" si="3"/>
        <v>0</v>
      </c>
      <c r="N13" s="163">
        <f>IFERROR(M13*'0. Oppsett'!$C$30,0)</f>
        <v>0</v>
      </c>
      <c r="O13" s="25">
        <v>0</v>
      </c>
      <c r="P13" s="25"/>
      <c r="Q13" s="25"/>
      <c r="R13" s="25"/>
      <c r="S13" s="25">
        <v>0</v>
      </c>
      <c r="T13" s="164">
        <v>0</v>
      </c>
      <c r="U13" s="164">
        <f t="shared" si="4"/>
        <v>0</v>
      </c>
    </row>
    <row r="14" spans="1:21">
      <c r="A14" s="19">
        <v>10</v>
      </c>
      <c r="B14" s="90">
        <f>'X. Satser pensjonstilskudd'!B14</f>
        <v>0</v>
      </c>
      <c r="C14" s="17">
        <f>'X. Satser pensjonstilskudd'!C14</f>
        <v>0</v>
      </c>
      <c r="D14" s="17" t="str">
        <f>IFERROR(_xlfn.XLOOKUP($C14,factPensjon[Virksomhetsnr.],factPensjon[Forpliktelser]),"")</f>
        <v/>
      </c>
      <c r="E14" s="89">
        <f>SUMIFS(BasilRadata[Heltidsplasser
0-2],BasilRadata[År],'0. Oppsett'!$C$7-1,BasilRadata[1B. Organisasjonsnummer:],$C14)</f>
        <v>0</v>
      </c>
      <c r="F14" s="23">
        <f>'4. Selvkost og satser'!$B$54</f>
        <v>217524.33895692934</v>
      </c>
      <c r="G14" s="89">
        <f>SUMIFS(BasilRadata[Heltidsplasser
3-6],BasilRadata[År],'0. Oppsett'!$C$7-1,BasilRadata[1B. Organisasjonsnummer:],$C14)</f>
        <v>0</v>
      </c>
      <c r="H14" s="23">
        <f>'4. Selvkost og satser'!$B$55</f>
        <v>113119.38208016184</v>
      </c>
      <c r="I14" s="97">
        <f t="shared" si="1"/>
        <v>0</v>
      </c>
      <c r="J14" s="101">
        <f>SUMIFS(BasilRadata[8E. Oppgi antall årsverk barnehagen har pensjonsforpliktelser for:],BasilRadata[År],'0. Oppsett'!$C$7-1,BasilRadata[1B. Organisasjonsnummer:],'X. Utbetalingsmodul'!$C14)</f>
        <v>0</v>
      </c>
      <c r="K14" s="97" t="e">
        <f>_xlfn.XLOOKUP(C14,'X. Satser pensjonstilskudd'!$C$5:$C$224,'X. Satser pensjonstilskudd'!$I$5:$I$224)</f>
        <v>#DIV/0!</v>
      </c>
      <c r="L14" s="98" t="e">
        <f t="shared" si="2"/>
        <v>#DIV/0!</v>
      </c>
      <c r="M14" s="163">
        <f t="shared" si="3"/>
        <v>0</v>
      </c>
      <c r="N14" s="163">
        <f>IFERROR(M14*'0. Oppsett'!$C$30,0)</f>
        <v>0</v>
      </c>
      <c r="O14" s="25">
        <v>0</v>
      </c>
      <c r="P14" s="25"/>
      <c r="Q14" s="25"/>
      <c r="R14" s="25"/>
      <c r="S14" s="25">
        <v>0</v>
      </c>
      <c r="T14" s="164">
        <v>0</v>
      </c>
      <c r="U14" s="164">
        <f t="shared" si="4"/>
        <v>0</v>
      </c>
    </row>
    <row r="15" spans="1:21">
      <c r="A15" s="16">
        <v>11</v>
      </c>
      <c r="B15" s="90">
        <f>'X. Satser pensjonstilskudd'!B15</f>
        <v>0</v>
      </c>
      <c r="C15" s="17">
        <f>'X. Satser pensjonstilskudd'!C15</f>
        <v>0</v>
      </c>
      <c r="D15" s="17" t="str">
        <f>IFERROR(_xlfn.XLOOKUP($C15,factPensjon[Virksomhetsnr.],factPensjon[Forpliktelser]),"")</f>
        <v/>
      </c>
      <c r="E15" s="89">
        <f>SUMIFS(BasilRadata[Heltidsplasser
0-2],BasilRadata[År],'0. Oppsett'!$C$7-1,BasilRadata[1B. Organisasjonsnummer:],$C15)</f>
        <v>0</v>
      </c>
      <c r="F15" s="23">
        <f>'4. Selvkost og satser'!$B$54</f>
        <v>217524.33895692934</v>
      </c>
      <c r="G15" s="89">
        <f>SUMIFS(BasilRadata[Heltidsplasser
3-6],BasilRadata[År],'0. Oppsett'!$C$7-1,BasilRadata[1B. Organisasjonsnummer:],$C15)</f>
        <v>0</v>
      </c>
      <c r="H15" s="23">
        <f>'4. Selvkost og satser'!$B$55</f>
        <v>113119.38208016184</v>
      </c>
      <c r="I15" s="97">
        <f t="shared" si="1"/>
        <v>0</v>
      </c>
      <c r="J15" s="101">
        <f>SUMIFS(BasilRadata[8E. Oppgi antall årsverk barnehagen har pensjonsforpliktelser for:],BasilRadata[År],'0. Oppsett'!$C$7-1,BasilRadata[1B. Organisasjonsnummer:],'X. Utbetalingsmodul'!$C15)</f>
        <v>0</v>
      </c>
      <c r="K15" s="97" t="e">
        <f>_xlfn.XLOOKUP(C15,'X. Satser pensjonstilskudd'!$C$5:$C$224,'X. Satser pensjonstilskudd'!$I$5:$I$224)</f>
        <v>#DIV/0!</v>
      </c>
      <c r="L15" s="98" t="e">
        <f t="shared" si="2"/>
        <v>#DIV/0!</v>
      </c>
      <c r="M15" s="163">
        <f t="shared" si="3"/>
        <v>0</v>
      </c>
      <c r="N15" s="163">
        <f>IFERROR(M15*'0. Oppsett'!$C$30,0)</f>
        <v>0</v>
      </c>
      <c r="O15" s="25">
        <v>0</v>
      </c>
      <c r="P15" s="25"/>
      <c r="Q15" s="25"/>
      <c r="R15" s="25"/>
      <c r="S15" s="25">
        <v>0</v>
      </c>
      <c r="T15" s="164">
        <v>0</v>
      </c>
      <c r="U15" s="164">
        <f t="shared" si="4"/>
        <v>0</v>
      </c>
    </row>
    <row r="16" spans="1:21">
      <c r="A16" s="19">
        <v>12</v>
      </c>
      <c r="B16" s="90">
        <f>'X. Satser pensjonstilskudd'!B16</f>
        <v>0</v>
      </c>
      <c r="C16" s="17">
        <f>'X. Satser pensjonstilskudd'!C16</f>
        <v>0</v>
      </c>
      <c r="D16" s="17" t="str">
        <f>IFERROR(_xlfn.XLOOKUP($C16,factPensjon[Virksomhetsnr.],factPensjon[Forpliktelser]),"")</f>
        <v/>
      </c>
      <c r="E16" s="89">
        <f>SUMIFS(BasilRadata[Heltidsplasser
0-2],BasilRadata[År],'0. Oppsett'!$C$7-1,BasilRadata[1B. Organisasjonsnummer:],$C16)</f>
        <v>0</v>
      </c>
      <c r="F16" s="23">
        <f>'4. Selvkost og satser'!$B$54</f>
        <v>217524.33895692934</v>
      </c>
      <c r="G16" s="89">
        <f>SUMIFS(BasilRadata[Heltidsplasser
3-6],BasilRadata[År],'0. Oppsett'!$C$7-1,BasilRadata[1B. Organisasjonsnummer:],$C16)</f>
        <v>0</v>
      </c>
      <c r="H16" s="23">
        <f>'4. Selvkost og satser'!$B$55</f>
        <v>113119.38208016184</v>
      </c>
      <c r="I16" s="97">
        <f t="shared" si="1"/>
        <v>0</v>
      </c>
      <c r="J16" s="101">
        <f>SUMIFS(BasilRadata[8E. Oppgi antall årsverk barnehagen har pensjonsforpliktelser for:],BasilRadata[År],'0. Oppsett'!$C$7-1,BasilRadata[1B. Organisasjonsnummer:],'X. Utbetalingsmodul'!$C16)</f>
        <v>0</v>
      </c>
      <c r="K16" s="97" t="e">
        <f>_xlfn.XLOOKUP(C16,'X. Satser pensjonstilskudd'!$C$5:$C$224,'X. Satser pensjonstilskudd'!$I$5:$I$224)</f>
        <v>#DIV/0!</v>
      </c>
      <c r="L16" s="98" t="e">
        <f t="shared" si="2"/>
        <v>#DIV/0!</v>
      </c>
      <c r="M16" s="163">
        <f t="shared" si="3"/>
        <v>0</v>
      </c>
      <c r="N16" s="163">
        <f>IFERROR(M16*'0. Oppsett'!$C$30,0)</f>
        <v>0</v>
      </c>
      <c r="O16" s="25">
        <v>0</v>
      </c>
      <c r="P16" s="25"/>
      <c r="Q16" s="25"/>
      <c r="R16" s="25"/>
      <c r="S16" s="25">
        <v>0</v>
      </c>
      <c r="T16" s="164">
        <v>0</v>
      </c>
      <c r="U16" s="164">
        <f t="shared" si="4"/>
        <v>0</v>
      </c>
    </row>
    <row r="17" spans="1:21">
      <c r="A17" s="16">
        <v>13</v>
      </c>
      <c r="B17" s="90">
        <f>'X. Satser pensjonstilskudd'!B17</f>
        <v>0</v>
      </c>
      <c r="C17" s="17">
        <f>'X. Satser pensjonstilskudd'!C17</f>
        <v>0</v>
      </c>
      <c r="D17" s="17" t="str">
        <f>IFERROR(_xlfn.XLOOKUP($C17,factPensjon[Virksomhetsnr.],factPensjon[Forpliktelser]),"")</f>
        <v/>
      </c>
      <c r="E17" s="89">
        <f>SUMIFS(BasilRadata[Heltidsplasser
0-2],BasilRadata[År],'0. Oppsett'!$C$7-1,BasilRadata[1B. Organisasjonsnummer:],$C17)</f>
        <v>0</v>
      </c>
      <c r="F17" s="23">
        <f>'4. Selvkost og satser'!$B$54</f>
        <v>217524.33895692934</v>
      </c>
      <c r="G17" s="89">
        <f>SUMIFS(BasilRadata[Heltidsplasser
3-6],BasilRadata[År],'0. Oppsett'!$C$7-1,BasilRadata[1B. Organisasjonsnummer:],$C17)</f>
        <v>0</v>
      </c>
      <c r="H17" s="23">
        <f>'4. Selvkost og satser'!$B$55</f>
        <v>113119.38208016184</v>
      </c>
      <c r="I17" s="97">
        <f t="shared" si="1"/>
        <v>0</v>
      </c>
      <c r="J17" s="101">
        <f>SUMIFS(BasilRadata[8E. Oppgi antall årsverk barnehagen har pensjonsforpliktelser for:],BasilRadata[År],'0. Oppsett'!$C$7-1,BasilRadata[1B. Organisasjonsnummer:],'X. Utbetalingsmodul'!$C17)</f>
        <v>0</v>
      </c>
      <c r="K17" s="97" t="e">
        <f>_xlfn.XLOOKUP(C17,'X. Satser pensjonstilskudd'!$C$5:$C$224,'X. Satser pensjonstilskudd'!$I$5:$I$224)</f>
        <v>#DIV/0!</v>
      </c>
      <c r="L17" s="98" t="e">
        <f t="shared" si="2"/>
        <v>#DIV/0!</v>
      </c>
      <c r="M17" s="163">
        <f t="shared" si="3"/>
        <v>0</v>
      </c>
      <c r="N17" s="163">
        <f>IFERROR(M17*'0. Oppsett'!$C$30,0)</f>
        <v>0</v>
      </c>
      <c r="O17" s="25">
        <v>0</v>
      </c>
      <c r="P17" s="25"/>
      <c r="Q17" s="25"/>
      <c r="R17" s="25"/>
      <c r="S17" s="25">
        <v>0</v>
      </c>
      <c r="T17" s="164">
        <v>0</v>
      </c>
      <c r="U17" s="164">
        <f t="shared" si="4"/>
        <v>0</v>
      </c>
    </row>
    <row r="18" spans="1:21">
      <c r="A18" s="19">
        <v>14</v>
      </c>
      <c r="B18" s="90">
        <f>'X. Satser pensjonstilskudd'!B18</f>
        <v>0</v>
      </c>
      <c r="C18" s="17">
        <f>'X. Satser pensjonstilskudd'!C18</f>
        <v>0</v>
      </c>
      <c r="D18" s="17" t="str">
        <f>IFERROR(_xlfn.XLOOKUP($C18,factPensjon[Virksomhetsnr.],factPensjon[Forpliktelser]),"")</f>
        <v/>
      </c>
      <c r="E18" s="89">
        <f>SUMIFS(BasilRadata[Heltidsplasser
0-2],BasilRadata[År],'0. Oppsett'!$C$7-1,BasilRadata[1B. Organisasjonsnummer:],$C18)</f>
        <v>0</v>
      </c>
      <c r="F18" s="23">
        <f>'4. Selvkost og satser'!$B$54</f>
        <v>217524.33895692934</v>
      </c>
      <c r="G18" s="89">
        <f>SUMIFS(BasilRadata[Heltidsplasser
3-6],BasilRadata[År],'0. Oppsett'!$C$7-1,BasilRadata[1B. Organisasjonsnummer:],$C18)</f>
        <v>0</v>
      </c>
      <c r="H18" s="23">
        <f>'4. Selvkost og satser'!$B$55</f>
        <v>113119.38208016184</v>
      </c>
      <c r="I18" s="97">
        <f t="shared" si="1"/>
        <v>0</v>
      </c>
      <c r="J18" s="101">
        <f>SUMIFS(BasilRadata[8E. Oppgi antall årsverk barnehagen har pensjonsforpliktelser for:],BasilRadata[År],'0. Oppsett'!$C$7-1,BasilRadata[1B. Organisasjonsnummer:],'X. Utbetalingsmodul'!$C18)</f>
        <v>0</v>
      </c>
      <c r="K18" s="97" t="e">
        <f>_xlfn.XLOOKUP(C18,'X. Satser pensjonstilskudd'!$C$5:$C$224,'X. Satser pensjonstilskudd'!$I$5:$I$224)</f>
        <v>#DIV/0!</v>
      </c>
      <c r="L18" s="98" t="e">
        <f t="shared" si="2"/>
        <v>#DIV/0!</v>
      </c>
      <c r="M18" s="163">
        <f t="shared" si="3"/>
        <v>0</v>
      </c>
      <c r="N18" s="163">
        <f>IFERROR(M18*'0. Oppsett'!$C$30,0)</f>
        <v>0</v>
      </c>
      <c r="O18" s="25">
        <v>0</v>
      </c>
      <c r="P18" s="25"/>
      <c r="Q18" s="25"/>
      <c r="R18" s="25"/>
      <c r="S18" s="25">
        <v>0</v>
      </c>
      <c r="T18" s="164">
        <v>0</v>
      </c>
      <c r="U18" s="164">
        <f t="shared" si="4"/>
        <v>0</v>
      </c>
    </row>
    <row r="19" spans="1:21">
      <c r="A19" s="16">
        <v>15</v>
      </c>
      <c r="B19" s="90">
        <f>'X. Satser pensjonstilskudd'!B19</f>
        <v>0</v>
      </c>
      <c r="C19" s="17">
        <f>'X. Satser pensjonstilskudd'!C19</f>
        <v>0</v>
      </c>
      <c r="D19" s="17" t="str">
        <f>IFERROR(_xlfn.XLOOKUP($C19,factPensjon[Virksomhetsnr.],factPensjon[Forpliktelser]),"")</f>
        <v/>
      </c>
      <c r="E19" s="89">
        <f>SUMIFS(BasilRadata[Heltidsplasser
0-2],BasilRadata[År],'0. Oppsett'!$C$7-1,BasilRadata[1B. Organisasjonsnummer:],$C19)</f>
        <v>0</v>
      </c>
      <c r="F19" s="23">
        <f>'4. Selvkost og satser'!$B$54</f>
        <v>217524.33895692934</v>
      </c>
      <c r="G19" s="89">
        <f>SUMIFS(BasilRadata[Heltidsplasser
3-6],BasilRadata[År],'0. Oppsett'!$C$7-1,BasilRadata[1B. Organisasjonsnummer:],$C19)</f>
        <v>0</v>
      </c>
      <c r="H19" s="23">
        <f>'4. Selvkost og satser'!$B$55</f>
        <v>113119.38208016184</v>
      </c>
      <c r="I19" s="97">
        <f t="shared" si="1"/>
        <v>0</v>
      </c>
      <c r="J19" s="101">
        <f>SUMIFS(BasilRadata[8E. Oppgi antall årsverk barnehagen har pensjonsforpliktelser for:],BasilRadata[År],'0. Oppsett'!$C$7-1,BasilRadata[1B. Organisasjonsnummer:],'X. Utbetalingsmodul'!$C19)</f>
        <v>0</v>
      </c>
      <c r="K19" s="97" t="e">
        <f>_xlfn.XLOOKUP(C19,'X. Satser pensjonstilskudd'!$C$5:$C$224,'X. Satser pensjonstilskudd'!$I$5:$I$224)</f>
        <v>#DIV/0!</v>
      </c>
      <c r="L19" s="98" t="e">
        <f t="shared" si="2"/>
        <v>#DIV/0!</v>
      </c>
      <c r="M19" s="163">
        <f t="shared" si="3"/>
        <v>0</v>
      </c>
      <c r="N19" s="163">
        <f>IFERROR(M19*'0. Oppsett'!$C$30,0)</f>
        <v>0</v>
      </c>
      <c r="O19" s="25">
        <v>0</v>
      </c>
      <c r="P19" s="25"/>
      <c r="Q19" s="25"/>
      <c r="R19" s="25"/>
      <c r="S19" s="25">
        <v>0</v>
      </c>
      <c r="T19" s="164">
        <v>0</v>
      </c>
      <c r="U19" s="164">
        <f t="shared" si="4"/>
        <v>0</v>
      </c>
    </row>
    <row r="20" spans="1:21">
      <c r="A20" s="19">
        <v>16</v>
      </c>
      <c r="B20" s="90">
        <f>'X. Satser pensjonstilskudd'!B20</f>
        <v>0</v>
      </c>
      <c r="C20" s="17">
        <f>'X. Satser pensjonstilskudd'!C20</f>
        <v>0</v>
      </c>
      <c r="D20" s="17" t="str">
        <f>IFERROR(_xlfn.XLOOKUP($C20,factPensjon[Virksomhetsnr.],factPensjon[Forpliktelser]),"")</f>
        <v/>
      </c>
      <c r="E20" s="89">
        <f>SUMIFS(BasilRadata[Heltidsplasser
0-2],BasilRadata[År],'0. Oppsett'!$C$7-1,BasilRadata[1B. Organisasjonsnummer:],$C20)</f>
        <v>0</v>
      </c>
      <c r="F20" s="23">
        <f>'4. Selvkost og satser'!$B$54</f>
        <v>217524.33895692934</v>
      </c>
      <c r="G20" s="89">
        <f>SUMIFS(BasilRadata[Heltidsplasser
3-6],BasilRadata[År],'0. Oppsett'!$C$7-1,BasilRadata[1B. Organisasjonsnummer:],$C20)</f>
        <v>0</v>
      </c>
      <c r="H20" s="23">
        <f>'4. Selvkost og satser'!$B$55</f>
        <v>113119.38208016184</v>
      </c>
      <c r="I20" s="97">
        <f t="shared" si="1"/>
        <v>0</v>
      </c>
      <c r="J20" s="101">
        <f>SUMIFS(BasilRadata[8E. Oppgi antall årsverk barnehagen har pensjonsforpliktelser for:],BasilRadata[År],'0. Oppsett'!$C$7-1,BasilRadata[1B. Organisasjonsnummer:],'X. Utbetalingsmodul'!$C20)</f>
        <v>0</v>
      </c>
      <c r="K20" s="97" t="e">
        <f>_xlfn.XLOOKUP(C20,'X. Satser pensjonstilskudd'!$C$5:$C$224,'X. Satser pensjonstilskudd'!$I$5:$I$224)</f>
        <v>#DIV/0!</v>
      </c>
      <c r="L20" s="98" t="e">
        <f t="shared" si="2"/>
        <v>#DIV/0!</v>
      </c>
      <c r="M20" s="163">
        <f t="shared" si="3"/>
        <v>0</v>
      </c>
      <c r="N20" s="163">
        <f>IFERROR(M20*'0. Oppsett'!$C$30,0)</f>
        <v>0</v>
      </c>
      <c r="O20" s="25">
        <v>0</v>
      </c>
      <c r="P20" s="25"/>
      <c r="Q20" s="25"/>
      <c r="R20" s="25"/>
      <c r="S20" s="25">
        <v>0</v>
      </c>
      <c r="T20" s="164">
        <v>0</v>
      </c>
      <c r="U20" s="164">
        <f t="shared" si="4"/>
        <v>0</v>
      </c>
    </row>
    <row r="21" spans="1:21">
      <c r="A21" s="16">
        <v>17</v>
      </c>
      <c r="B21" s="90">
        <f>'X. Satser pensjonstilskudd'!B21</f>
        <v>0</v>
      </c>
      <c r="C21" s="17">
        <f>'X. Satser pensjonstilskudd'!C21</f>
        <v>0</v>
      </c>
      <c r="D21" s="17" t="str">
        <f>IFERROR(_xlfn.XLOOKUP($C21,factPensjon[Virksomhetsnr.],factPensjon[Forpliktelser]),"")</f>
        <v/>
      </c>
      <c r="E21" s="89">
        <f>SUMIFS(BasilRadata[Heltidsplasser
0-2],BasilRadata[År],'0. Oppsett'!$C$7-1,BasilRadata[1B. Organisasjonsnummer:],$C21)</f>
        <v>0</v>
      </c>
      <c r="F21" s="23">
        <f>'4. Selvkost og satser'!$B$54</f>
        <v>217524.33895692934</v>
      </c>
      <c r="G21" s="89">
        <f>SUMIFS(BasilRadata[Heltidsplasser
3-6],BasilRadata[År],'0. Oppsett'!$C$7-1,BasilRadata[1B. Organisasjonsnummer:],$C21)</f>
        <v>0</v>
      </c>
      <c r="H21" s="23">
        <f>'4. Selvkost og satser'!$B$55</f>
        <v>113119.38208016184</v>
      </c>
      <c r="I21" s="97">
        <f t="shared" si="1"/>
        <v>0</v>
      </c>
      <c r="J21" s="101">
        <f>SUMIFS(BasilRadata[8E. Oppgi antall årsverk barnehagen har pensjonsforpliktelser for:],BasilRadata[År],'0. Oppsett'!$C$7-1,BasilRadata[1B. Organisasjonsnummer:],'X. Utbetalingsmodul'!$C21)</f>
        <v>0</v>
      </c>
      <c r="K21" s="97" t="e">
        <f>_xlfn.XLOOKUP(C21,'X. Satser pensjonstilskudd'!$C$5:$C$224,'X. Satser pensjonstilskudd'!$I$5:$I$224)</f>
        <v>#DIV/0!</v>
      </c>
      <c r="L21" s="98" t="e">
        <f t="shared" si="2"/>
        <v>#DIV/0!</v>
      </c>
      <c r="M21" s="163">
        <f t="shared" si="3"/>
        <v>0</v>
      </c>
      <c r="N21" s="163">
        <f>IFERROR(M21*'0. Oppsett'!$C$30,0)</f>
        <v>0</v>
      </c>
      <c r="O21" s="25">
        <v>0</v>
      </c>
      <c r="P21" s="25"/>
      <c r="Q21" s="25"/>
      <c r="R21" s="25"/>
      <c r="S21" s="25">
        <v>0</v>
      </c>
      <c r="T21" s="164">
        <v>0</v>
      </c>
      <c r="U21" s="164">
        <f t="shared" si="4"/>
        <v>0</v>
      </c>
    </row>
    <row r="22" spans="1:21">
      <c r="A22" s="19">
        <v>18</v>
      </c>
      <c r="B22" s="90">
        <f>'X. Satser pensjonstilskudd'!B22</f>
        <v>0</v>
      </c>
      <c r="C22" s="17">
        <f>'X. Satser pensjonstilskudd'!C22</f>
        <v>0</v>
      </c>
      <c r="D22" s="17" t="str">
        <f>IFERROR(_xlfn.XLOOKUP($C22,factPensjon[Virksomhetsnr.],factPensjon[Forpliktelser]),"")</f>
        <v/>
      </c>
      <c r="E22" s="89">
        <f>SUMIFS(BasilRadata[Heltidsplasser
0-2],BasilRadata[År],'0. Oppsett'!$C$7-1,BasilRadata[1B. Organisasjonsnummer:],$C22)</f>
        <v>0</v>
      </c>
      <c r="F22" s="23">
        <f>'4. Selvkost og satser'!$B$54</f>
        <v>217524.33895692934</v>
      </c>
      <c r="G22" s="89">
        <f>SUMIFS(BasilRadata[Heltidsplasser
3-6],BasilRadata[År],'0. Oppsett'!$C$7-1,BasilRadata[1B. Organisasjonsnummer:],$C22)</f>
        <v>0</v>
      </c>
      <c r="H22" s="23">
        <f>'4. Selvkost og satser'!$B$55</f>
        <v>113119.38208016184</v>
      </c>
      <c r="I22" s="97">
        <f t="shared" si="1"/>
        <v>0</v>
      </c>
      <c r="J22" s="101">
        <f>SUMIFS(BasilRadata[8E. Oppgi antall årsverk barnehagen har pensjonsforpliktelser for:],BasilRadata[År],'0. Oppsett'!$C$7-1,BasilRadata[1B. Organisasjonsnummer:],'X. Utbetalingsmodul'!$C22)</f>
        <v>0</v>
      </c>
      <c r="K22" s="97" t="e">
        <f>_xlfn.XLOOKUP(C22,'X. Satser pensjonstilskudd'!$C$5:$C$224,'X. Satser pensjonstilskudd'!$I$5:$I$224)</f>
        <v>#DIV/0!</v>
      </c>
      <c r="L22" s="98" t="e">
        <f t="shared" si="2"/>
        <v>#DIV/0!</v>
      </c>
      <c r="M22" s="163">
        <f t="shared" si="3"/>
        <v>0</v>
      </c>
      <c r="N22" s="163">
        <f>IFERROR(M22*'0. Oppsett'!$C$30,0)</f>
        <v>0</v>
      </c>
      <c r="O22" s="25">
        <v>0</v>
      </c>
      <c r="P22" s="25"/>
      <c r="Q22" s="25"/>
      <c r="R22" s="25"/>
      <c r="S22" s="25">
        <v>0</v>
      </c>
      <c r="T22" s="164">
        <v>0</v>
      </c>
      <c r="U22" s="164">
        <f t="shared" si="4"/>
        <v>0</v>
      </c>
    </row>
    <row r="23" spans="1:21">
      <c r="A23" s="16">
        <v>19</v>
      </c>
      <c r="B23" s="90">
        <f>'X. Satser pensjonstilskudd'!B23</f>
        <v>0</v>
      </c>
      <c r="C23" s="17">
        <f>'X. Satser pensjonstilskudd'!C23</f>
        <v>0</v>
      </c>
      <c r="D23" s="17" t="str">
        <f>IFERROR(_xlfn.XLOOKUP($C23,factPensjon[Virksomhetsnr.],factPensjon[Forpliktelser]),"")</f>
        <v/>
      </c>
      <c r="E23" s="89">
        <f>SUMIFS(BasilRadata[Heltidsplasser
0-2],BasilRadata[År],'0. Oppsett'!$C$7-1,BasilRadata[1B. Organisasjonsnummer:],$C23)</f>
        <v>0</v>
      </c>
      <c r="F23" s="23">
        <f>'4. Selvkost og satser'!$B$54</f>
        <v>217524.33895692934</v>
      </c>
      <c r="G23" s="89">
        <f>SUMIFS(BasilRadata[Heltidsplasser
3-6],BasilRadata[År],'0. Oppsett'!$C$7-1,BasilRadata[1B. Organisasjonsnummer:],$C23)</f>
        <v>0</v>
      </c>
      <c r="H23" s="23">
        <f>'4. Selvkost og satser'!$B$55</f>
        <v>113119.38208016184</v>
      </c>
      <c r="I23" s="97">
        <f t="shared" si="1"/>
        <v>0</v>
      </c>
      <c r="J23" s="101">
        <f>SUMIFS(BasilRadata[8E. Oppgi antall årsverk barnehagen har pensjonsforpliktelser for:],BasilRadata[År],'0. Oppsett'!$C$7-1,BasilRadata[1B. Organisasjonsnummer:],'X. Utbetalingsmodul'!$C23)</f>
        <v>0</v>
      </c>
      <c r="K23" s="97" t="e">
        <f>_xlfn.XLOOKUP(C23,'X. Satser pensjonstilskudd'!$C$5:$C$224,'X. Satser pensjonstilskudd'!$I$5:$I$224)</f>
        <v>#DIV/0!</v>
      </c>
      <c r="L23" s="98" t="e">
        <f t="shared" si="2"/>
        <v>#DIV/0!</v>
      </c>
      <c r="M23" s="163">
        <f t="shared" si="3"/>
        <v>0</v>
      </c>
      <c r="N23" s="163">
        <f>IFERROR(M23*'0. Oppsett'!$C$30,0)</f>
        <v>0</v>
      </c>
      <c r="O23" s="25">
        <v>0</v>
      </c>
      <c r="P23" s="25"/>
      <c r="Q23" s="25"/>
      <c r="R23" s="25"/>
      <c r="S23" s="25">
        <v>0</v>
      </c>
      <c r="T23" s="164">
        <v>0</v>
      </c>
      <c r="U23" s="164">
        <f t="shared" si="4"/>
        <v>0</v>
      </c>
    </row>
    <row r="24" spans="1:21">
      <c r="A24" s="19">
        <v>20</v>
      </c>
      <c r="B24" s="90">
        <f>'X. Satser pensjonstilskudd'!B24</f>
        <v>0</v>
      </c>
      <c r="C24" s="17">
        <f>'X. Satser pensjonstilskudd'!C24</f>
        <v>0</v>
      </c>
      <c r="D24" s="17" t="str">
        <f>IFERROR(_xlfn.XLOOKUP($C24,factPensjon[Virksomhetsnr.],factPensjon[Forpliktelser]),"")</f>
        <v/>
      </c>
      <c r="E24" s="89">
        <f>SUMIFS(BasilRadata[Heltidsplasser
0-2],BasilRadata[År],'0. Oppsett'!$C$7-1,BasilRadata[1B. Organisasjonsnummer:],$C24)</f>
        <v>0</v>
      </c>
      <c r="F24" s="23">
        <f>'4. Selvkost og satser'!$B$54</f>
        <v>217524.33895692934</v>
      </c>
      <c r="G24" s="89">
        <f>SUMIFS(BasilRadata[Heltidsplasser
3-6],BasilRadata[År],'0. Oppsett'!$C$7-1,BasilRadata[1B. Organisasjonsnummer:],$C24)</f>
        <v>0</v>
      </c>
      <c r="H24" s="23">
        <f>'4. Selvkost og satser'!$B$55</f>
        <v>113119.38208016184</v>
      </c>
      <c r="I24" s="97">
        <f t="shared" si="1"/>
        <v>0</v>
      </c>
      <c r="J24" s="101">
        <f>SUMIFS(BasilRadata[8E. Oppgi antall årsverk barnehagen har pensjonsforpliktelser for:],BasilRadata[År],'0. Oppsett'!$C$7-1,BasilRadata[1B. Organisasjonsnummer:],'X. Utbetalingsmodul'!$C24)</f>
        <v>0</v>
      </c>
      <c r="K24" s="97" t="e">
        <f>_xlfn.XLOOKUP(C24,'X. Satser pensjonstilskudd'!$C$5:$C$224,'X. Satser pensjonstilskudd'!$I$5:$I$224)</f>
        <v>#DIV/0!</v>
      </c>
      <c r="L24" s="98" t="e">
        <f t="shared" si="2"/>
        <v>#DIV/0!</v>
      </c>
      <c r="M24" s="163">
        <f t="shared" si="3"/>
        <v>0</v>
      </c>
      <c r="N24" s="163">
        <f>IFERROR(M24*'0. Oppsett'!$C$30,0)</f>
        <v>0</v>
      </c>
      <c r="O24" s="25">
        <v>0</v>
      </c>
      <c r="P24" s="25"/>
      <c r="Q24" s="25"/>
      <c r="R24" s="25"/>
      <c r="S24" s="25">
        <v>0</v>
      </c>
      <c r="T24" s="164">
        <v>0</v>
      </c>
      <c r="U24" s="164">
        <f t="shared" si="4"/>
        <v>0</v>
      </c>
    </row>
    <row r="25" spans="1:21">
      <c r="A25" s="16">
        <v>21</v>
      </c>
      <c r="B25" s="90">
        <f>'X. Satser pensjonstilskudd'!B25</f>
        <v>0</v>
      </c>
      <c r="C25" s="17">
        <f>'X. Satser pensjonstilskudd'!C25</f>
        <v>0</v>
      </c>
      <c r="D25" s="17" t="str">
        <f>IFERROR(_xlfn.XLOOKUP($C25,factPensjon[Virksomhetsnr.],factPensjon[Forpliktelser]),"")</f>
        <v/>
      </c>
      <c r="E25" s="89">
        <f>SUMIFS(BasilRadata[Heltidsplasser
0-2],BasilRadata[År],'0. Oppsett'!$C$7-1,BasilRadata[1B. Organisasjonsnummer:],$C25)</f>
        <v>0</v>
      </c>
      <c r="F25" s="23">
        <f>'4. Selvkost og satser'!$B$54</f>
        <v>217524.33895692934</v>
      </c>
      <c r="G25" s="89">
        <f>SUMIFS(BasilRadata[Heltidsplasser
3-6],BasilRadata[År],'0. Oppsett'!$C$7-1,BasilRadata[1B. Organisasjonsnummer:],$C25)</f>
        <v>0</v>
      </c>
      <c r="H25" s="23">
        <f>'4. Selvkost og satser'!$B$55</f>
        <v>113119.38208016184</v>
      </c>
      <c r="I25" s="97">
        <f t="shared" si="1"/>
        <v>0</v>
      </c>
      <c r="J25" s="101">
        <f>SUMIFS(BasilRadata[8E. Oppgi antall årsverk barnehagen har pensjonsforpliktelser for:],BasilRadata[År],'0. Oppsett'!$C$7-1,BasilRadata[1B. Organisasjonsnummer:],'X. Utbetalingsmodul'!$C25)</f>
        <v>0</v>
      </c>
      <c r="K25" s="97" t="e">
        <f>_xlfn.XLOOKUP(C25,'X. Satser pensjonstilskudd'!$C$5:$C$224,'X. Satser pensjonstilskudd'!$I$5:$I$224)</f>
        <v>#DIV/0!</v>
      </c>
      <c r="L25" s="98" t="e">
        <f t="shared" si="2"/>
        <v>#DIV/0!</v>
      </c>
      <c r="M25" s="163">
        <f t="shared" si="3"/>
        <v>0</v>
      </c>
      <c r="N25" s="163">
        <f>IFERROR(M25*'0. Oppsett'!$C$30,0)</f>
        <v>0</v>
      </c>
      <c r="O25" s="25">
        <v>0</v>
      </c>
      <c r="P25" s="25"/>
      <c r="Q25" s="25"/>
      <c r="R25" s="25"/>
      <c r="S25" s="25">
        <v>0</v>
      </c>
      <c r="T25" s="164">
        <v>0</v>
      </c>
      <c r="U25" s="164">
        <f t="shared" si="4"/>
        <v>0</v>
      </c>
    </row>
    <row r="26" spans="1:21">
      <c r="A26" s="19">
        <v>22</v>
      </c>
      <c r="B26" s="90">
        <f>'X. Satser pensjonstilskudd'!B26</f>
        <v>0</v>
      </c>
      <c r="C26" s="17">
        <f>'X. Satser pensjonstilskudd'!C26</f>
        <v>0</v>
      </c>
      <c r="D26" s="17" t="str">
        <f>IFERROR(_xlfn.XLOOKUP($C26,factPensjon[Virksomhetsnr.],factPensjon[Forpliktelser]),"")</f>
        <v/>
      </c>
      <c r="E26" s="89">
        <f>SUMIFS(BasilRadata[Heltidsplasser
0-2],BasilRadata[År],'0. Oppsett'!$C$7-1,BasilRadata[1B. Organisasjonsnummer:],$C26)</f>
        <v>0</v>
      </c>
      <c r="F26" s="23">
        <f>'4. Selvkost og satser'!$B$54</f>
        <v>217524.33895692934</v>
      </c>
      <c r="G26" s="89">
        <f>SUMIFS(BasilRadata[Heltidsplasser
3-6],BasilRadata[År],'0. Oppsett'!$C$7-1,BasilRadata[1B. Organisasjonsnummer:],$C26)</f>
        <v>0</v>
      </c>
      <c r="H26" s="23">
        <f>'4. Selvkost og satser'!$B$55</f>
        <v>113119.38208016184</v>
      </c>
      <c r="I26" s="97">
        <f t="shared" si="1"/>
        <v>0</v>
      </c>
      <c r="J26" s="101">
        <f>SUMIFS(BasilRadata[8E. Oppgi antall årsverk barnehagen har pensjonsforpliktelser for:],BasilRadata[År],'0. Oppsett'!$C$7-1,BasilRadata[1B. Organisasjonsnummer:],'X. Utbetalingsmodul'!$C26)</f>
        <v>0</v>
      </c>
      <c r="K26" s="97" t="e">
        <f>_xlfn.XLOOKUP(C26,'X. Satser pensjonstilskudd'!$C$5:$C$224,'X. Satser pensjonstilskudd'!$I$5:$I$224)</f>
        <v>#DIV/0!</v>
      </c>
      <c r="L26" s="98" t="e">
        <f t="shared" si="2"/>
        <v>#DIV/0!</v>
      </c>
      <c r="M26" s="163">
        <f t="shared" si="3"/>
        <v>0</v>
      </c>
      <c r="N26" s="163">
        <f>IFERROR(M26*'0. Oppsett'!$C$30,0)</f>
        <v>0</v>
      </c>
      <c r="O26" s="25">
        <v>0</v>
      </c>
      <c r="P26" s="25"/>
      <c r="Q26" s="25"/>
      <c r="R26" s="25"/>
      <c r="S26" s="25">
        <v>0</v>
      </c>
      <c r="T26" s="164">
        <v>0</v>
      </c>
      <c r="U26" s="164">
        <f t="shared" si="4"/>
        <v>0</v>
      </c>
    </row>
    <row r="27" spans="1:21">
      <c r="A27" s="16">
        <v>23</v>
      </c>
      <c r="B27" s="90">
        <f>'X. Satser pensjonstilskudd'!B27</f>
        <v>0</v>
      </c>
      <c r="C27" s="17">
        <f>'X. Satser pensjonstilskudd'!C27</f>
        <v>0</v>
      </c>
      <c r="D27" s="17" t="str">
        <f>IFERROR(_xlfn.XLOOKUP($C27,factPensjon[Virksomhetsnr.],factPensjon[Forpliktelser]),"")</f>
        <v/>
      </c>
      <c r="E27" s="89">
        <f>SUMIFS(BasilRadata[Heltidsplasser
0-2],BasilRadata[År],'0. Oppsett'!$C$7-1,BasilRadata[1B. Organisasjonsnummer:],$C27)</f>
        <v>0</v>
      </c>
      <c r="F27" s="23">
        <f>'4. Selvkost og satser'!$B$54</f>
        <v>217524.33895692934</v>
      </c>
      <c r="G27" s="89">
        <f>SUMIFS(BasilRadata[Heltidsplasser
3-6],BasilRadata[År],'0. Oppsett'!$C$7-1,BasilRadata[1B. Organisasjonsnummer:],$C27)</f>
        <v>0</v>
      </c>
      <c r="H27" s="23">
        <f>'4. Selvkost og satser'!$B$55</f>
        <v>113119.38208016184</v>
      </c>
      <c r="I27" s="97">
        <f t="shared" si="1"/>
        <v>0</v>
      </c>
      <c r="J27" s="101">
        <f>SUMIFS(BasilRadata[8E. Oppgi antall årsverk barnehagen har pensjonsforpliktelser for:],BasilRadata[År],'0. Oppsett'!$C$7-1,BasilRadata[1B. Organisasjonsnummer:],'X. Utbetalingsmodul'!$C27)</f>
        <v>0</v>
      </c>
      <c r="K27" s="97" t="e">
        <f>_xlfn.XLOOKUP(C27,'X. Satser pensjonstilskudd'!$C$5:$C$224,'X. Satser pensjonstilskudd'!$I$5:$I$224)</f>
        <v>#DIV/0!</v>
      </c>
      <c r="L27" s="98" t="e">
        <f t="shared" si="2"/>
        <v>#DIV/0!</v>
      </c>
      <c r="M27" s="163">
        <f t="shared" si="3"/>
        <v>0</v>
      </c>
      <c r="N27" s="163">
        <f>IFERROR(M27*'0. Oppsett'!$C$30,0)</f>
        <v>0</v>
      </c>
      <c r="O27" s="25">
        <v>0</v>
      </c>
      <c r="P27" s="25"/>
      <c r="Q27" s="25"/>
      <c r="R27" s="25"/>
      <c r="S27" s="25">
        <v>0</v>
      </c>
      <c r="T27" s="164">
        <v>0</v>
      </c>
      <c r="U27" s="164">
        <f t="shared" si="4"/>
        <v>0</v>
      </c>
    </row>
    <row r="28" spans="1:21">
      <c r="A28" s="19">
        <v>24</v>
      </c>
      <c r="B28" s="90">
        <f>'X. Satser pensjonstilskudd'!B28</f>
        <v>0</v>
      </c>
      <c r="C28" s="17">
        <f>'X. Satser pensjonstilskudd'!C28</f>
        <v>0</v>
      </c>
      <c r="D28" s="17" t="str">
        <f>IFERROR(_xlfn.XLOOKUP($C28,factPensjon[Virksomhetsnr.],factPensjon[Forpliktelser]),"")</f>
        <v/>
      </c>
      <c r="E28" s="89">
        <f>SUMIFS(BasilRadata[Heltidsplasser
0-2],BasilRadata[År],'0. Oppsett'!$C$7-1,BasilRadata[1B. Organisasjonsnummer:],$C28)</f>
        <v>0</v>
      </c>
      <c r="F28" s="23">
        <f>'4. Selvkost og satser'!$B$54</f>
        <v>217524.33895692934</v>
      </c>
      <c r="G28" s="89">
        <f>SUMIFS(BasilRadata[Heltidsplasser
3-6],BasilRadata[År],'0. Oppsett'!$C$7-1,BasilRadata[1B. Organisasjonsnummer:],$C28)</f>
        <v>0</v>
      </c>
      <c r="H28" s="23">
        <f>'4. Selvkost og satser'!$B$55</f>
        <v>113119.38208016184</v>
      </c>
      <c r="I28" s="97">
        <f t="shared" si="1"/>
        <v>0</v>
      </c>
      <c r="J28" s="101">
        <f>SUMIFS(BasilRadata[8E. Oppgi antall årsverk barnehagen har pensjonsforpliktelser for:],BasilRadata[År],'0. Oppsett'!$C$7-1,BasilRadata[1B. Organisasjonsnummer:],'X. Utbetalingsmodul'!$C28)</f>
        <v>0</v>
      </c>
      <c r="K28" s="97" t="e">
        <f>_xlfn.XLOOKUP(C28,'X. Satser pensjonstilskudd'!$C$5:$C$224,'X. Satser pensjonstilskudd'!$I$5:$I$224)</f>
        <v>#DIV/0!</v>
      </c>
      <c r="L28" s="98" t="e">
        <f t="shared" si="2"/>
        <v>#DIV/0!</v>
      </c>
      <c r="M28" s="163">
        <f t="shared" si="3"/>
        <v>0</v>
      </c>
      <c r="N28" s="163">
        <f>IFERROR(M28*'0. Oppsett'!$C$30,0)</f>
        <v>0</v>
      </c>
      <c r="O28" s="25">
        <v>0</v>
      </c>
      <c r="P28" s="25"/>
      <c r="Q28" s="25"/>
      <c r="R28" s="25"/>
      <c r="S28" s="25">
        <v>0</v>
      </c>
      <c r="T28" s="164">
        <v>0</v>
      </c>
      <c r="U28" s="164">
        <f t="shared" si="4"/>
        <v>0</v>
      </c>
    </row>
    <row r="29" spans="1:21">
      <c r="A29" s="16">
        <v>25</v>
      </c>
      <c r="B29" s="90">
        <f>'X. Satser pensjonstilskudd'!B29</f>
        <v>0</v>
      </c>
      <c r="C29" s="17">
        <f>'X. Satser pensjonstilskudd'!C29</f>
        <v>0</v>
      </c>
      <c r="D29" s="17" t="str">
        <f>IFERROR(_xlfn.XLOOKUP($C29,factPensjon[Virksomhetsnr.],factPensjon[Forpliktelser]),"")</f>
        <v/>
      </c>
      <c r="E29" s="89">
        <f>SUMIFS(BasilRadata[Heltidsplasser
0-2],BasilRadata[År],'0. Oppsett'!$C$7-1,BasilRadata[1B. Organisasjonsnummer:],$C29)</f>
        <v>0</v>
      </c>
      <c r="F29" s="23">
        <f>'4. Selvkost og satser'!$B$54</f>
        <v>217524.33895692934</v>
      </c>
      <c r="G29" s="89">
        <f>SUMIFS(BasilRadata[Heltidsplasser
3-6],BasilRadata[År],'0. Oppsett'!$C$7-1,BasilRadata[1B. Organisasjonsnummer:],$C29)</f>
        <v>0</v>
      </c>
      <c r="H29" s="23">
        <f>'4. Selvkost og satser'!$B$55</f>
        <v>113119.38208016184</v>
      </c>
      <c r="I29" s="97">
        <f t="shared" si="1"/>
        <v>0</v>
      </c>
      <c r="J29" s="101">
        <f>SUMIFS(BasilRadata[8E. Oppgi antall årsverk barnehagen har pensjonsforpliktelser for:],BasilRadata[År],'0. Oppsett'!$C$7-1,BasilRadata[1B. Organisasjonsnummer:],'X. Utbetalingsmodul'!$C29)</f>
        <v>0</v>
      </c>
      <c r="K29" s="97" t="e">
        <f>_xlfn.XLOOKUP(C29,'X. Satser pensjonstilskudd'!$C$5:$C$224,'X. Satser pensjonstilskudd'!$I$5:$I$224)</f>
        <v>#DIV/0!</v>
      </c>
      <c r="L29" s="98" t="e">
        <f t="shared" si="2"/>
        <v>#DIV/0!</v>
      </c>
      <c r="M29" s="163">
        <f t="shared" si="3"/>
        <v>0</v>
      </c>
      <c r="N29" s="163">
        <f>IFERROR(M29*'0. Oppsett'!$C$30,0)</f>
        <v>0</v>
      </c>
      <c r="O29" s="25">
        <v>0</v>
      </c>
      <c r="P29" s="25"/>
      <c r="Q29" s="25"/>
      <c r="R29" s="25"/>
      <c r="S29" s="25">
        <v>0</v>
      </c>
      <c r="T29" s="164">
        <v>0</v>
      </c>
      <c r="U29" s="164">
        <f t="shared" si="4"/>
        <v>0</v>
      </c>
    </row>
    <row r="30" spans="1:21">
      <c r="A30" s="19">
        <v>26</v>
      </c>
      <c r="B30" s="90">
        <f>'X. Satser pensjonstilskudd'!B30</f>
        <v>0</v>
      </c>
      <c r="C30" s="17">
        <f>'X. Satser pensjonstilskudd'!C30</f>
        <v>0</v>
      </c>
      <c r="D30" s="17" t="str">
        <f>IFERROR(_xlfn.XLOOKUP($C30,factPensjon[Virksomhetsnr.],factPensjon[Forpliktelser]),"")</f>
        <v/>
      </c>
      <c r="E30" s="89">
        <f>SUMIFS(BasilRadata[Heltidsplasser
0-2],BasilRadata[År],'0. Oppsett'!$C$7-1,BasilRadata[1B. Organisasjonsnummer:],$C30)</f>
        <v>0</v>
      </c>
      <c r="F30" s="23">
        <f>'4. Selvkost og satser'!$B$54</f>
        <v>217524.33895692934</v>
      </c>
      <c r="G30" s="89">
        <f>SUMIFS(BasilRadata[Heltidsplasser
3-6],BasilRadata[År],'0. Oppsett'!$C$7-1,BasilRadata[1B. Organisasjonsnummer:],$C30)</f>
        <v>0</v>
      </c>
      <c r="H30" s="23">
        <f>'4. Selvkost og satser'!$B$55</f>
        <v>113119.38208016184</v>
      </c>
      <c r="I30" s="97">
        <f t="shared" si="1"/>
        <v>0</v>
      </c>
      <c r="J30" s="101">
        <f>SUMIFS(BasilRadata[8E. Oppgi antall årsverk barnehagen har pensjonsforpliktelser for:],BasilRadata[År],'0. Oppsett'!$C$7-1,BasilRadata[1B. Organisasjonsnummer:],'X. Utbetalingsmodul'!$C30)</f>
        <v>0</v>
      </c>
      <c r="K30" s="97" t="e">
        <f>_xlfn.XLOOKUP(C30,'X. Satser pensjonstilskudd'!$C$5:$C$224,'X. Satser pensjonstilskudd'!$I$5:$I$224)</f>
        <v>#DIV/0!</v>
      </c>
      <c r="L30" s="98" t="e">
        <f t="shared" si="2"/>
        <v>#DIV/0!</v>
      </c>
      <c r="M30" s="163">
        <f t="shared" si="3"/>
        <v>0</v>
      </c>
      <c r="N30" s="163">
        <f>IFERROR(M30*'0. Oppsett'!$C$30,0)</f>
        <v>0</v>
      </c>
      <c r="O30" s="25">
        <v>0</v>
      </c>
      <c r="P30" s="25"/>
      <c r="Q30" s="25"/>
      <c r="R30" s="25"/>
      <c r="S30" s="25">
        <v>0</v>
      </c>
      <c r="T30" s="164">
        <v>0</v>
      </c>
      <c r="U30" s="164">
        <f t="shared" si="4"/>
        <v>0</v>
      </c>
    </row>
    <row r="31" spans="1:21">
      <c r="A31" s="16">
        <v>27</v>
      </c>
      <c r="B31" s="90">
        <f>'X. Satser pensjonstilskudd'!B31</f>
        <v>0</v>
      </c>
      <c r="C31" s="17">
        <f>'X. Satser pensjonstilskudd'!C31</f>
        <v>0</v>
      </c>
      <c r="D31" s="17" t="str">
        <f>IFERROR(_xlfn.XLOOKUP($C31,factPensjon[Virksomhetsnr.],factPensjon[Forpliktelser]),"")</f>
        <v/>
      </c>
      <c r="E31" s="89">
        <f>SUMIFS(BasilRadata[Heltidsplasser
0-2],BasilRadata[År],'0. Oppsett'!$C$7-1,BasilRadata[1B. Organisasjonsnummer:],$C31)</f>
        <v>0</v>
      </c>
      <c r="F31" s="23">
        <f>'4. Selvkost og satser'!$B$54</f>
        <v>217524.33895692934</v>
      </c>
      <c r="G31" s="89">
        <f>SUMIFS(BasilRadata[Heltidsplasser
3-6],BasilRadata[År],'0. Oppsett'!$C$7-1,BasilRadata[1B. Organisasjonsnummer:],$C31)</f>
        <v>0</v>
      </c>
      <c r="H31" s="23">
        <f>'4. Selvkost og satser'!$B$55</f>
        <v>113119.38208016184</v>
      </c>
      <c r="I31" s="97">
        <f t="shared" si="1"/>
        <v>0</v>
      </c>
      <c r="J31" s="101">
        <f>SUMIFS(BasilRadata[8E. Oppgi antall årsverk barnehagen har pensjonsforpliktelser for:],BasilRadata[År],'0. Oppsett'!$C$7-1,BasilRadata[1B. Organisasjonsnummer:],'X. Utbetalingsmodul'!$C31)</f>
        <v>0</v>
      </c>
      <c r="K31" s="97" t="e">
        <f>_xlfn.XLOOKUP(C31,'X. Satser pensjonstilskudd'!$C$5:$C$224,'X. Satser pensjonstilskudd'!$I$5:$I$224)</f>
        <v>#DIV/0!</v>
      </c>
      <c r="L31" s="98" t="e">
        <f t="shared" si="2"/>
        <v>#DIV/0!</v>
      </c>
      <c r="M31" s="163">
        <f t="shared" si="3"/>
        <v>0</v>
      </c>
      <c r="N31" s="163">
        <f>IFERROR(M31*'0. Oppsett'!$C$30,0)</f>
        <v>0</v>
      </c>
      <c r="O31" s="25">
        <v>0</v>
      </c>
      <c r="P31" s="25"/>
      <c r="Q31" s="25"/>
      <c r="R31" s="25"/>
      <c r="S31" s="25">
        <v>0</v>
      </c>
      <c r="T31" s="164">
        <v>0</v>
      </c>
      <c r="U31" s="164">
        <f t="shared" si="4"/>
        <v>0</v>
      </c>
    </row>
    <row r="32" spans="1:21">
      <c r="A32" s="19">
        <v>28</v>
      </c>
      <c r="B32" s="90">
        <f>'X. Satser pensjonstilskudd'!B32</f>
        <v>0</v>
      </c>
      <c r="C32" s="17">
        <f>'X. Satser pensjonstilskudd'!C32</f>
        <v>0</v>
      </c>
      <c r="D32" s="17" t="str">
        <f>IFERROR(_xlfn.XLOOKUP($C32,factPensjon[Virksomhetsnr.],factPensjon[Forpliktelser]),"")</f>
        <v/>
      </c>
      <c r="E32" s="89">
        <f>SUMIFS(BasilRadata[Heltidsplasser
0-2],BasilRadata[År],'0. Oppsett'!$C$7-1,BasilRadata[1B. Organisasjonsnummer:],$C32)</f>
        <v>0</v>
      </c>
      <c r="F32" s="23">
        <f>'4. Selvkost og satser'!$B$54</f>
        <v>217524.33895692934</v>
      </c>
      <c r="G32" s="89">
        <f>SUMIFS(BasilRadata[Heltidsplasser
3-6],BasilRadata[År],'0. Oppsett'!$C$7-1,BasilRadata[1B. Organisasjonsnummer:],$C32)</f>
        <v>0</v>
      </c>
      <c r="H32" s="23">
        <f>'4. Selvkost og satser'!$B$55</f>
        <v>113119.38208016184</v>
      </c>
      <c r="I32" s="97">
        <f t="shared" si="1"/>
        <v>0</v>
      </c>
      <c r="J32" s="101">
        <f>SUMIFS(BasilRadata[8E. Oppgi antall årsverk barnehagen har pensjonsforpliktelser for:],BasilRadata[År],'0. Oppsett'!$C$7-1,BasilRadata[1B. Organisasjonsnummer:],'X. Utbetalingsmodul'!$C32)</f>
        <v>0</v>
      </c>
      <c r="K32" s="97" t="e">
        <f>_xlfn.XLOOKUP(C32,'X. Satser pensjonstilskudd'!$C$5:$C$224,'X. Satser pensjonstilskudd'!$I$5:$I$224)</f>
        <v>#DIV/0!</v>
      </c>
      <c r="L32" s="98" t="e">
        <f t="shared" si="2"/>
        <v>#DIV/0!</v>
      </c>
      <c r="M32" s="163">
        <f t="shared" si="3"/>
        <v>0</v>
      </c>
      <c r="N32" s="163">
        <f>IFERROR(M32*'0. Oppsett'!$C$30,0)</f>
        <v>0</v>
      </c>
      <c r="O32" s="25">
        <v>0</v>
      </c>
      <c r="P32" s="25"/>
      <c r="Q32" s="25"/>
      <c r="R32" s="25"/>
      <c r="S32" s="25">
        <v>0</v>
      </c>
      <c r="T32" s="164">
        <v>0</v>
      </c>
      <c r="U32" s="164">
        <f t="shared" si="4"/>
        <v>0</v>
      </c>
    </row>
    <row r="33" spans="1:21">
      <c r="A33" s="16">
        <v>29</v>
      </c>
      <c r="B33" s="90">
        <f>'X. Satser pensjonstilskudd'!B33</f>
        <v>0</v>
      </c>
      <c r="C33" s="17">
        <f>'X. Satser pensjonstilskudd'!C33</f>
        <v>0</v>
      </c>
      <c r="D33" s="17" t="str">
        <f>IFERROR(_xlfn.XLOOKUP($C33,factPensjon[Virksomhetsnr.],factPensjon[Forpliktelser]),"")</f>
        <v/>
      </c>
      <c r="E33" s="89">
        <f>SUMIFS(BasilRadata[Heltidsplasser
0-2],BasilRadata[År],'0. Oppsett'!$C$7-1,BasilRadata[1B. Organisasjonsnummer:],$C33)</f>
        <v>0</v>
      </c>
      <c r="F33" s="23">
        <f>'4. Selvkost og satser'!$B$54</f>
        <v>217524.33895692934</v>
      </c>
      <c r="G33" s="89">
        <f>SUMIFS(BasilRadata[Heltidsplasser
3-6],BasilRadata[År],'0. Oppsett'!$C$7-1,BasilRadata[1B. Organisasjonsnummer:],$C33)</f>
        <v>0</v>
      </c>
      <c r="H33" s="23">
        <f>'4. Selvkost og satser'!$B$55</f>
        <v>113119.38208016184</v>
      </c>
      <c r="I33" s="97">
        <f t="shared" si="1"/>
        <v>0</v>
      </c>
      <c r="J33" s="101">
        <f>SUMIFS(BasilRadata[8E. Oppgi antall årsverk barnehagen har pensjonsforpliktelser for:],BasilRadata[År],'0. Oppsett'!$C$7-1,BasilRadata[1B. Organisasjonsnummer:],'X. Utbetalingsmodul'!$C33)</f>
        <v>0</v>
      </c>
      <c r="K33" s="97" t="e">
        <f>_xlfn.XLOOKUP(C33,'X. Satser pensjonstilskudd'!$C$5:$C$224,'X. Satser pensjonstilskudd'!$I$5:$I$224)</f>
        <v>#DIV/0!</v>
      </c>
      <c r="L33" s="98" t="e">
        <f t="shared" si="2"/>
        <v>#DIV/0!</v>
      </c>
      <c r="M33" s="163">
        <f t="shared" si="3"/>
        <v>0</v>
      </c>
      <c r="N33" s="163">
        <f>IFERROR(M33*'0. Oppsett'!$C$30,0)</f>
        <v>0</v>
      </c>
      <c r="O33" s="25">
        <v>0</v>
      </c>
      <c r="P33" s="25"/>
      <c r="Q33" s="25"/>
      <c r="R33" s="25"/>
      <c r="S33" s="25">
        <v>0</v>
      </c>
      <c r="T33" s="164">
        <v>0</v>
      </c>
      <c r="U33" s="164">
        <f t="shared" si="4"/>
        <v>0</v>
      </c>
    </row>
    <row r="34" spans="1:21">
      <c r="A34" s="19">
        <v>30</v>
      </c>
      <c r="B34" s="90">
        <f>'X. Satser pensjonstilskudd'!B34</f>
        <v>0</v>
      </c>
      <c r="C34" s="17">
        <f>'X. Satser pensjonstilskudd'!C34</f>
        <v>0</v>
      </c>
      <c r="D34" s="17" t="str">
        <f>IFERROR(_xlfn.XLOOKUP($C34,factPensjon[Virksomhetsnr.],factPensjon[Forpliktelser]),"")</f>
        <v/>
      </c>
      <c r="E34" s="89">
        <f>SUMIFS(BasilRadata[Heltidsplasser
0-2],BasilRadata[År],'0. Oppsett'!$C$7-1,BasilRadata[1B. Organisasjonsnummer:],$C34)</f>
        <v>0</v>
      </c>
      <c r="F34" s="23">
        <f>'4. Selvkost og satser'!$B$54</f>
        <v>217524.33895692934</v>
      </c>
      <c r="G34" s="89">
        <f>SUMIFS(BasilRadata[Heltidsplasser
3-6],BasilRadata[År],'0. Oppsett'!$C$7-1,BasilRadata[1B. Organisasjonsnummer:],$C34)</f>
        <v>0</v>
      </c>
      <c r="H34" s="23">
        <f>'4. Selvkost og satser'!$B$55</f>
        <v>113119.38208016184</v>
      </c>
      <c r="I34" s="97">
        <f t="shared" si="1"/>
        <v>0</v>
      </c>
      <c r="J34" s="101">
        <f>SUMIFS(BasilRadata[8E. Oppgi antall årsverk barnehagen har pensjonsforpliktelser for:],BasilRadata[År],'0. Oppsett'!$C$7-1,BasilRadata[1B. Organisasjonsnummer:],'X. Utbetalingsmodul'!$C34)</f>
        <v>0</v>
      </c>
      <c r="K34" s="97" t="e">
        <f>_xlfn.XLOOKUP(C34,'X. Satser pensjonstilskudd'!$C$5:$C$224,'X. Satser pensjonstilskudd'!$I$5:$I$224)</f>
        <v>#DIV/0!</v>
      </c>
      <c r="L34" s="98" t="e">
        <f t="shared" si="2"/>
        <v>#DIV/0!</v>
      </c>
      <c r="M34" s="163">
        <f t="shared" si="3"/>
        <v>0</v>
      </c>
      <c r="N34" s="163">
        <f>IFERROR(M34*'0. Oppsett'!$C$30,0)</f>
        <v>0</v>
      </c>
      <c r="O34" s="25">
        <v>0</v>
      </c>
      <c r="P34" s="25"/>
      <c r="Q34" s="25"/>
      <c r="R34" s="25"/>
      <c r="S34" s="25">
        <v>0</v>
      </c>
      <c r="T34" s="164">
        <v>0</v>
      </c>
      <c r="U34" s="164">
        <f t="shared" si="4"/>
        <v>0</v>
      </c>
    </row>
    <row r="35" spans="1:21">
      <c r="A35" s="16">
        <v>31</v>
      </c>
      <c r="B35" s="90">
        <f>'X. Satser pensjonstilskudd'!B35</f>
        <v>0</v>
      </c>
      <c r="C35" s="17">
        <f>'X. Satser pensjonstilskudd'!C35</f>
        <v>0</v>
      </c>
      <c r="D35" s="17" t="str">
        <f>IFERROR(_xlfn.XLOOKUP($C35,factPensjon[Virksomhetsnr.],factPensjon[Forpliktelser]),"")</f>
        <v/>
      </c>
      <c r="E35" s="89">
        <f>SUMIFS(BasilRadata[Heltidsplasser
0-2],BasilRadata[År],'0. Oppsett'!$C$7-1,BasilRadata[1B. Organisasjonsnummer:],$C35)</f>
        <v>0</v>
      </c>
      <c r="F35" s="23">
        <f>'4. Selvkost og satser'!$B$54</f>
        <v>217524.33895692934</v>
      </c>
      <c r="G35" s="89">
        <f>SUMIFS(BasilRadata[Heltidsplasser
3-6],BasilRadata[År],'0. Oppsett'!$C$7-1,BasilRadata[1B. Organisasjonsnummer:],$C35)</f>
        <v>0</v>
      </c>
      <c r="H35" s="23">
        <f>'4. Selvkost og satser'!$B$55</f>
        <v>113119.38208016184</v>
      </c>
      <c r="I35" s="97">
        <f t="shared" si="1"/>
        <v>0</v>
      </c>
      <c r="J35" s="101">
        <f>SUMIFS(BasilRadata[8E. Oppgi antall årsverk barnehagen har pensjonsforpliktelser for:],BasilRadata[År],'0. Oppsett'!$C$7-1,BasilRadata[1B. Organisasjonsnummer:],'X. Utbetalingsmodul'!$C35)</f>
        <v>0</v>
      </c>
      <c r="K35" s="97" t="e">
        <f>_xlfn.XLOOKUP(C35,'X. Satser pensjonstilskudd'!$C$5:$C$224,'X. Satser pensjonstilskudd'!$I$5:$I$224)</f>
        <v>#DIV/0!</v>
      </c>
      <c r="L35" s="98" t="e">
        <f t="shared" si="2"/>
        <v>#DIV/0!</v>
      </c>
      <c r="M35" s="163">
        <f t="shared" si="3"/>
        <v>0</v>
      </c>
      <c r="N35" s="163">
        <f>IFERROR(M35*'0. Oppsett'!$C$30,0)</f>
        <v>0</v>
      </c>
      <c r="O35" s="25">
        <v>0</v>
      </c>
      <c r="P35" s="25"/>
      <c r="Q35" s="25"/>
      <c r="R35" s="25"/>
      <c r="S35" s="25">
        <v>0</v>
      </c>
      <c r="T35" s="164">
        <v>0</v>
      </c>
      <c r="U35" s="164">
        <f t="shared" si="4"/>
        <v>0</v>
      </c>
    </row>
    <row r="36" spans="1:21">
      <c r="A36" s="19">
        <v>32</v>
      </c>
      <c r="B36" s="90">
        <f>'X. Satser pensjonstilskudd'!B36</f>
        <v>0</v>
      </c>
      <c r="C36" s="17">
        <f>'X. Satser pensjonstilskudd'!C36</f>
        <v>0</v>
      </c>
      <c r="D36" s="17" t="str">
        <f>IFERROR(_xlfn.XLOOKUP($C36,factPensjon[Virksomhetsnr.],factPensjon[Forpliktelser]),"")</f>
        <v/>
      </c>
      <c r="E36" s="89">
        <f>SUMIFS(BasilRadata[Heltidsplasser
0-2],BasilRadata[År],'0. Oppsett'!$C$7-1,BasilRadata[1B. Organisasjonsnummer:],$C36)</f>
        <v>0</v>
      </c>
      <c r="F36" s="23">
        <f>'4. Selvkost og satser'!$B$54</f>
        <v>217524.33895692934</v>
      </c>
      <c r="G36" s="89">
        <f>SUMIFS(BasilRadata[Heltidsplasser
3-6],BasilRadata[År],'0. Oppsett'!$C$7-1,BasilRadata[1B. Organisasjonsnummer:],$C36)</f>
        <v>0</v>
      </c>
      <c r="H36" s="23">
        <f>'4. Selvkost og satser'!$B$55</f>
        <v>113119.38208016184</v>
      </c>
      <c r="I36" s="97">
        <f t="shared" si="1"/>
        <v>0</v>
      </c>
      <c r="J36" s="101">
        <f>SUMIFS(BasilRadata[8E. Oppgi antall årsverk barnehagen har pensjonsforpliktelser for:],BasilRadata[År],'0. Oppsett'!$C$7-1,BasilRadata[1B. Organisasjonsnummer:],'X. Utbetalingsmodul'!$C36)</f>
        <v>0</v>
      </c>
      <c r="K36" s="97" t="e">
        <f>_xlfn.XLOOKUP(C36,'X. Satser pensjonstilskudd'!$C$5:$C$224,'X. Satser pensjonstilskudd'!$I$5:$I$224)</f>
        <v>#DIV/0!</v>
      </c>
      <c r="L36" s="98" t="e">
        <f t="shared" si="2"/>
        <v>#DIV/0!</v>
      </c>
      <c r="M36" s="163">
        <f t="shared" si="3"/>
        <v>0</v>
      </c>
      <c r="N36" s="163">
        <f>IFERROR(M36*'0. Oppsett'!$C$30,0)</f>
        <v>0</v>
      </c>
      <c r="O36" s="25">
        <v>0</v>
      </c>
      <c r="P36" s="25"/>
      <c r="Q36" s="25"/>
      <c r="R36" s="25"/>
      <c r="S36" s="25">
        <v>0</v>
      </c>
      <c r="T36" s="164">
        <v>0</v>
      </c>
      <c r="U36" s="164">
        <f t="shared" si="4"/>
        <v>0</v>
      </c>
    </row>
    <row r="37" spans="1:21">
      <c r="A37" s="16">
        <v>33</v>
      </c>
      <c r="B37" s="90">
        <f>'X. Satser pensjonstilskudd'!B37</f>
        <v>0</v>
      </c>
      <c r="C37" s="17">
        <f>'X. Satser pensjonstilskudd'!C37</f>
        <v>0</v>
      </c>
      <c r="D37" s="17" t="str">
        <f>IFERROR(_xlfn.XLOOKUP($C37,factPensjon[Virksomhetsnr.],factPensjon[Forpliktelser]),"")</f>
        <v/>
      </c>
      <c r="E37" s="89">
        <f>SUMIFS(BasilRadata[Heltidsplasser
0-2],BasilRadata[År],'0. Oppsett'!$C$7-1,BasilRadata[1B. Organisasjonsnummer:],$C37)</f>
        <v>0</v>
      </c>
      <c r="F37" s="23">
        <f>'4. Selvkost og satser'!$B$54</f>
        <v>217524.33895692934</v>
      </c>
      <c r="G37" s="89">
        <f>SUMIFS(BasilRadata[Heltidsplasser
3-6],BasilRadata[År],'0. Oppsett'!$C$7-1,BasilRadata[1B. Organisasjonsnummer:],$C37)</f>
        <v>0</v>
      </c>
      <c r="H37" s="23">
        <f>'4. Selvkost og satser'!$B$55</f>
        <v>113119.38208016184</v>
      </c>
      <c r="I37" s="97">
        <f t="shared" si="1"/>
        <v>0</v>
      </c>
      <c r="J37" s="101">
        <f>SUMIFS(BasilRadata[8E. Oppgi antall årsverk barnehagen har pensjonsforpliktelser for:],BasilRadata[År],'0. Oppsett'!$C$7-1,BasilRadata[1B. Organisasjonsnummer:],'X. Utbetalingsmodul'!$C37)</f>
        <v>0</v>
      </c>
      <c r="K37" s="97" t="e">
        <f>_xlfn.XLOOKUP(C37,'X. Satser pensjonstilskudd'!$C$5:$C$224,'X. Satser pensjonstilskudd'!$I$5:$I$224)</f>
        <v>#DIV/0!</v>
      </c>
      <c r="L37" s="98" t="e">
        <f t="shared" si="2"/>
        <v>#DIV/0!</v>
      </c>
      <c r="M37" s="163">
        <f t="shared" si="3"/>
        <v>0</v>
      </c>
      <c r="N37" s="163">
        <f>IFERROR(M37*'0. Oppsett'!$C$30,0)</f>
        <v>0</v>
      </c>
      <c r="O37" s="25">
        <v>0</v>
      </c>
      <c r="P37" s="25"/>
      <c r="Q37" s="25"/>
      <c r="R37" s="25"/>
      <c r="S37" s="25">
        <v>0</v>
      </c>
      <c r="T37" s="164">
        <v>0</v>
      </c>
      <c r="U37" s="164">
        <f t="shared" si="4"/>
        <v>0</v>
      </c>
    </row>
    <row r="38" spans="1:21">
      <c r="A38" s="19">
        <v>34</v>
      </c>
      <c r="B38" s="90">
        <f>'X. Satser pensjonstilskudd'!B38</f>
        <v>0</v>
      </c>
      <c r="C38" s="17">
        <f>'X. Satser pensjonstilskudd'!C38</f>
        <v>0</v>
      </c>
      <c r="D38" s="17" t="str">
        <f>IFERROR(_xlfn.XLOOKUP($C38,factPensjon[Virksomhetsnr.],factPensjon[Forpliktelser]),"")</f>
        <v/>
      </c>
      <c r="E38" s="89">
        <f>SUMIFS(BasilRadata[Heltidsplasser
0-2],BasilRadata[År],'0. Oppsett'!$C$7-1,BasilRadata[1B. Organisasjonsnummer:],$C38)</f>
        <v>0</v>
      </c>
      <c r="F38" s="23">
        <f>'4. Selvkost og satser'!$B$54</f>
        <v>217524.33895692934</v>
      </c>
      <c r="G38" s="89">
        <f>SUMIFS(BasilRadata[Heltidsplasser
3-6],BasilRadata[År],'0. Oppsett'!$C$7-1,BasilRadata[1B. Organisasjonsnummer:],$C38)</f>
        <v>0</v>
      </c>
      <c r="H38" s="23">
        <f>'4. Selvkost og satser'!$B$55</f>
        <v>113119.38208016184</v>
      </c>
      <c r="I38" s="97">
        <f t="shared" si="1"/>
        <v>0</v>
      </c>
      <c r="J38" s="101">
        <f>SUMIFS(BasilRadata[8E. Oppgi antall årsverk barnehagen har pensjonsforpliktelser for:],BasilRadata[År],'0. Oppsett'!$C$7-1,BasilRadata[1B. Organisasjonsnummer:],'X. Utbetalingsmodul'!$C38)</f>
        <v>0</v>
      </c>
      <c r="K38" s="97" t="e">
        <f>_xlfn.XLOOKUP(C38,'X. Satser pensjonstilskudd'!$C$5:$C$224,'X. Satser pensjonstilskudd'!$I$5:$I$224)</f>
        <v>#DIV/0!</v>
      </c>
      <c r="L38" s="98" t="e">
        <f t="shared" si="2"/>
        <v>#DIV/0!</v>
      </c>
      <c r="M38" s="163">
        <f t="shared" si="3"/>
        <v>0</v>
      </c>
      <c r="N38" s="163">
        <f>IFERROR(M38*'0. Oppsett'!$C$30,0)</f>
        <v>0</v>
      </c>
      <c r="O38" s="25">
        <v>0</v>
      </c>
      <c r="P38" s="25"/>
      <c r="Q38" s="25"/>
      <c r="R38" s="25"/>
      <c r="S38" s="25">
        <v>0</v>
      </c>
      <c r="T38" s="164">
        <v>0</v>
      </c>
      <c r="U38" s="164">
        <f t="shared" si="4"/>
        <v>0</v>
      </c>
    </row>
    <row r="39" spans="1:21">
      <c r="A39" s="16">
        <v>35</v>
      </c>
      <c r="B39" s="90">
        <f>'X. Satser pensjonstilskudd'!B39</f>
        <v>0</v>
      </c>
      <c r="C39" s="17">
        <f>'X. Satser pensjonstilskudd'!C39</f>
        <v>0</v>
      </c>
      <c r="D39" s="17" t="str">
        <f>IFERROR(_xlfn.XLOOKUP($C39,factPensjon[Virksomhetsnr.],factPensjon[Forpliktelser]),"")</f>
        <v/>
      </c>
      <c r="E39" s="89">
        <f>SUMIFS(BasilRadata[Heltidsplasser
0-2],BasilRadata[År],'0. Oppsett'!$C$7-1,BasilRadata[1B. Organisasjonsnummer:],$C39)</f>
        <v>0</v>
      </c>
      <c r="F39" s="23">
        <f>'4. Selvkost og satser'!$B$54</f>
        <v>217524.33895692934</v>
      </c>
      <c r="G39" s="89">
        <f>SUMIFS(BasilRadata[Heltidsplasser
3-6],BasilRadata[År],'0. Oppsett'!$C$7-1,BasilRadata[1B. Organisasjonsnummer:],$C39)</f>
        <v>0</v>
      </c>
      <c r="H39" s="23">
        <f>'4. Selvkost og satser'!$B$55</f>
        <v>113119.38208016184</v>
      </c>
      <c r="I39" s="97">
        <f t="shared" si="1"/>
        <v>0</v>
      </c>
      <c r="J39" s="101">
        <f>SUMIFS(BasilRadata[8E. Oppgi antall årsverk barnehagen har pensjonsforpliktelser for:],BasilRadata[År],'0. Oppsett'!$C$7-1,BasilRadata[1B. Organisasjonsnummer:],'X. Utbetalingsmodul'!$C39)</f>
        <v>0</v>
      </c>
      <c r="K39" s="97" t="e">
        <f>_xlfn.XLOOKUP(C39,'X. Satser pensjonstilskudd'!$C$5:$C$224,'X. Satser pensjonstilskudd'!$I$5:$I$224)</f>
        <v>#DIV/0!</v>
      </c>
      <c r="L39" s="98" t="e">
        <f t="shared" si="2"/>
        <v>#DIV/0!</v>
      </c>
      <c r="M39" s="163">
        <f t="shared" si="3"/>
        <v>0</v>
      </c>
      <c r="N39" s="163">
        <f>IFERROR(M39*'0. Oppsett'!$C$30,0)</f>
        <v>0</v>
      </c>
      <c r="O39" s="25">
        <v>0</v>
      </c>
      <c r="P39" s="25"/>
      <c r="Q39" s="25"/>
      <c r="R39" s="25"/>
      <c r="S39" s="25">
        <v>0</v>
      </c>
      <c r="T39" s="164">
        <v>0</v>
      </c>
      <c r="U39" s="164">
        <f t="shared" si="4"/>
        <v>0</v>
      </c>
    </row>
    <row r="40" spans="1:21">
      <c r="A40" s="19">
        <v>36</v>
      </c>
      <c r="B40" s="90">
        <f>'X. Satser pensjonstilskudd'!B40</f>
        <v>0</v>
      </c>
      <c r="C40" s="17">
        <f>'X. Satser pensjonstilskudd'!C40</f>
        <v>0</v>
      </c>
      <c r="D40" s="17" t="str">
        <f>IFERROR(_xlfn.XLOOKUP($C40,factPensjon[Virksomhetsnr.],factPensjon[Forpliktelser]),"")</f>
        <v/>
      </c>
      <c r="E40" s="89">
        <f>SUMIFS(BasilRadata[Heltidsplasser
0-2],BasilRadata[År],'0. Oppsett'!$C$7-1,BasilRadata[1B. Organisasjonsnummer:],$C40)</f>
        <v>0</v>
      </c>
      <c r="F40" s="23">
        <f>'4. Selvkost og satser'!$B$54</f>
        <v>217524.33895692934</v>
      </c>
      <c r="G40" s="89">
        <f>SUMIFS(BasilRadata[Heltidsplasser
3-6],BasilRadata[År],'0. Oppsett'!$C$7-1,BasilRadata[1B. Organisasjonsnummer:],$C40)</f>
        <v>0</v>
      </c>
      <c r="H40" s="23">
        <f>'4. Selvkost og satser'!$B$55</f>
        <v>113119.38208016184</v>
      </c>
      <c r="I40" s="97">
        <f t="shared" si="1"/>
        <v>0</v>
      </c>
      <c r="J40" s="101">
        <f>SUMIFS(BasilRadata[8E. Oppgi antall årsverk barnehagen har pensjonsforpliktelser for:],BasilRadata[År],'0. Oppsett'!$C$7-1,BasilRadata[1B. Organisasjonsnummer:],'X. Utbetalingsmodul'!$C40)</f>
        <v>0</v>
      </c>
      <c r="K40" s="97" t="e">
        <f>_xlfn.XLOOKUP(C40,'X. Satser pensjonstilskudd'!$C$5:$C$224,'X. Satser pensjonstilskudd'!$I$5:$I$224)</f>
        <v>#DIV/0!</v>
      </c>
      <c r="L40" s="98" t="e">
        <f t="shared" si="2"/>
        <v>#DIV/0!</v>
      </c>
      <c r="M40" s="163">
        <f t="shared" si="3"/>
        <v>0</v>
      </c>
      <c r="N40" s="163">
        <f>IFERROR(M40*'0. Oppsett'!$C$30,0)</f>
        <v>0</v>
      </c>
      <c r="O40" s="25">
        <v>0</v>
      </c>
      <c r="P40" s="25"/>
      <c r="Q40" s="25"/>
      <c r="R40" s="25"/>
      <c r="S40" s="25">
        <v>0</v>
      </c>
      <c r="T40" s="164">
        <v>0</v>
      </c>
      <c r="U40" s="164">
        <f t="shared" si="4"/>
        <v>0</v>
      </c>
    </row>
    <row r="41" spans="1:21">
      <c r="A41" s="16">
        <v>37</v>
      </c>
      <c r="B41" s="90">
        <f>'X. Satser pensjonstilskudd'!B41</f>
        <v>0</v>
      </c>
      <c r="C41" s="17">
        <f>'X. Satser pensjonstilskudd'!C41</f>
        <v>0</v>
      </c>
      <c r="D41" s="17" t="str">
        <f>IFERROR(_xlfn.XLOOKUP($C41,factPensjon[Virksomhetsnr.],factPensjon[Forpliktelser]),"")</f>
        <v/>
      </c>
      <c r="E41" s="89">
        <f>SUMIFS(BasilRadata[Heltidsplasser
0-2],BasilRadata[År],'0. Oppsett'!$C$7-1,BasilRadata[1B. Organisasjonsnummer:],$C41)</f>
        <v>0</v>
      </c>
      <c r="F41" s="23">
        <f>'4. Selvkost og satser'!$B$54</f>
        <v>217524.33895692934</v>
      </c>
      <c r="G41" s="89">
        <f>SUMIFS(BasilRadata[Heltidsplasser
3-6],BasilRadata[År],'0. Oppsett'!$C$7-1,BasilRadata[1B. Organisasjonsnummer:],$C41)</f>
        <v>0</v>
      </c>
      <c r="H41" s="23">
        <f>'4. Selvkost og satser'!$B$55</f>
        <v>113119.38208016184</v>
      </c>
      <c r="I41" s="97">
        <f t="shared" si="1"/>
        <v>0</v>
      </c>
      <c r="J41" s="101">
        <f>SUMIFS(BasilRadata[8E. Oppgi antall årsverk barnehagen har pensjonsforpliktelser for:],BasilRadata[År],'0. Oppsett'!$C$7-1,BasilRadata[1B. Organisasjonsnummer:],'X. Utbetalingsmodul'!$C41)</f>
        <v>0</v>
      </c>
      <c r="K41" s="97" t="e">
        <f>_xlfn.XLOOKUP(C41,'X. Satser pensjonstilskudd'!$C$5:$C$224,'X. Satser pensjonstilskudd'!$I$5:$I$224)</f>
        <v>#DIV/0!</v>
      </c>
      <c r="L41" s="98" t="e">
        <f t="shared" si="2"/>
        <v>#DIV/0!</v>
      </c>
      <c r="M41" s="163">
        <f t="shared" si="3"/>
        <v>0</v>
      </c>
      <c r="N41" s="163">
        <f>IFERROR(M41*'0. Oppsett'!$C$30,0)</f>
        <v>0</v>
      </c>
      <c r="O41" s="25">
        <v>0</v>
      </c>
      <c r="P41" s="25"/>
      <c r="Q41" s="25"/>
      <c r="R41" s="25"/>
      <c r="S41" s="25">
        <v>0</v>
      </c>
      <c r="T41" s="164">
        <v>0</v>
      </c>
      <c r="U41" s="164">
        <f t="shared" si="4"/>
        <v>0</v>
      </c>
    </row>
    <row r="42" spans="1:21">
      <c r="A42" s="19">
        <v>38</v>
      </c>
      <c r="B42" s="90">
        <f>'X. Satser pensjonstilskudd'!B42</f>
        <v>0</v>
      </c>
      <c r="C42" s="17">
        <f>'X. Satser pensjonstilskudd'!C42</f>
        <v>0</v>
      </c>
      <c r="D42" s="17" t="str">
        <f>IFERROR(_xlfn.XLOOKUP($C42,factPensjon[Virksomhetsnr.],factPensjon[Forpliktelser]),"")</f>
        <v/>
      </c>
      <c r="E42" s="89">
        <f>SUMIFS(BasilRadata[Heltidsplasser
0-2],BasilRadata[År],'0. Oppsett'!$C$7-1,BasilRadata[1B. Organisasjonsnummer:],$C42)</f>
        <v>0</v>
      </c>
      <c r="F42" s="23">
        <f>'4. Selvkost og satser'!$B$54</f>
        <v>217524.33895692934</v>
      </c>
      <c r="G42" s="89">
        <f>SUMIFS(BasilRadata[Heltidsplasser
3-6],BasilRadata[År],'0. Oppsett'!$C$7-1,BasilRadata[1B. Organisasjonsnummer:],$C42)</f>
        <v>0</v>
      </c>
      <c r="H42" s="23">
        <f>'4. Selvkost og satser'!$B$55</f>
        <v>113119.38208016184</v>
      </c>
      <c r="I42" s="97">
        <f t="shared" si="1"/>
        <v>0</v>
      </c>
      <c r="J42" s="101">
        <f>SUMIFS(BasilRadata[8E. Oppgi antall årsverk barnehagen har pensjonsforpliktelser for:],BasilRadata[År],'0. Oppsett'!$C$7-1,BasilRadata[1B. Organisasjonsnummer:],'X. Utbetalingsmodul'!$C42)</f>
        <v>0</v>
      </c>
      <c r="K42" s="97" t="e">
        <f>_xlfn.XLOOKUP(C42,'X. Satser pensjonstilskudd'!$C$5:$C$224,'X. Satser pensjonstilskudd'!$I$5:$I$224)</f>
        <v>#DIV/0!</v>
      </c>
      <c r="L42" s="98" t="e">
        <f t="shared" si="2"/>
        <v>#DIV/0!</v>
      </c>
      <c r="M42" s="163">
        <f t="shared" si="3"/>
        <v>0</v>
      </c>
      <c r="N42" s="163">
        <f>IFERROR(M42*'0. Oppsett'!$C$30,0)</f>
        <v>0</v>
      </c>
      <c r="O42" s="25">
        <v>0</v>
      </c>
      <c r="P42" s="25"/>
      <c r="Q42" s="25"/>
      <c r="R42" s="25"/>
      <c r="S42" s="25">
        <v>0</v>
      </c>
      <c r="T42" s="164">
        <v>0</v>
      </c>
      <c r="U42" s="164">
        <f t="shared" si="4"/>
        <v>0</v>
      </c>
    </row>
    <row r="43" spans="1:21">
      <c r="A43" s="16">
        <v>39</v>
      </c>
      <c r="B43" s="90">
        <f>'X. Satser pensjonstilskudd'!B43</f>
        <v>0</v>
      </c>
      <c r="C43" s="17">
        <f>'X. Satser pensjonstilskudd'!C43</f>
        <v>0</v>
      </c>
      <c r="D43" s="17" t="str">
        <f>IFERROR(_xlfn.XLOOKUP($C43,factPensjon[Virksomhetsnr.],factPensjon[Forpliktelser]),"")</f>
        <v/>
      </c>
      <c r="E43" s="89">
        <f>SUMIFS(BasilRadata[Heltidsplasser
0-2],BasilRadata[År],'0. Oppsett'!$C$7-1,BasilRadata[1B. Organisasjonsnummer:],$C43)</f>
        <v>0</v>
      </c>
      <c r="F43" s="23">
        <f>'4. Selvkost og satser'!$B$54</f>
        <v>217524.33895692934</v>
      </c>
      <c r="G43" s="89">
        <f>SUMIFS(BasilRadata[Heltidsplasser
3-6],BasilRadata[År],'0. Oppsett'!$C$7-1,BasilRadata[1B. Organisasjonsnummer:],$C43)</f>
        <v>0</v>
      </c>
      <c r="H43" s="23">
        <f>'4. Selvkost og satser'!$B$55</f>
        <v>113119.38208016184</v>
      </c>
      <c r="I43" s="97">
        <f t="shared" si="1"/>
        <v>0</v>
      </c>
      <c r="J43" s="101">
        <f>SUMIFS(BasilRadata[8E. Oppgi antall årsverk barnehagen har pensjonsforpliktelser for:],BasilRadata[År],'0. Oppsett'!$C$7-1,BasilRadata[1B. Organisasjonsnummer:],'X. Utbetalingsmodul'!$C43)</f>
        <v>0</v>
      </c>
      <c r="K43" s="97" t="e">
        <f>_xlfn.XLOOKUP(C43,'X. Satser pensjonstilskudd'!$C$5:$C$224,'X. Satser pensjonstilskudd'!$I$5:$I$224)</f>
        <v>#DIV/0!</v>
      </c>
      <c r="L43" s="98" t="e">
        <f t="shared" si="2"/>
        <v>#DIV/0!</v>
      </c>
      <c r="M43" s="163">
        <f t="shared" si="3"/>
        <v>0</v>
      </c>
      <c r="N43" s="163">
        <f>IFERROR(M43*'0. Oppsett'!$C$30,0)</f>
        <v>0</v>
      </c>
      <c r="O43" s="25">
        <v>0</v>
      </c>
      <c r="P43" s="25"/>
      <c r="Q43" s="25"/>
      <c r="R43" s="25"/>
      <c r="S43" s="25">
        <v>0</v>
      </c>
      <c r="T43" s="164">
        <v>0</v>
      </c>
      <c r="U43" s="164">
        <f t="shared" si="4"/>
        <v>0</v>
      </c>
    </row>
    <row r="44" spans="1:21">
      <c r="A44" s="19">
        <v>40</v>
      </c>
      <c r="B44" s="90">
        <f>'X. Satser pensjonstilskudd'!B44</f>
        <v>0</v>
      </c>
      <c r="C44" s="17">
        <f>'X. Satser pensjonstilskudd'!C44</f>
        <v>0</v>
      </c>
      <c r="D44" s="17" t="str">
        <f>IFERROR(_xlfn.XLOOKUP($C44,factPensjon[Virksomhetsnr.],factPensjon[Forpliktelser]),"")</f>
        <v/>
      </c>
      <c r="E44" s="89">
        <f>SUMIFS(BasilRadata[Heltidsplasser
0-2],BasilRadata[År],'0. Oppsett'!$C$7-1,BasilRadata[1B. Organisasjonsnummer:],$C44)</f>
        <v>0</v>
      </c>
      <c r="F44" s="23">
        <f>'4. Selvkost og satser'!$B$54</f>
        <v>217524.33895692934</v>
      </c>
      <c r="G44" s="89">
        <f>SUMIFS(BasilRadata[Heltidsplasser
3-6],BasilRadata[År],'0. Oppsett'!$C$7-1,BasilRadata[1B. Organisasjonsnummer:],$C44)</f>
        <v>0</v>
      </c>
      <c r="H44" s="23">
        <f>'4. Selvkost og satser'!$B$55</f>
        <v>113119.38208016184</v>
      </c>
      <c r="I44" s="97">
        <f t="shared" si="1"/>
        <v>0</v>
      </c>
      <c r="J44" s="101">
        <f>SUMIFS(BasilRadata[8E. Oppgi antall årsverk barnehagen har pensjonsforpliktelser for:],BasilRadata[År],'0. Oppsett'!$C$7-1,BasilRadata[1B. Organisasjonsnummer:],'X. Utbetalingsmodul'!$C44)</f>
        <v>0</v>
      </c>
      <c r="K44" s="97" t="e">
        <f>_xlfn.XLOOKUP(C44,'X. Satser pensjonstilskudd'!$C$5:$C$224,'X. Satser pensjonstilskudd'!$I$5:$I$224)</f>
        <v>#DIV/0!</v>
      </c>
      <c r="L44" s="98" t="e">
        <f t="shared" si="2"/>
        <v>#DIV/0!</v>
      </c>
      <c r="M44" s="163">
        <f t="shared" si="3"/>
        <v>0</v>
      </c>
      <c r="N44" s="163">
        <f>IFERROR(M44*'0. Oppsett'!$C$30,0)</f>
        <v>0</v>
      </c>
      <c r="O44" s="25">
        <v>0</v>
      </c>
      <c r="P44" s="25"/>
      <c r="Q44" s="25"/>
      <c r="R44" s="25"/>
      <c r="S44" s="25">
        <v>0</v>
      </c>
      <c r="T44" s="164">
        <v>0</v>
      </c>
      <c r="U44" s="164">
        <f t="shared" si="4"/>
        <v>0</v>
      </c>
    </row>
    <row r="45" spans="1:21">
      <c r="A45" s="16">
        <v>41</v>
      </c>
      <c r="B45" s="90">
        <f>'X. Satser pensjonstilskudd'!B45</f>
        <v>0</v>
      </c>
      <c r="C45" s="17">
        <f>'X. Satser pensjonstilskudd'!C45</f>
        <v>0</v>
      </c>
      <c r="D45" s="17" t="str">
        <f>IFERROR(_xlfn.XLOOKUP($C45,factPensjon[Virksomhetsnr.],factPensjon[Forpliktelser]),"")</f>
        <v/>
      </c>
      <c r="E45" s="89">
        <f>SUMIFS(BasilRadata[Heltidsplasser
0-2],BasilRadata[År],'0. Oppsett'!$C$7-1,BasilRadata[1B. Organisasjonsnummer:],$C45)</f>
        <v>0</v>
      </c>
      <c r="F45" s="23">
        <f>'4. Selvkost og satser'!$B$54</f>
        <v>217524.33895692934</v>
      </c>
      <c r="G45" s="89">
        <f>SUMIFS(BasilRadata[Heltidsplasser
3-6],BasilRadata[År],'0. Oppsett'!$C$7-1,BasilRadata[1B. Organisasjonsnummer:],$C45)</f>
        <v>0</v>
      </c>
      <c r="H45" s="23">
        <f>'4. Selvkost og satser'!$B$55</f>
        <v>113119.38208016184</v>
      </c>
      <c r="I45" s="97">
        <f t="shared" si="1"/>
        <v>0</v>
      </c>
      <c r="J45" s="101">
        <f>SUMIFS(BasilRadata[8E. Oppgi antall årsverk barnehagen har pensjonsforpliktelser for:],BasilRadata[År],'0. Oppsett'!$C$7-1,BasilRadata[1B. Organisasjonsnummer:],'X. Utbetalingsmodul'!$C45)</f>
        <v>0</v>
      </c>
      <c r="K45" s="97" t="e">
        <f>_xlfn.XLOOKUP(C45,'X. Satser pensjonstilskudd'!$C$5:$C$224,'X. Satser pensjonstilskudd'!$I$5:$I$224)</f>
        <v>#DIV/0!</v>
      </c>
      <c r="L45" s="98" t="e">
        <f t="shared" si="2"/>
        <v>#DIV/0!</v>
      </c>
      <c r="M45" s="163">
        <f t="shared" si="3"/>
        <v>0</v>
      </c>
      <c r="N45" s="163">
        <f>IFERROR(M45*'0. Oppsett'!$C$30,0)</f>
        <v>0</v>
      </c>
      <c r="O45" s="25">
        <v>0</v>
      </c>
      <c r="P45" s="25"/>
      <c r="Q45" s="25"/>
      <c r="R45" s="25"/>
      <c r="S45" s="25">
        <v>0</v>
      </c>
      <c r="T45" s="164">
        <v>0</v>
      </c>
      <c r="U45" s="164">
        <f t="shared" si="4"/>
        <v>0</v>
      </c>
    </row>
    <row r="46" spans="1:21">
      <c r="A46" s="19">
        <v>42</v>
      </c>
      <c r="B46" s="90">
        <f>'X. Satser pensjonstilskudd'!B46</f>
        <v>0</v>
      </c>
      <c r="C46" s="17">
        <f>'X. Satser pensjonstilskudd'!C46</f>
        <v>0</v>
      </c>
      <c r="D46" s="17" t="str">
        <f>IFERROR(_xlfn.XLOOKUP($C46,factPensjon[Virksomhetsnr.],factPensjon[Forpliktelser]),"")</f>
        <v/>
      </c>
      <c r="E46" s="89">
        <f>SUMIFS(BasilRadata[Heltidsplasser
0-2],BasilRadata[År],'0. Oppsett'!$C$7-1,BasilRadata[1B. Organisasjonsnummer:],$C46)</f>
        <v>0</v>
      </c>
      <c r="F46" s="23">
        <f>'4. Selvkost og satser'!$B$54</f>
        <v>217524.33895692934</v>
      </c>
      <c r="G46" s="89">
        <f>SUMIFS(BasilRadata[Heltidsplasser
3-6],BasilRadata[År],'0. Oppsett'!$C$7-1,BasilRadata[1B. Organisasjonsnummer:],$C46)</f>
        <v>0</v>
      </c>
      <c r="H46" s="23">
        <f>'4. Selvkost og satser'!$B$55</f>
        <v>113119.38208016184</v>
      </c>
      <c r="I46" s="97">
        <f t="shared" si="1"/>
        <v>0</v>
      </c>
      <c r="J46" s="101">
        <f>SUMIFS(BasilRadata[8E. Oppgi antall årsverk barnehagen har pensjonsforpliktelser for:],BasilRadata[År],'0. Oppsett'!$C$7-1,BasilRadata[1B. Organisasjonsnummer:],'X. Utbetalingsmodul'!$C46)</f>
        <v>0</v>
      </c>
      <c r="K46" s="97" t="e">
        <f>_xlfn.XLOOKUP(C46,'X. Satser pensjonstilskudd'!$C$5:$C$224,'X. Satser pensjonstilskudd'!$I$5:$I$224)</f>
        <v>#DIV/0!</v>
      </c>
      <c r="L46" s="98" t="e">
        <f t="shared" si="2"/>
        <v>#DIV/0!</v>
      </c>
      <c r="M46" s="163">
        <f t="shared" si="3"/>
        <v>0</v>
      </c>
      <c r="N46" s="163">
        <f>IFERROR(M46*'0. Oppsett'!$C$30,0)</f>
        <v>0</v>
      </c>
      <c r="O46" s="25">
        <v>0</v>
      </c>
      <c r="P46" s="25"/>
      <c r="Q46" s="25"/>
      <c r="R46" s="25"/>
      <c r="S46" s="25">
        <v>0</v>
      </c>
      <c r="T46" s="164">
        <v>0</v>
      </c>
      <c r="U46" s="164">
        <f t="shared" si="4"/>
        <v>0</v>
      </c>
    </row>
    <row r="47" spans="1:21">
      <c r="A47" s="16">
        <v>43</v>
      </c>
      <c r="B47" s="90">
        <f>'X. Satser pensjonstilskudd'!B47</f>
        <v>0</v>
      </c>
      <c r="C47" s="17">
        <f>'X. Satser pensjonstilskudd'!C47</f>
        <v>0</v>
      </c>
      <c r="D47" s="17" t="str">
        <f>IFERROR(_xlfn.XLOOKUP($C47,factPensjon[Virksomhetsnr.],factPensjon[Forpliktelser]),"")</f>
        <v/>
      </c>
      <c r="E47" s="89">
        <f>SUMIFS(BasilRadata[Heltidsplasser
0-2],BasilRadata[År],'0. Oppsett'!$C$7-1,BasilRadata[1B. Organisasjonsnummer:],$C47)</f>
        <v>0</v>
      </c>
      <c r="F47" s="23">
        <f>'4. Selvkost og satser'!$B$54</f>
        <v>217524.33895692934</v>
      </c>
      <c r="G47" s="89">
        <f>SUMIFS(BasilRadata[Heltidsplasser
3-6],BasilRadata[År],'0. Oppsett'!$C$7-1,BasilRadata[1B. Organisasjonsnummer:],$C47)</f>
        <v>0</v>
      </c>
      <c r="H47" s="23">
        <f>'4. Selvkost og satser'!$B$55</f>
        <v>113119.38208016184</v>
      </c>
      <c r="I47" s="97">
        <f t="shared" si="1"/>
        <v>0</v>
      </c>
      <c r="J47" s="101">
        <f>SUMIFS(BasilRadata[8E. Oppgi antall årsverk barnehagen har pensjonsforpliktelser for:],BasilRadata[År],'0. Oppsett'!$C$7-1,BasilRadata[1B. Organisasjonsnummer:],'X. Utbetalingsmodul'!$C47)</f>
        <v>0</v>
      </c>
      <c r="K47" s="97" t="e">
        <f>_xlfn.XLOOKUP(C47,'X. Satser pensjonstilskudd'!$C$5:$C$224,'X. Satser pensjonstilskudd'!$I$5:$I$224)</f>
        <v>#DIV/0!</v>
      </c>
      <c r="L47" s="98" t="e">
        <f t="shared" si="2"/>
        <v>#DIV/0!</v>
      </c>
      <c r="M47" s="163">
        <f t="shared" si="3"/>
        <v>0</v>
      </c>
      <c r="N47" s="163">
        <f>IFERROR(M47*'0. Oppsett'!$C$30,0)</f>
        <v>0</v>
      </c>
      <c r="O47" s="25">
        <v>0</v>
      </c>
      <c r="P47" s="25"/>
      <c r="Q47" s="25"/>
      <c r="R47" s="25"/>
      <c r="S47" s="25">
        <v>0</v>
      </c>
      <c r="T47" s="164">
        <v>0</v>
      </c>
      <c r="U47" s="164">
        <f t="shared" si="4"/>
        <v>0</v>
      </c>
    </row>
    <row r="48" spans="1:21">
      <c r="A48" s="19">
        <v>44</v>
      </c>
      <c r="B48" s="90">
        <f>'X. Satser pensjonstilskudd'!B48</f>
        <v>0</v>
      </c>
      <c r="C48" s="17">
        <f>'X. Satser pensjonstilskudd'!C48</f>
        <v>0</v>
      </c>
      <c r="D48" s="17" t="str">
        <f>IFERROR(_xlfn.XLOOKUP($C48,factPensjon[Virksomhetsnr.],factPensjon[Forpliktelser]),"")</f>
        <v/>
      </c>
      <c r="E48" s="89">
        <f>SUMIFS(BasilRadata[Heltidsplasser
0-2],BasilRadata[År],'0. Oppsett'!$C$7-1,BasilRadata[1B. Organisasjonsnummer:],$C48)</f>
        <v>0</v>
      </c>
      <c r="F48" s="23">
        <f>'4. Selvkost og satser'!$B$54</f>
        <v>217524.33895692934</v>
      </c>
      <c r="G48" s="89">
        <f>SUMIFS(BasilRadata[Heltidsplasser
3-6],BasilRadata[År],'0. Oppsett'!$C$7-1,BasilRadata[1B. Organisasjonsnummer:],$C48)</f>
        <v>0</v>
      </c>
      <c r="H48" s="23">
        <f>'4. Selvkost og satser'!$B$55</f>
        <v>113119.38208016184</v>
      </c>
      <c r="I48" s="97">
        <f t="shared" si="1"/>
        <v>0</v>
      </c>
      <c r="J48" s="101">
        <f>SUMIFS(BasilRadata[8E. Oppgi antall årsverk barnehagen har pensjonsforpliktelser for:],BasilRadata[År],'0. Oppsett'!$C$7-1,BasilRadata[1B. Organisasjonsnummer:],'X. Utbetalingsmodul'!$C48)</f>
        <v>0</v>
      </c>
      <c r="K48" s="97" t="e">
        <f>_xlfn.XLOOKUP(C48,'X. Satser pensjonstilskudd'!$C$5:$C$224,'X. Satser pensjonstilskudd'!$I$5:$I$224)</f>
        <v>#DIV/0!</v>
      </c>
      <c r="L48" s="98" t="e">
        <f t="shared" si="2"/>
        <v>#DIV/0!</v>
      </c>
      <c r="M48" s="163">
        <f t="shared" si="3"/>
        <v>0</v>
      </c>
      <c r="N48" s="163">
        <f>IFERROR(M48*'0. Oppsett'!$C$30,0)</f>
        <v>0</v>
      </c>
      <c r="O48" s="25">
        <v>0</v>
      </c>
      <c r="P48" s="25"/>
      <c r="Q48" s="25"/>
      <c r="R48" s="25"/>
      <c r="S48" s="25">
        <v>0</v>
      </c>
      <c r="T48" s="164">
        <v>0</v>
      </c>
      <c r="U48" s="164">
        <f t="shared" si="4"/>
        <v>0</v>
      </c>
    </row>
    <row r="49" spans="1:21">
      <c r="A49" s="16">
        <v>45</v>
      </c>
      <c r="B49" s="90">
        <f>'X. Satser pensjonstilskudd'!B49</f>
        <v>0</v>
      </c>
      <c r="C49" s="17">
        <f>'X. Satser pensjonstilskudd'!C49</f>
        <v>0</v>
      </c>
      <c r="D49" s="17" t="str">
        <f>IFERROR(_xlfn.XLOOKUP($C49,factPensjon[Virksomhetsnr.],factPensjon[Forpliktelser]),"")</f>
        <v/>
      </c>
      <c r="E49" s="89">
        <f>SUMIFS(BasilRadata[Heltidsplasser
0-2],BasilRadata[År],'0. Oppsett'!$C$7-1,BasilRadata[1B. Organisasjonsnummer:],$C49)</f>
        <v>0</v>
      </c>
      <c r="F49" s="23">
        <f>'4. Selvkost og satser'!$B$54</f>
        <v>217524.33895692934</v>
      </c>
      <c r="G49" s="89">
        <f>SUMIFS(BasilRadata[Heltidsplasser
3-6],BasilRadata[År],'0. Oppsett'!$C$7-1,BasilRadata[1B. Organisasjonsnummer:],$C49)</f>
        <v>0</v>
      </c>
      <c r="H49" s="23">
        <f>'4. Selvkost og satser'!$B$55</f>
        <v>113119.38208016184</v>
      </c>
      <c r="I49" s="97">
        <f t="shared" si="1"/>
        <v>0</v>
      </c>
      <c r="J49" s="101">
        <f>SUMIFS(BasilRadata[8E. Oppgi antall årsverk barnehagen har pensjonsforpliktelser for:],BasilRadata[År],'0. Oppsett'!$C$7-1,BasilRadata[1B. Organisasjonsnummer:],'X. Utbetalingsmodul'!$C49)</f>
        <v>0</v>
      </c>
      <c r="K49" s="97" t="e">
        <f>_xlfn.XLOOKUP(C49,'X. Satser pensjonstilskudd'!$C$5:$C$224,'X. Satser pensjonstilskudd'!$I$5:$I$224)</f>
        <v>#DIV/0!</v>
      </c>
      <c r="L49" s="98" t="e">
        <f t="shared" si="2"/>
        <v>#DIV/0!</v>
      </c>
      <c r="M49" s="163">
        <f t="shared" si="3"/>
        <v>0</v>
      </c>
      <c r="N49" s="163">
        <f>IFERROR(M49*'0. Oppsett'!$C$30,0)</f>
        <v>0</v>
      </c>
      <c r="O49" s="25">
        <v>0</v>
      </c>
      <c r="P49" s="25"/>
      <c r="Q49" s="25"/>
      <c r="R49" s="25"/>
      <c r="S49" s="25">
        <v>0</v>
      </c>
      <c r="T49" s="164">
        <v>0</v>
      </c>
      <c r="U49" s="164">
        <f t="shared" si="4"/>
        <v>0</v>
      </c>
    </row>
    <row r="50" spans="1:21">
      <c r="A50" s="19">
        <v>46</v>
      </c>
      <c r="B50" s="90">
        <f>'X. Satser pensjonstilskudd'!B50</f>
        <v>0</v>
      </c>
      <c r="C50" s="17">
        <f>'X. Satser pensjonstilskudd'!C50</f>
        <v>0</v>
      </c>
      <c r="D50" s="17" t="str">
        <f>IFERROR(_xlfn.XLOOKUP($C50,factPensjon[Virksomhetsnr.],factPensjon[Forpliktelser]),"")</f>
        <v/>
      </c>
      <c r="E50" s="89">
        <f>SUMIFS(BasilRadata[Heltidsplasser
0-2],BasilRadata[År],'0. Oppsett'!$C$7-1,BasilRadata[1B. Organisasjonsnummer:],$C50)</f>
        <v>0</v>
      </c>
      <c r="F50" s="23">
        <f>'4. Selvkost og satser'!$B$54</f>
        <v>217524.33895692934</v>
      </c>
      <c r="G50" s="89">
        <f>SUMIFS(BasilRadata[Heltidsplasser
3-6],BasilRadata[År],'0. Oppsett'!$C$7-1,BasilRadata[1B. Organisasjonsnummer:],$C50)</f>
        <v>0</v>
      </c>
      <c r="H50" s="23">
        <f>'4. Selvkost og satser'!$B$55</f>
        <v>113119.38208016184</v>
      </c>
      <c r="I50" s="97">
        <f t="shared" si="1"/>
        <v>0</v>
      </c>
      <c r="J50" s="101">
        <f>SUMIFS(BasilRadata[8E. Oppgi antall årsverk barnehagen har pensjonsforpliktelser for:],BasilRadata[År],'0. Oppsett'!$C$7-1,BasilRadata[1B. Organisasjonsnummer:],'X. Utbetalingsmodul'!$C50)</f>
        <v>0</v>
      </c>
      <c r="K50" s="97" t="e">
        <f>_xlfn.XLOOKUP(C50,'X. Satser pensjonstilskudd'!$C$5:$C$224,'X. Satser pensjonstilskudd'!$I$5:$I$224)</f>
        <v>#DIV/0!</v>
      </c>
      <c r="L50" s="98" t="e">
        <f t="shared" si="2"/>
        <v>#DIV/0!</v>
      </c>
      <c r="M50" s="163">
        <f t="shared" si="3"/>
        <v>0</v>
      </c>
      <c r="N50" s="163">
        <f>IFERROR(M50*'0. Oppsett'!$C$30,0)</f>
        <v>0</v>
      </c>
      <c r="O50" s="25">
        <v>0</v>
      </c>
      <c r="P50" s="25"/>
      <c r="Q50" s="25"/>
      <c r="R50" s="25"/>
      <c r="S50" s="25">
        <v>0</v>
      </c>
      <c r="T50" s="164">
        <v>0</v>
      </c>
      <c r="U50" s="164">
        <f t="shared" si="4"/>
        <v>0</v>
      </c>
    </row>
    <row r="51" spans="1:21">
      <c r="A51" s="16">
        <v>47</v>
      </c>
      <c r="B51" s="90">
        <f>'X. Satser pensjonstilskudd'!B51</f>
        <v>0</v>
      </c>
      <c r="C51" s="17">
        <f>'X. Satser pensjonstilskudd'!C51</f>
        <v>0</v>
      </c>
      <c r="D51" s="17" t="str">
        <f>IFERROR(_xlfn.XLOOKUP($C51,factPensjon[Virksomhetsnr.],factPensjon[Forpliktelser]),"")</f>
        <v/>
      </c>
      <c r="E51" s="89">
        <f>SUMIFS(BasilRadata[Heltidsplasser
0-2],BasilRadata[År],'0. Oppsett'!$C$7-1,BasilRadata[1B. Organisasjonsnummer:],$C51)</f>
        <v>0</v>
      </c>
      <c r="F51" s="23">
        <f>'4. Selvkost og satser'!$B$54</f>
        <v>217524.33895692934</v>
      </c>
      <c r="G51" s="89">
        <f>SUMIFS(BasilRadata[Heltidsplasser
3-6],BasilRadata[År],'0. Oppsett'!$C$7-1,BasilRadata[1B. Organisasjonsnummer:],$C51)</f>
        <v>0</v>
      </c>
      <c r="H51" s="23">
        <f>'4. Selvkost og satser'!$B$55</f>
        <v>113119.38208016184</v>
      </c>
      <c r="I51" s="97">
        <f t="shared" si="1"/>
        <v>0</v>
      </c>
      <c r="J51" s="101">
        <f>SUMIFS(BasilRadata[8E. Oppgi antall årsverk barnehagen har pensjonsforpliktelser for:],BasilRadata[År],'0. Oppsett'!$C$7-1,BasilRadata[1B. Organisasjonsnummer:],'X. Utbetalingsmodul'!$C51)</f>
        <v>0</v>
      </c>
      <c r="K51" s="97" t="e">
        <f>_xlfn.XLOOKUP(C51,'X. Satser pensjonstilskudd'!$C$5:$C$224,'X. Satser pensjonstilskudd'!$I$5:$I$224)</f>
        <v>#DIV/0!</v>
      </c>
      <c r="L51" s="98" t="e">
        <f t="shared" si="2"/>
        <v>#DIV/0!</v>
      </c>
      <c r="M51" s="163">
        <f t="shared" si="3"/>
        <v>0</v>
      </c>
      <c r="N51" s="163">
        <f>IFERROR(M51*'0. Oppsett'!$C$30,0)</f>
        <v>0</v>
      </c>
      <c r="O51" s="25">
        <v>0</v>
      </c>
      <c r="P51" s="25"/>
      <c r="Q51" s="25"/>
      <c r="R51" s="25"/>
      <c r="S51" s="25">
        <v>0</v>
      </c>
      <c r="T51" s="164">
        <v>0</v>
      </c>
      <c r="U51" s="164">
        <f t="shared" si="4"/>
        <v>0</v>
      </c>
    </row>
    <row r="52" spans="1:21">
      <c r="A52" s="19">
        <v>48</v>
      </c>
      <c r="B52" s="90">
        <f>'X. Satser pensjonstilskudd'!B52</f>
        <v>0</v>
      </c>
      <c r="C52" s="17">
        <f>'X. Satser pensjonstilskudd'!C52</f>
        <v>0</v>
      </c>
      <c r="D52" s="17" t="str">
        <f>IFERROR(_xlfn.XLOOKUP($C52,factPensjon[Virksomhetsnr.],factPensjon[Forpliktelser]),"")</f>
        <v/>
      </c>
      <c r="E52" s="89">
        <f>SUMIFS(BasilRadata[Heltidsplasser
0-2],BasilRadata[År],'0. Oppsett'!$C$7-1,BasilRadata[1B. Organisasjonsnummer:],$C52)</f>
        <v>0</v>
      </c>
      <c r="F52" s="23">
        <f>'4. Selvkost og satser'!$B$54</f>
        <v>217524.33895692934</v>
      </c>
      <c r="G52" s="89">
        <f>SUMIFS(BasilRadata[Heltidsplasser
3-6],BasilRadata[År],'0. Oppsett'!$C$7-1,BasilRadata[1B. Organisasjonsnummer:],$C52)</f>
        <v>0</v>
      </c>
      <c r="H52" s="23">
        <f>'4. Selvkost og satser'!$B$55</f>
        <v>113119.38208016184</v>
      </c>
      <c r="I52" s="97">
        <f t="shared" si="1"/>
        <v>0</v>
      </c>
      <c r="J52" s="101">
        <f>SUMIFS(BasilRadata[8E. Oppgi antall årsverk barnehagen har pensjonsforpliktelser for:],BasilRadata[År],'0. Oppsett'!$C$7-1,BasilRadata[1B. Organisasjonsnummer:],'X. Utbetalingsmodul'!$C52)</f>
        <v>0</v>
      </c>
      <c r="K52" s="97" t="e">
        <f>_xlfn.XLOOKUP(C52,'X. Satser pensjonstilskudd'!$C$5:$C$224,'X. Satser pensjonstilskudd'!$I$5:$I$224)</f>
        <v>#DIV/0!</v>
      </c>
      <c r="L52" s="98" t="e">
        <f t="shared" si="2"/>
        <v>#DIV/0!</v>
      </c>
      <c r="M52" s="163">
        <f t="shared" si="3"/>
        <v>0</v>
      </c>
      <c r="N52" s="163">
        <f>IFERROR(M52*'0. Oppsett'!$C$30,0)</f>
        <v>0</v>
      </c>
      <c r="O52" s="25">
        <v>0</v>
      </c>
      <c r="P52" s="25"/>
      <c r="Q52" s="25"/>
      <c r="R52" s="25"/>
      <c r="S52" s="25">
        <v>0</v>
      </c>
      <c r="T52" s="164">
        <v>0</v>
      </c>
      <c r="U52" s="164">
        <f t="shared" si="4"/>
        <v>0</v>
      </c>
    </row>
    <row r="53" spans="1:21">
      <c r="A53" s="16">
        <v>49</v>
      </c>
      <c r="B53" s="90">
        <f>'X. Satser pensjonstilskudd'!B53</f>
        <v>0</v>
      </c>
      <c r="C53" s="17">
        <f>'X. Satser pensjonstilskudd'!C53</f>
        <v>0</v>
      </c>
      <c r="D53" s="17" t="str">
        <f>IFERROR(_xlfn.XLOOKUP($C53,factPensjon[Virksomhetsnr.],factPensjon[Forpliktelser]),"")</f>
        <v/>
      </c>
      <c r="E53" s="89">
        <f>SUMIFS(BasilRadata[Heltidsplasser
0-2],BasilRadata[År],'0. Oppsett'!$C$7-1,BasilRadata[1B. Organisasjonsnummer:],$C53)</f>
        <v>0</v>
      </c>
      <c r="F53" s="23">
        <f>'4. Selvkost og satser'!$B$54</f>
        <v>217524.33895692934</v>
      </c>
      <c r="G53" s="89">
        <f>SUMIFS(BasilRadata[Heltidsplasser
3-6],BasilRadata[År],'0. Oppsett'!$C$7-1,BasilRadata[1B. Organisasjonsnummer:],$C53)</f>
        <v>0</v>
      </c>
      <c r="H53" s="23">
        <f>'4. Selvkost og satser'!$B$55</f>
        <v>113119.38208016184</v>
      </c>
      <c r="I53" s="97">
        <f t="shared" si="1"/>
        <v>0</v>
      </c>
      <c r="J53" s="101">
        <f>SUMIFS(BasilRadata[8E. Oppgi antall årsverk barnehagen har pensjonsforpliktelser for:],BasilRadata[År],'0. Oppsett'!$C$7-1,BasilRadata[1B. Organisasjonsnummer:],'X. Utbetalingsmodul'!$C53)</f>
        <v>0</v>
      </c>
      <c r="K53" s="97" t="e">
        <f>_xlfn.XLOOKUP(C53,'X. Satser pensjonstilskudd'!$C$5:$C$224,'X. Satser pensjonstilskudd'!$I$5:$I$224)</f>
        <v>#DIV/0!</v>
      </c>
      <c r="L53" s="98" t="e">
        <f t="shared" si="2"/>
        <v>#DIV/0!</v>
      </c>
      <c r="M53" s="163">
        <f t="shared" si="3"/>
        <v>0</v>
      </c>
      <c r="N53" s="163">
        <f>IFERROR(M53*'0. Oppsett'!$C$30,0)</f>
        <v>0</v>
      </c>
      <c r="O53" s="25">
        <v>0</v>
      </c>
      <c r="P53" s="25"/>
      <c r="Q53" s="25"/>
      <c r="R53" s="25"/>
      <c r="S53" s="25">
        <v>0</v>
      </c>
      <c r="T53" s="164">
        <v>0</v>
      </c>
      <c r="U53" s="164">
        <f t="shared" si="4"/>
        <v>0</v>
      </c>
    </row>
    <row r="54" spans="1:21">
      <c r="A54" s="19">
        <v>50</v>
      </c>
      <c r="B54" s="90">
        <f>'X. Satser pensjonstilskudd'!B54</f>
        <v>0</v>
      </c>
      <c r="C54" s="17">
        <f>'X. Satser pensjonstilskudd'!C54</f>
        <v>0</v>
      </c>
      <c r="D54" s="17" t="str">
        <f>IFERROR(_xlfn.XLOOKUP($C54,factPensjon[Virksomhetsnr.],factPensjon[Forpliktelser]),"")</f>
        <v/>
      </c>
      <c r="E54" s="89">
        <f>SUMIFS(BasilRadata[Heltidsplasser
0-2],BasilRadata[År],'0. Oppsett'!$C$7-1,BasilRadata[1B. Organisasjonsnummer:],$C54)</f>
        <v>0</v>
      </c>
      <c r="F54" s="23">
        <f>'4. Selvkost og satser'!$B$54</f>
        <v>217524.33895692934</v>
      </c>
      <c r="G54" s="89">
        <f>SUMIFS(BasilRadata[Heltidsplasser
3-6],BasilRadata[År],'0. Oppsett'!$C$7-1,BasilRadata[1B. Organisasjonsnummer:],$C54)</f>
        <v>0</v>
      </c>
      <c r="H54" s="23">
        <f>'4. Selvkost og satser'!$B$55</f>
        <v>113119.38208016184</v>
      </c>
      <c r="I54" s="97">
        <f t="shared" si="1"/>
        <v>0</v>
      </c>
      <c r="J54" s="101">
        <f>SUMIFS(BasilRadata[8E. Oppgi antall årsverk barnehagen har pensjonsforpliktelser for:],BasilRadata[År],'0. Oppsett'!$C$7-1,BasilRadata[1B. Organisasjonsnummer:],'X. Utbetalingsmodul'!$C54)</f>
        <v>0</v>
      </c>
      <c r="K54" s="97" t="e">
        <f>_xlfn.XLOOKUP(C54,'X. Satser pensjonstilskudd'!$C$5:$C$224,'X. Satser pensjonstilskudd'!$I$5:$I$224)</f>
        <v>#DIV/0!</v>
      </c>
      <c r="L54" s="98" t="e">
        <f t="shared" si="2"/>
        <v>#DIV/0!</v>
      </c>
      <c r="M54" s="163">
        <f t="shared" si="3"/>
        <v>0</v>
      </c>
      <c r="N54" s="163">
        <f>IFERROR(M54*'0. Oppsett'!$C$30,0)</f>
        <v>0</v>
      </c>
      <c r="O54" s="25">
        <v>0</v>
      </c>
      <c r="P54" s="25"/>
      <c r="Q54" s="25"/>
      <c r="R54" s="25"/>
      <c r="S54" s="25">
        <v>0</v>
      </c>
      <c r="T54" s="164">
        <v>0</v>
      </c>
      <c r="U54" s="164">
        <f t="shared" si="4"/>
        <v>0</v>
      </c>
    </row>
    <row r="55" spans="1:21">
      <c r="A55" s="16">
        <v>51</v>
      </c>
      <c r="B55" s="90">
        <f>'X. Satser pensjonstilskudd'!B55</f>
        <v>0</v>
      </c>
      <c r="C55" s="17">
        <f>'X. Satser pensjonstilskudd'!C55</f>
        <v>0</v>
      </c>
      <c r="D55" s="17" t="str">
        <f>IFERROR(_xlfn.XLOOKUP($C55,factPensjon[Virksomhetsnr.],factPensjon[Forpliktelser]),"")</f>
        <v/>
      </c>
      <c r="E55" s="89">
        <f>SUMIFS(BasilRadata[Heltidsplasser
0-2],BasilRadata[År],'0. Oppsett'!$C$7-1,BasilRadata[1B. Organisasjonsnummer:],$C55)</f>
        <v>0</v>
      </c>
      <c r="F55" s="23">
        <f>'4. Selvkost og satser'!$B$54</f>
        <v>217524.33895692934</v>
      </c>
      <c r="G55" s="89">
        <f>SUMIFS(BasilRadata[Heltidsplasser
3-6],BasilRadata[År],'0. Oppsett'!$C$7-1,BasilRadata[1B. Organisasjonsnummer:],$C55)</f>
        <v>0</v>
      </c>
      <c r="H55" s="23">
        <f>'4. Selvkost og satser'!$B$55</f>
        <v>113119.38208016184</v>
      </c>
      <c r="I55" s="97">
        <f t="shared" si="1"/>
        <v>0</v>
      </c>
      <c r="J55" s="101">
        <f>SUMIFS(BasilRadata[8E. Oppgi antall årsverk barnehagen har pensjonsforpliktelser for:],BasilRadata[År],'0. Oppsett'!$C$7-1,BasilRadata[1B. Organisasjonsnummer:],'X. Utbetalingsmodul'!$C55)</f>
        <v>0</v>
      </c>
      <c r="K55" s="97" t="e">
        <f>_xlfn.XLOOKUP(C55,'X. Satser pensjonstilskudd'!$C$5:$C$224,'X. Satser pensjonstilskudd'!$I$5:$I$224)</f>
        <v>#DIV/0!</v>
      </c>
      <c r="L55" s="98" t="e">
        <f t="shared" si="2"/>
        <v>#DIV/0!</v>
      </c>
      <c r="M55" s="163">
        <f t="shared" si="3"/>
        <v>0</v>
      </c>
      <c r="N55" s="163">
        <f>IFERROR(M55*'0. Oppsett'!$C$30,0)</f>
        <v>0</v>
      </c>
      <c r="O55" s="25">
        <v>0</v>
      </c>
      <c r="P55" s="25"/>
      <c r="Q55" s="25"/>
      <c r="R55" s="25"/>
      <c r="S55" s="25">
        <v>0</v>
      </c>
      <c r="T55" s="164">
        <v>0</v>
      </c>
      <c r="U55" s="164">
        <f t="shared" si="4"/>
        <v>0</v>
      </c>
    </row>
    <row r="56" spans="1:21">
      <c r="A56" s="19">
        <v>52</v>
      </c>
      <c r="B56" s="90">
        <f>'X. Satser pensjonstilskudd'!B56</f>
        <v>0</v>
      </c>
      <c r="C56" s="17">
        <f>'X. Satser pensjonstilskudd'!C56</f>
        <v>0</v>
      </c>
      <c r="D56" s="17" t="str">
        <f>IFERROR(_xlfn.XLOOKUP($C56,factPensjon[Virksomhetsnr.],factPensjon[Forpliktelser]),"")</f>
        <v/>
      </c>
      <c r="E56" s="89">
        <f>SUMIFS(BasilRadata[Heltidsplasser
0-2],BasilRadata[År],'0. Oppsett'!$C$7-1,BasilRadata[1B. Organisasjonsnummer:],$C56)</f>
        <v>0</v>
      </c>
      <c r="F56" s="23">
        <f>'4. Selvkost og satser'!$B$54</f>
        <v>217524.33895692934</v>
      </c>
      <c r="G56" s="89">
        <f>SUMIFS(BasilRadata[Heltidsplasser
3-6],BasilRadata[År],'0. Oppsett'!$C$7-1,BasilRadata[1B. Organisasjonsnummer:],$C56)</f>
        <v>0</v>
      </c>
      <c r="H56" s="23">
        <f>'4. Selvkost og satser'!$B$55</f>
        <v>113119.38208016184</v>
      </c>
      <c r="I56" s="97">
        <f t="shared" si="1"/>
        <v>0</v>
      </c>
      <c r="J56" s="101">
        <f>SUMIFS(BasilRadata[8E. Oppgi antall årsverk barnehagen har pensjonsforpliktelser for:],BasilRadata[År],'0. Oppsett'!$C$7-1,BasilRadata[1B. Organisasjonsnummer:],'X. Utbetalingsmodul'!$C56)</f>
        <v>0</v>
      </c>
      <c r="K56" s="97" t="e">
        <f>_xlfn.XLOOKUP(C56,'X. Satser pensjonstilskudd'!$C$5:$C$224,'X. Satser pensjonstilskudd'!$I$5:$I$224)</f>
        <v>#DIV/0!</v>
      </c>
      <c r="L56" s="98" t="e">
        <f t="shared" si="2"/>
        <v>#DIV/0!</v>
      </c>
      <c r="M56" s="163">
        <f t="shared" si="3"/>
        <v>0</v>
      </c>
      <c r="N56" s="163">
        <f>IFERROR(M56*'0. Oppsett'!$C$30,0)</f>
        <v>0</v>
      </c>
      <c r="O56" s="25">
        <v>0</v>
      </c>
      <c r="P56" s="25"/>
      <c r="Q56" s="25"/>
      <c r="R56" s="25"/>
      <c r="S56" s="25">
        <v>0</v>
      </c>
      <c r="T56" s="164">
        <v>0</v>
      </c>
      <c r="U56" s="164">
        <f t="shared" si="4"/>
        <v>0</v>
      </c>
    </row>
    <row r="57" spans="1:21">
      <c r="A57" s="16">
        <v>53</v>
      </c>
      <c r="B57" s="90">
        <f>'X. Satser pensjonstilskudd'!B57</f>
        <v>0</v>
      </c>
      <c r="C57" s="17">
        <f>'X. Satser pensjonstilskudd'!C57</f>
        <v>0</v>
      </c>
      <c r="D57" s="17" t="str">
        <f>IFERROR(_xlfn.XLOOKUP($C57,factPensjon[Virksomhetsnr.],factPensjon[Forpliktelser]),"")</f>
        <v/>
      </c>
      <c r="E57" s="89">
        <f>SUMIFS(BasilRadata[Heltidsplasser
0-2],BasilRadata[År],'0. Oppsett'!$C$7-1,BasilRadata[1B. Organisasjonsnummer:],$C57)</f>
        <v>0</v>
      </c>
      <c r="F57" s="23">
        <f>'4. Selvkost og satser'!$B$54</f>
        <v>217524.33895692934</v>
      </c>
      <c r="G57" s="89">
        <f>SUMIFS(BasilRadata[Heltidsplasser
3-6],BasilRadata[År],'0. Oppsett'!$C$7-1,BasilRadata[1B. Organisasjonsnummer:],$C57)</f>
        <v>0</v>
      </c>
      <c r="H57" s="23">
        <f>'4. Selvkost og satser'!$B$55</f>
        <v>113119.38208016184</v>
      </c>
      <c r="I57" s="97">
        <f t="shared" si="1"/>
        <v>0</v>
      </c>
      <c r="J57" s="101">
        <f>SUMIFS(BasilRadata[8E. Oppgi antall årsverk barnehagen har pensjonsforpliktelser for:],BasilRadata[År],'0. Oppsett'!$C$7-1,BasilRadata[1B. Organisasjonsnummer:],'X. Utbetalingsmodul'!$C57)</f>
        <v>0</v>
      </c>
      <c r="K57" s="97" t="e">
        <f>_xlfn.XLOOKUP(C57,'X. Satser pensjonstilskudd'!$C$5:$C$224,'X. Satser pensjonstilskudd'!$I$5:$I$224)</f>
        <v>#DIV/0!</v>
      </c>
      <c r="L57" s="98" t="e">
        <f t="shared" si="2"/>
        <v>#DIV/0!</v>
      </c>
      <c r="M57" s="163">
        <f t="shared" si="3"/>
        <v>0</v>
      </c>
      <c r="N57" s="163">
        <f>IFERROR(M57*'0. Oppsett'!$C$30,0)</f>
        <v>0</v>
      </c>
      <c r="O57" s="25">
        <v>0</v>
      </c>
      <c r="P57" s="25"/>
      <c r="Q57" s="25"/>
      <c r="R57" s="25"/>
      <c r="S57" s="25">
        <v>0</v>
      </c>
      <c r="T57" s="164">
        <v>0</v>
      </c>
      <c r="U57" s="164">
        <f t="shared" si="4"/>
        <v>0</v>
      </c>
    </row>
    <row r="58" spans="1:21">
      <c r="A58" s="19">
        <v>54</v>
      </c>
      <c r="B58" s="90">
        <f>'X. Satser pensjonstilskudd'!B58</f>
        <v>0</v>
      </c>
      <c r="C58" s="17">
        <f>'X. Satser pensjonstilskudd'!C58</f>
        <v>0</v>
      </c>
      <c r="D58" s="17" t="str">
        <f>IFERROR(_xlfn.XLOOKUP($C58,factPensjon[Virksomhetsnr.],factPensjon[Forpliktelser]),"")</f>
        <v/>
      </c>
      <c r="E58" s="89">
        <f>SUMIFS(BasilRadata[Heltidsplasser
0-2],BasilRadata[År],'0. Oppsett'!$C$7-1,BasilRadata[1B. Organisasjonsnummer:],$C58)</f>
        <v>0</v>
      </c>
      <c r="F58" s="23">
        <f>'4. Selvkost og satser'!$B$54</f>
        <v>217524.33895692934</v>
      </c>
      <c r="G58" s="89">
        <f>SUMIFS(BasilRadata[Heltidsplasser
3-6],BasilRadata[År],'0. Oppsett'!$C$7-1,BasilRadata[1B. Organisasjonsnummer:],$C58)</f>
        <v>0</v>
      </c>
      <c r="H58" s="23">
        <f>'4. Selvkost og satser'!$B$55</f>
        <v>113119.38208016184</v>
      </c>
      <c r="I58" s="97">
        <f t="shared" si="1"/>
        <v>0</v>
      </c>
      <c r="J58" s="101">
        <f>SUMIFS(BasilRadata[8E. Oppgi antall årsverk barnehagen har pensjonsforpliktelser for:],BasilRadata[År],'0. Oppsett'!$C$7-1,BasilRadata[1B. Organisasjonsnummer:],'X. Utbetalingsmodul'!$C58)</f>
        <v>0</v>
      </c>
      <c r="K58" s="97" t="e">
        <f>_xlfn.XLOOKUP(C58,'X. Satser pensjonstilskudd'!$C$5:$C$224,'X. Satser pensjonstilskudd'!$I$5:$I$224)</f>
        <v>#DIV/0!</v>
      </c>
      <c r="L58" s="98" t="e">
        <f t="shared" si="2"/>
        <v>#DIV/0!</v>
      </c>
      <c r="M58" s="163">
        <f t="shared" si="3"/>
        <v>0</v>
      </c>
      <c r="N58" s="163">
        <f>IFERROR(M58*'0. Oppsett'!$C$30,0)</f>
        <v>0</v>
      </c>
      <c r="O58" s="25">
        <v>0</v>
      </c>
      <c r="P58" s="25"/>
      <c r="Q58" s="25"/>
      <c r="R58" s="25"/>
      <c r="S58" s="25">
        <v>0</v>
      </c>
      <c r="T58" s="164">
        <v>0</v>
      </c>
      <c r="U58" s="164">
        <f t="shared" si="4"/>
        <v>0</v>
      </c>
    </row>
    <row r="59" spans="1:21">
      <c r="A59" s="16">
        <v>55</v>
      </c>
      <c r="B59" s="90">
        <f>'X. Satser pensjonstilskudd'!B59</f>
        <v>0</v>
      </c>
      <c r="C59" s="17">
        <f>'X. Satser pensjonstilskudd'!C59</f>
        <v>0</v>
      </c>
      <c r="D59" s="17" t="str">
        <f>IFERROR(_xlfn.XLOOKUP($C59,factPensjon[Virksomhetsnr.],factPensjon[Forpliktelser]),"")</f>
        <v/>
      </c>
      <c r="E59" s="89">
        <f>SUMIFS(BasilRadata[Heltidsplasser
0-2],BasilRadata[År],'0. Oppsett'!$C$7-1,BasilRadata[1B. Organisasjonsnummer:],$C59)</f>
        <v>0</v>
      </c>
      <c r="F59" s="23">
        <f>'4. Selvkost og satser'!$B$54</f>
        <v>217524.33895692934</v>
      </c>
      <c r="G59" s="89">
        <f>SUMIFS(BasilRadata[Heltidsplasser
3-6],BasilRadata[År],'0. Oppsett'!$C$7-1,BasilRadata[1B. Organisasjonsnummer:],$C59)</f>
        <v>0</v>
      </c>
      <c r="H59" s="23">
        <f>'4. Selvkost og satser'!$B$55</f>
        <v>113119.38208016184</v>
      </c>
      <c r="I59" s="97">
        <f t="shared" si="1"/>
        <v>0</v>
      </c>
      <c r="J59" s="101">
        <f>SUMIFS(BasilRadata[8E. Oppgi antall årsverk barnehagen har pensjonsforpliktelser for:],BasilRadata[År],'0. Oppsett'!$C$7-1,BasilRadata[1B. Organisasjonsnummer:],'X. Utbetalingsmodul'!$C59)</f>
        <v>0</v>
      </c>
      <c r="K59" s="97" t="e">
        <f>_xlfn.XLOOKUP(C59,'X. Satser pensjonstilskudd'!$C$5:$C$224,'X. Satser pensjonstilskudd'!$I$5:$I$224)</f>
        <v>#DIV/0!</v>
      </c>
      <c r="L59" s="98" t="e">
        <f t="shared" si="2"/>
        <v>#DIV/0!</v>
      </c>
      <c r="M59" s="163">
        <f t="shared" si="3"/>
        <v>0</v>
      </c>
      <c r="N59" s="163">
        <f>IFERROR(M59*'0. Oppsett'!$C$30,0)</f>
        <v>0</v>
      </c>
      <c r="O59" s="25">
        <v>0</v>
      </c>
      <c r="P59" s="25"/>
      <c r="Q59" s="25"/>
      <c r="R59" s="25"/>
      <c r="S59" s="25">
        <v>0</v>
      </c>
      <c r="T59" s="164">
        <v>0</v>
      </c>
      <c r="U59" s="164">
        <f t="shared" si="4"/>
        <v>0</v>
      </c>
    </row>
    <row r="60" spans="1:21">
      <c r="A60" s="19">
        <v>56</v>
      </c>
      <c r="B60" s="90">
        <f>'X. Satser pensjonstilskudd'!B60</f>
        <v>0</v>
      </c>
      <c r="C60" s="17">
        <f>'X. Satser pensjonstilskudd'!C60</f>
        <v>0</v>
      </c>
      <c r="D60" s="17" t="str">
        <f>IFERROR(_xlfn.XLOOKUP($C60,factPensjon[Virksomhetsnr.],factPensjon[Forpliktelser]),"")</f>
        <v/>
      </c>
      <c r="E60" s="89">
        <f>SUMIFS(BasilRadata[Heltidsplasser
0-2],BasilRadata[År],'0. Oppsett'!$C$7-1,BasilRadata[1B. Organisasjonsnummer:],$C60)</f>
        <v>0</v>
      </c>
      <c r="F60" s="23">
        <f>'4. Selvkost og satser'!$B$54</f>
        <v>217524.33895692934</v>
      </c>
      <c r="G60" s="89">
        <f>SUMIFS(BasilRadata[Heltidsplasser
3-6],BasilRadata[År],'0. Oppsett'!$C$7-1,BasilRadata[1B. Organisasjonsnummer:],$C60)</f>
        <v>0</v>
      </c>
      <c r="H60" s="23">
        <f>'4. Selvkost og satser'!$B$55</f>
        <v>113119.38208016184</v>
      </c>
      <c r="I60" s="97">
        <f t="shared" si="1"/>
        <v>0</v>
      </c>
      <c r="J60" s="101">
        <f>SUMIFS(BasilRadata[8E. Oppgi antall årsverk barnehagen har pensjonsforpliktelser for:],BasilRadata[År],'0. Oppsett'!$C$7-1,BasilRadata[1B. Organisasjonsnummer:],'X. Utbetalingsmodul'!$C60)</f>
        <v>0</v>
      </c>
      <c r="K60" s="97" t="e">
        <f>_xlfn.XLOOKUP(C60,'X. Satser pensjonstilskudd'!$C$5:$C$224,'X. Satser pensjonstilskudd'!$I$5:$I$224)</f>
        <v>#DIV/0!</v>
      </c>
      <c r="L60" s="98" t="e">
        <f t="shared" si="2"/>
        <v>#DIV/0!</v>
      </c>
      <c r="M60" s="163">
        <f t="shared" si="3"/>
        <v>0</v>
      </c>
      <c r="N60" s="163">
        <f>IFERROR(M60*'0. Oppsett'!$C$30,0)</f>
        <v>0</v>
      </c>
      <c r="O60" s="25">
        <v>0</v>
      </c>
      <c r="P60" s="25"/>
      <c r="Q60" s="25"/>
      <c r="R60" s="25"/>
      <c r="S60" s="25">
        <v>0</v>
      </c>
      <c r="T60" s="164">
        <v>0</v>
      </c>
      <c r="U60" s="164">
        <f t="shared" si="4"/>
        <v>0</v>
      </c>
    </row>
    <row r="61" spans="1:21">
      <c r="A61" s="16">
        <v>57</v>
      </c>
      <c r="B61" s="90">
        <f>'X. Satser pensjonstilskudd'!B61</f>
        <v>0</v>
      </c>
      <c r="C61" s="17">
        <f>'X. Satser pensjonstilskudd'!C61</f>
        <v>0</v>
      </c>
      <c r="D61" s="17" t="str">
        <f>IFERROR(_xlfn.XLOOKUP($C61,factPensjon[Virksomhetsnr.],factPensjon[Forpliktelser]),"")</f>
        <v/>
      </c>
      <c r="E61" s="89">
        <f>SUMIFS(BasilRadata[Heltidsplasser
0-2],BasilRadata[År],'0. Oppsett'!$C$7-1,BasilRadata[1B. Organisasjonsnummer:],$C61)</f>
        <v>0</v>
      </c>
      <c r="F61" s="23">
        <f>'4. Selvkost og satser'!$B$54</f>
        <v>217524.33895692934</v>
      </c>
      <c r="G61" s="89">
        <f>SUMIFS(BasilRadata[Heltidsplasser
3-6],BasilRadata[År],'0. Oppsett'!$C$7-1,BasilRadata[1B. Organisasjonsnummer:],$C61)</f>
        <v>0</v>
      </c>
      <c r="H61" s="23">
        <f>'4. Selvkost og satser'!$B$55</f>
        <v>113119.38208016184</v>
      </c>
      <c r="I61" s="97">
        <f t="shared" si="1"/>
        <v>0</v>
      </c>
      <c r="J61" s="101">
        <f>SUMIFS(BasilRadata[8E. Oppgi antall årsverk barnehagen har pensjonsforpliktelser for:],BasilRadata[År],'0. Oppsett'!$C$7-1,BasilRadata[1B. Organisasjonsnummer:],'X. Utbetalingsmodul'!$C61)</f>
        <v>0</v>
      </c>
      <c r="K61" s="97" t="e">
        <f>_xlfn.XLOOKUP(C61,'X. Satser pensjonstilskudd'!$C$5:$C$224,'X. Satser pensjonstilskudd'!$I$5:$I$224)</f>
        <v>#DIV/0!</v>
      </c>
      <c r="L61" s="98" t="e">
        <f t="shared" si="2"/>
        <v>#DIV/0!</v>
      </c>
      <c r="M61" s="163">
        <f t="shared" si="3"/>
        <v>0</v>
      </c>
      <c r="N61" s="163">
        <f>IFERROR(M61*'0. Oppsett'!$C$30,0)</f>
        <v>0</v>
      </c>
      <c r="O61" s="25">
        <v>0</v>
      </c>
      <c r="P61" s="25"/>
      <c r="Q61" s="25"/>
      <c r="R61" s="25"/>
      <c r="S61" s="25">
        <v>0</v>
      </c>
      <c r="T61" s="164">
        <v>0</v>
      </c>
      <c r="U61" s="164">
        <f t="shared" si="4"/>
        <v>0</v>
      </c>
    </row>
    <row r="62" spans="1:21">
      <c r="A62" s="19">
        <v>58</v>
      </c>
      <c r="B62" s="90">
        <f>'X. Satser pensjonstilskudd'!B62</f>
        <v>0</v>
      </c>
      <c r="C62" s="17">
        <f>'X. Satser pensjonstilskudd'!C62</f>
        <v>0</v>
      </c>
      <c r="D62" s="17" t="str">
        <f>IFERROR(_xlfn.XLOOKUP($C62,factPensjon[Virksomhetsnr.],factPensjon[Forpliktelser]),"")</f>
        <v/>
      </c>
      <c r="E62" s="89">
        <f>SUMIFS(BasilRadata[Heltidsplasser
0-2],BasilRadata[År],'0. Oppsett'!$C$7-1,BasilRadata[1B. Organisasjonsnummer:],$C62)</f>
        <v>0</v>
      </c>
      <c r="F62" s="23">
        <f>'4. Selvkost og satser'!$B$54</f>
        <v>217524.33895692934</v>
      </c>
      <c r="G62" s="89">
        <f>SUMIFS(BasilRadata[Heltidsplasser
3-6],BasilRadata[År],'0. Oppsett'!$C$7-1,BasilRadata[1B. Organisasjonsnummer:],$C62)</f>
        <v>0</v>
      </c>
      <c r="H62" s="23">
        <f>'4. Selvkost og satser'!$B$55</f>
        <v>113119.38208016184</v>
      </c>
      <c r="I62" s="97">
        <f t="shared" si="1"/>
        <v>0</v>
      </c>
      <c r="J62" s="101">
        <f>SUMIFS(BasilRadata[8E. Oppgi antall årsverk barnehagen har pensjonsforpliktelser for:],BasilRadata[År],'0. Oppsett'!$C$7-1,BasilRadata[1B. Organisasjonsnummer:],'X. Utbetalingsmodul'!$C62)</f>
        <v>0</v>
      </c>
      <c r="K62" s="97" t="e">
        <f>_xlfn.XLOOKUP(C62,'X. Satser pensjonstilskudd'!$C$5:$C$224,'X. Satser pensjonstilskudd'!$I$5:$I$224)</f>
        <v>#DIV/0!</v>
      </c>
      <c r="L62" s="98" t="e">
        <f t="shared" si="2"/>
        <v>#DIV/0!</v>
      </c>
      <c r="M62" s="163">
        <f t="shared" si="3"/>
        <v>0</v>
      </c>
      <c r="N62" s="163">
        <f>IFERROR(M62*'0. Oppsett'!$C$30,0)</f>
        <v>0</v>
      </c>
      <c r="O62" s="25">
        <v>0</v>
      </c>
      <c r="P62" s="25"/>
      <c r="Q62" s="25"/>
      <c r="R62" s="25"/>
      <c r="S62" s="25">
        <v>0</v>
      </c>
      <c r="T62" s="164">
        <v>0</v>
      </c>
      <c r="U62" s="164">
        <f t="shared" si="4"/>
        <v>0</v>
      </c>
    </row>
    <row r="63" spans="1:21">
      <c r="A63" s="16">
        <v>59</v>
      </c>
      <c r="B63" s="90">
        <f>'X. Satser pensjonstilskudd'!B63</f>
        <v>0</v>
      </c>
      <c r="C63" s="17">
        <f>'X. Satser pensjonstilskudd'!C63</f>
        <v>0</v>
      </c>
      <c r="D63" s="17" t="str">
        <f>IFERROR(_xlfn.XLOOKUP($C63,factPensjon[Virksomhetsnr.],factPensjon[Forpliktelser]),"")</f>
        <v/>
      </c>
      <c r="E63" s="89">
        <f>SUMIFS(BasilRadata[Heltidsplasser
0-2],BasilRadata[År],'0. Oppsett'!$C$7-1,BasilRadata[1B. Organisasjonsnummer:],$C63)</f>
        <v>0</v>
      </c>
      <c r="F63" s="23">
        <f>'4. Selvkost og satser'!$B$54</f>
        <v>217524.33895692934</v>
      </c>
      <c r="G63" s="89">
        <f>SUMIFS(BasilRadata[Heltidsplasser
3-6],BasilRadata[År],'0. Oppsett'!$C$7-1,BasilRadata[1B. Organisasjonsnummer:],$C63)</f>
        <v>0</v>
      </c>
      <c r="H63" s="23">
        <f>'4. Selvkost og satser'!$B$55</f>
        <v>113119.38208016184</v>
      </c>
      <c r="I63" s="97">
        <f t="shared" si="1"/>
        <v>0</v>
      </c>
      <c r="J63" s="101">
        <f>SUMIFS(BasilRadata[8E. Oppgi antall årsverk barnehagen har pensjonsforpliktelser for:],BasilRadata[År],'0. Oppsett'!$C$7-1,BasilRadata[1B. Organisasjonsnummer:],'X. Utbetalingsmodul'!$C63)</f>
        <v>0</v>
      </c>
      <c r="K63" s="97" t="e">
        <f>_xlfn.XLOOKUP(C63,'X. Satser pensjonstilskudd'!$C$5:$C$224,'X. Satser pensjonstilskudd'!$I$5:$I$224)</f>
        <v>#DIV/0!</v>
      </c>
      <c r="L63" s="98" t="e">
        <f t="shared" si="2"/>
        <v>#DIV/0!</v>
      </c>
      <c r="M63" s="163">
        <f t="shared" si="3"/>
        <v>0</v>
      </c>
      <c r="N63" s="163">
        <f>IFERROR(M63*'0. Oppsett'!$C$30,0)</f>
        <v>0</v>
      </c>
      <c r="O63" s="25">
        <v>0</v>
      </c>
      <c r="P63" s="25"/>
      <c r="Q63" s="25"/>
      <c r="R63" s="25"/>
      <c r="S63" s="25">
        <v>0</v>
      </c>
      <c r="T63" s="164">
        <v>0</v>
      </c>
      <c r="U63" s="164">
        <f t="shared" si="4"/>
        <v>0</v>
      </c>
    </row>
    <row r="64" spans="1:21">
      <c r="A64" s="19">
        <v>60</v>
      </c>
      <c r="B64" s="90">
        <f>'X. Satser pensjonstilskudd'!B64</f>
        <v>0</v>
      </c>
      <c r="C64" s="17">
        <f>'X. Satser pensjonstilskudd'!C64</f>
        <v>0</v>
      </c>
      <c r="D64" s="17" t="str">
        <f>IFERROR(_xlfn.XLOOKUP($C64,factPensjon[Virksomhetsnr.],factPensjon[Forpliktelser]),"")</f>
        <v/>
      </c>
      <c r="E64" s="89">
        <f>SUMIFS(BasilRadata[Heltidsplasser
0-2],BasilRadata[År],'0. Oppsett'!$C$7-1,BasilRadata[1B. Organisasjonsnummer:],$C64)</f>
        <v>0</v>
      </c>
      <c r="F64" s="23">
        <f>'4. Selvkost og satser'!$B$54</f>
        <v>217524.33895692934</v>
      </c>
      <c r="G64" s="89">
        <f>SUMIFS(BasilRadata[Heltidsplasser
3-6],BasilRadata[År],'0. Oppsett'!$C$7-1,BasilRadata[1B. Organisasjonsnummer:],$C64)</f>
        <v>0</v>
      </c>
      <c r="H64" s="23">
        <f>'4. Selvkost og satser'!$B$55</f>
        <v>113119.38208016184</v>
      </c>
      <c r="I64" s="97">
        <f t="shared" si="1"/>
        <v>0</v>
      </c>
      <c r="J64" s="101">
        <f>SUMIFS(BasilRadata[8E. Oppgi antall årsverk barnehagen har pensjonsforpliktelser for:],BasilRadata[År],'0. Oppsett'!$C$7-1,BasilRadata[1B. Organisasjonsnummer:],'X. Utbetalingsmodul'!$C64)</f>
        <v>0</v>
      </c>
      <c r="K64" s="97" t="e">
        <f>_xlfn.XLOOKUP(C64,'X. Satser pensjonstilskudd'!$C$5:$C$224,'X. Satser pensjonstilskudd'!$I$5:$I$224)</f>
        <v>#DIV/0!</v>
      </c>
      <c r="L64" s="98" t="e">
        <f t="shared" si="2"/>
        <v>#DIV/0!</v>
      </c>
      <c r="M64" s="163">
        <f t="shared" si="3"/>
        <v>0</v>
      </c>
      <c r="N64" s="163">
        <f>IFERROR(M64*'0. Oppsett'!$C$30,0)</f>
        <v>0</v>
      </c>
      <c r="O64" s="25">
        <v>0</v>
      </c>
      <c r="P64" s="25"/>
      <c r="Q64" s="25"/>
      <c r="R64" s="25"/>
      <c r="S64" s="25">
        <v>0</v>
      </c>
      <c r="T64" s="164">
        <v>0</v>
      </c>
      <c r="U64" s="164">
        <f t="shared" si="4"/>
        <v>0</v>
      </c>
    </row>
    <row r="65" spans="1:21">
      <c r="A65" s="16">
        <v>61</v>
      </c>
      <c r="B65" s="90">
        <f>'X. Satser pensjonstilskudd'!B65</f>
        <v>0</v>
      </c>
      <c r="C65" s="17">
        <f>'X. Satser pensjonstilskudd'!C65</f>
        <v>0</v>
      </c>
      <c r="D65" s="17" t="str">
        <f>IFERROR(_xlfn.XLOOKUP($C65,factPensjon[Virksomhetsnr.],factPensjon[Forpliktelser]),"")</f>
        <v/>
      </c>
      <c r="E65" s="89">
        <f>SUMIFS(BasilRadata[Heltidsplasser
0-2],BasilRadata[År],'0. Oppsett'!$C$7-1,BasilRadata[1B. Organisasjonsnummer:],$C65)</f>
        <v>0</v>
      </c>
      <c r="F65" s="23">
        <f>'4. Selvkost og satser'!$B$54</f>
        <v>217524.33895692934</v>
      </c>
      <c r="G65" s="89">
        <f>SUMIFS(BasilRadata[Heltidsplasser
3-6],BasilRadata[År],'0. Oppsett'!$C$7-1,BasilRadata[1B. Organisasjonsnummer:],$C65)</f>
        <v>0</v>
      </c>
      <c r="H65" s="23">
        <f>'4. Selvkost og satser'!$B$55</f>
        <v>113119.38208016184</v>
      </c>
      <c r="I65" s="97">
        <f t="shared" si="1"/>
        <v>0</v>
      </c>
      <c r="J65" s="101">
        <f>SUMIFS(BasilRadata[8E. Oppgi antall årsverk barnehagen har pensjonsforpliktelser for:],BasilRadata[År],'0. Oppsett'!$C$7-1,BasilRadata[1B. Organisasjonsnummer:],'X. Utbetalingsmodul'!$C65)</f>
        <v>0</v>
      </c>
      <c r="K65" s="97" t="e">
        <f>_xlfn.XLOOKUP(C65,'X. Satser pensjonstilskudd'!$C$5:$C$224,'X. Satser pensjonstilskudd'!$I$5:$I$224)</f>
        <v>#DIV/0!</v>
      </c>
      <c r="L65" s="98" t="e">
        <f t="shared" si="2"/>
        <v>#DIV/0!</v>
      </c>
      <c r="M65" s="163">
        <f t="shared" si="3"/>
        <v>0</v>
      </c>
      <c r="N65" s="163">
        <f>IFERROR(M65*'0. Oppsett'!$C$30,0)</f>
        <v>0</v>
      </c>
      <c r="O65" s="25">
        <v>0</v>
      </c>
      <c r="P65" s="25"/>
      <c r="Q65" s="25"/>
      <c r="R65" s="25"/>
      <c r="S65" s="25">
        <v>0</v>
      </c>
      <c r="T65" s="164">
        <v>0</v>
      </c>
      <c r="U65" s="164">
        <f t="shared" si="4"/>
        <v>0</v>
      </c>
    </row>
    <row r="66" spans="1:21">
      <c r="A66" s="19">
        <v>62</v>
      </c>
      <c r="B66" s="90">
        <f>'X. Satser pensjonstilskudd'!B66</f>
        <v>0</v>
      </c>
      <c r="C66" s="17">
        <f>'X. Satser pensjonstilskudd'!C66</f>
        <v>0</v>
      </c>
      <c r="D66" s="17" t="str">
        <f>IFERROR(_xlfn.XLOOKUP($C66,factPensjon[Virksomhetsnr.],factPensjon[Forpliktelser]),"")</f>
        <v/>
      </c>
      <c r="E66" s="89">
        <f>SUMIFS(BasilRadata[Heltidsplasser
0-2],BasilRadata[År],'0. Oppsett'!$C$7-1,BasilRadata[1B. Organisasjonsnummer:],$C66)</f>
        <v>0</v>
      </c>
      <c r="F66" s="23">
        <f>'4. Selvkost og satser'!$B$54</f>
        <v>217524.33895692934</v>
      </c>
      <c r="G66" s="89">
        <f>SUMIFS(BasilRadata[Heltidsplasser
3-6],BasilRadata[År],'0. Oppsett'!$C$7-1,BasilRadata[1B. Organisasjonsnummer:],$C66)</f>
        <v>0</v>
      </c>
      <c r="H66" s="23">
        <f>'4. Selvkost og satser'!$B$55</f>
        <v>113119.38208016184</v>
      </c>
      <c r="I66" s="97">
        <f t="shared" si="1"/>
        <v>0</v>
      </c>
      <c r="J66" s="101">
        <f>SUMIFS(BasilRadata[8E. Oppgi antall årsverk barnehagen har pensjonsforpliktelser for:],BasilRadata[År],'0. Oppsett'!$C$7-1,BasilRadata[1B. Organisasjonsnummer:],'X. Utbetalingsmodul'!$C66)</f>
        <v>0</v>
      </c>
      <c r="K66" s="97" t="e">
        <f>_xlfn.XLOOKUP(C66,'X. Satser pensjonstilskudd'!$C$5:$C$224,'X. Satser pensjonstilskudd'!$I$5:$I$224)</f>
        <v>#DIV/0!</v>
      </c>
      <c r="L66" s="98" t="e">
        <f t="shared" si="2"/>
        <v>#DIV/0!</v>
      </c>
      <c r="M66" s="163">
        <f t="shared" si="3"/>
        <v>0</v>
      </c>
      <c r="N66" s="163">
        <f>IFERROR(M66*'0. Oppsett'!$C$30,0)</f>
        <v>0</v>
      </c>
      <c r="O66" s="25">
        <v>0</v>
      </c>
      <c r="P66" s="25"/>
      <c r="Q66" s="25"/>
      <c r="R66" s="25"/>
      <c r="S66" s="25">
        <v>0</v>
      </c>
      <c r="T66" s="164">
        <v>0</v>
      </c>
      <c r="U66" s="164">
        <f t="shared" si="4"/>
        <v>0</v>
      </c>
    </row>
    <row r="67" spans="1:21">
      <c r="A67" s="16">
        <v>63</v>
      </c>
      <c r="B67" s="90">
        <f>'X. Satser pensjonstilskudd'!B67</f>
        <v>0</v>
      </c>
      <c r="C67" s="17">
        <f>'X. Satser pensjonstilskudd'!C67</f>
        <v>0</v>
      </c>
      <c r="D67" s="17" t="str">
        <f>IFERROR(_xlfn.XLOOKUP($C67,factPensjon[Virksomhetsnr.],factPensjon[Forpliktelser]),"")</f>
        <v/>
      </c>
      <c r="E67" s="89">
        <f>SUMIFS(BasilRadata[Heltidsplasser
0-2],BasilRadata[År],'0. Oppsett'!$C$7-1,BasilRadata[1B. Organisasjonsnummer:],$C67)</f>
        <v>0</v>
      </c>
      <c r="F67" s="23">
        <f>'4. Selvkost og satser'!$B$54</f>
        <v>217524.33895692934</v>
      </c>
      <c r="G67" s="89">
        <f>SUMIFS(BasilRadata[Heltidsplasser
3-6],BasilRadata[År],'0. Oppsett'!$C$7-1,BasilRadata[1B. Organisasjonsnummer:],$C67)</f>
        <v>0</v>
      </c>
      <c r="H67" s="23">
        <f>'4. Selvkost og satser'!$B$55</f>
        <v>113119.38208016184</v>
      </c>
      <c r="I67" s="97">
        <f t="shared" si="1"/>
        <v>0</v>
      </c>
      <c r="J67" s="101">
        <f>SUMIFS(BasilRadata[8E. Oppgi antall årsverk barnehagen har pensjonsforpliktelser for:],BasilRadata[År],'0. Oppsett'!$C$7-1,BasilRadata[1B. Organisasjonsnummer:],'X. Utbetalingsmodul'!$C67)</f>
        <v>0</v>
      </c>
      <c r="K67" s="97" t="e">
        <f>_xlfn.XLOOKUP(C67,'X. Satser pensjonstilskudd'!$C$5:$C$224,'X. Satser pensjonstilskudd'!$I$5:$I$224)</f>
        <v>#DIV/0!</v>
      </c>
      <c r="L67" s="98" t="e">
        <f t="shared" si="2"/>
        <v>#DIV/0!</v>
      </c>
      <c r="M67" s="163">
        <f t="shared" si="3"/>
        <v>0</v>
      </c>
      <c r="N67" s="163">
        <f>IFERROR(M67*'0. Oppsett'!$C$30,0)</f>
        <v>0</v>
      </c>
      <c r="O67" s="25">
        <v>0</v>
      </c>
      <c r="P67" s="25"/>
      <c r="Q67" s="25"/>
      <c r="R67" s="25"/>
      <c r="S67" s="25">
        <v>0</v>
      </c>
      <c r="T67" s="164">
        <v>0</v>
      </c>
      <c r="U67" s="164">
        <f t="shared" si="4"/>
        <v>0</v>
      </c>
    </row>
    <row r="68" spans="1:21">
      <c r="A68" s="19">
        <v>64</v>
      </c>
      <c r="B68" s="90">
        <f>'X. Satser pensjonstilskudd'!B68</f>
        <v>0</v>
      </c>
      <c r="C68" s="17">
        <f>'X. Satser pensjonstilskudd'!C68</f>
        <v>0</v>
      </c>
      <c r="D68" s="17" t="str">
        <f>IFERROR(_xlfn.XLOOKUP($C68,factPensjon[Virksomhetsnr.],factPensjon[Forpliktelser]),"")</f>
        <v/>
      </c>
      <c r="E68" s="89">
        <f>SUMIFS(BasilRadata[Heltidsplasser
0-2],BasilRadata[År],'0. Oppsett'!$C$7-1,BasilRadata[1B. Organisasjonsnummer:],$C68)</f>
        <v>0</v>
      </c>
      <c r="F68" s="23">
        <f>'4. Selvkost og satser'!$B$54</f>
        <v>217524.33895692934</v>
      </c>
      <c r="G68" s="89">
        <f>SUMIFS(BasilRadata[Heltidsplasser
3-6],BasilRadata[År],'0. Oppsett'!$C$7-1,BasilRadata[1B. Organisasjonsnummer:],$C68)</f>
        <v>0</v>
      </c>
      <c r="H68" s="23">
        <f>'4. Selvkost og satser'!$B$55</f>
        <v>113119.38208016184</v>
      </c>
      <c r="I68" s="97">
        <f t="shared" si="1"/>
        <v>0</v>
      </c>
      <c r="J68" s="101">
        <f>SUMIFS(BasilRadata[8E. Oppgi antall årsverk barnehagen har pensjonsforpliktelser for:],BasilRadata[År],'0. Oppsett'!$C$7-1,BasilRadata[1B. Organisasjonsnummer:],'X. Utbetalingsmodul'!$C68)</f>
        <v>0</v>
      </c>
      <c r="K68" s="97" t="e">
        <f>_xlfn.XLOOKUP(C68,'X. Satser pensjonstilskudd'!$C$5:$C$224,'X. Satser pensjonstilskudd'!$I$5:$I$224)</f>
        <v>#DIV/0!</v>
      </c>
      <c r="L68" s="98" t="e">
        <f t="shared" si="2"/>
        <v>#DIV/0!</v>
      </c>
      <c r="M68" s="163">
        <f t="shared" si="3"/>
        <v>0</v>
      </c>
      <c r="N68" s="163">
        <f>IFERROR(M68*'0. Oppsett'!$C$30,0)</f>
        <v>0</v>
      </c>
      <c r="O68" s="25">
        <v>0</v>
      </c>
      <c r="P68" s="25"/>
      <c r="Q68" s="25"/>
      <c r="R68" s="25"/>
      <c r="S68" s="25">
        <v>0</v>
      </c>
      <c r="T68" s="164">
        <v>0</v>
      </c>
      <c r="U68" s="164">
        <f t="shared" si="4"/>
        <v>0</v>
      </c>
    </row>
    <row r="69" spans="1:21">
      <c r="A69" s="16">
        <v>65</v>
      </c>
      <c r="B69" s="90">
        <f>'X. Satser pensjonstilskudd'!B69</f>
        <v>0</v>
      </c>
      <c r="C69" s="17">
        <f>'X. Satser pensjonstilskudd'!C69</f>
        <v>0</v>
      </c>
      <c r="D69" s="17" t="str">
        <f>IFERROR(_xlfn.XLOOKUP($C69,factPensjon[Virksomhetsnr.],factPensjon[Forpliktelser]),"")</f>
        <v/>
      </c>
      <c r="E69" s="89">
        <f>SUMIFS(BasilRadata[Heltidsplasser
0-2],BasilRadata[År],'0. Oppsett'!$C$7-1,BasilRadata[1B. Organisasjonsnummer:],$C69)</f>
        <v>0</v>
      </c>
      <c r="F69" s="23">
        <f>'4. Selvkost og satser'!$B$54</f>
        <v>217524.33895692934</v>
      </c>
      <c r="G69" s="89">
        <f>SUMIFS(BasilRadata[Heltidsplasser
3-6],BasilRadata[År],'0. Oppsett'!$C$7-1,BasilRadata[1B. Organisasjonsnummer:],$C69)</f>
        <v>0</v>
      </c>
      <c r="H69" s="23">
        <f>'4. Selvkost og satser'!$B$55</f>
        <v>113119.38208016184</v>
      </c>
      <c r="I69" s="97">
        <f t="shared" si="1"/>
        <v>0</v>
      </c>
      <c r="J69" s="101">
        <f>SUMIFS(BasilRadata[8E. Oppgi antall årsverk barnehagen har pensjonsforpliktelser for:],BasilRadata[År],'0. Oppsett'!$C$7-1,BasilRadata[1B. Organisasjonsnummer:],'X. Utbetalingsmodul'!$C69)</f>
        <v>0</v>
      </c>
      <c r="K69" s="97" t="e">
        <f>_xlfn.XLOOKUP(C69,'X. Satser pensjonstilskudd'!$C$5:$C$224,'X. Satser pensjonstilskudd'!$I$5:$I$224)</f>
        <v>#DIV/0!</v>
      </c>
      <c r="L69" s="98" t="e">
        <f t="shared" si="2"/>
        <v>#DIV/0!</v>
      </c>
      <c r="M69" s="163">
        <f t="shared" si="3"/>
        <v>0</v>
      </c>
      <c r="N69" s="163">
        <f>IFERROR(M69*'0. Oppsett'!$C$30,0)</f>
        <v>0</v>
      </c>
      <c r="O69" s="25">
        <v>0</v>
      </c>
      <c r="P69" s="25"/>
      <c r="Q69" s="25"/>
      <c r="R69" s="25"/>
      <c r="S69" s="25">
        <v>0</v>
      </c>
      <c r="T69" s="164">
        <v>0</v>
      </c>
      <c r="U69" s="164">
        <f t="shared" si="4"/>
        <v>0</v>
      </c>
    </row>
    <row r="70" spans="1:21">
      <c r="A70" s="19">
        <v>66</v>
      </c>
      <c r="B70" s="90">
        <f>'X. Satser pensjonstilskudd'!B70</f>
        <v>0</v>
      </c>
      <c r="C70" s="17">
        <f>'X. Satser pensjonstilskudd'!C70</f>
        <v>0</v>
      </c>
      <c r="D70" s="17" t="str">
        <f>IFERROR(_xlfn.XLOOKUP($C70,factPensjon[Virksomhetsnr.],factPensjon[Forpliktelser]),"")</f>
        <v/>
      </c>
      <c r="E70" s="89">
        <f>SUMIFS(BasilRadata[Heltidsplasser
0-2],BasilRadata[År],'0. Oppsett'!$C$7-1,BasilRadata[1B. Organisasjonsnummer:],$C70)</f>
        <v>0</v>
      </c>
      <c r="F70" s="23">
        <f>'4. Selvkost og satser'!$B$54</f>
        <v>217524.33895692934</v>
      </c>
      <c r="G70" s="89">
        <f>SUMIFS(BasilRadata[Heltidsplasser
3-6],BasilRadata[År],'0. Oppsett'!$C$7-1,BasilRadata[1B. Organisasjonsnummer:],$C70)</f>
        <v>0</v>
      </c>
      <c r="H70" s="23">
        <f>'4. Selvkost og satser'!$B$55</f>
        <v>113119.38208016184</v>
      </c>
      <c r="I70" s="97">
        <f t="shared" ref="I70:I133" si="5">IFERROR(IF(B70="",0,E70*F70+G70*H70),0)</f>
        <v>0</v>
      </c>
      <c r="J70" s="101">
        <f>SUMIFS(BasilRadata[8E. Oppgi antall årsverk barnehagen har pensjonsforpliktelser for:],BasilRadata[År],'0. Oppsett'!$C$7-1,BasilRadata[1B. Organisasjonsnummer:],'X. Utbetalingsmodul'!$C70)</f>
        <v>0</v>
      </c>
      <c r="K70" s="97" t="e">
        <f>_xlfn.XLOOKUP(C70,'X. Satser pensjonstilskudd'!$C$5:$C$224,'X. Satser pensjonstilskudd'!$I$5:$I$224)</f>
        <v>#DIV/0!</v>
      </c>
      <c r="L70" s="98" t="e">
        <f t="shared" ref="L70:L133" si="6">K70*J70</f>
        <v>#DIV/0!</v>
      </c>
      <c r="M70" s="163">
        <f t="shared" ref="M70:M133" si="7">E70+G70</f>
        <v>0</v>
      </c>
      <c r="N70" s="163">
        <f>IFERROR(M70*'0. Oppsett'!$C$30,0)</f>
        <v>0</v>
      </c>
      <c r="O70" s="25">
        <v>0</v>
      </c>
      <c r="P70" s="25"/>
      <c r="Q70" s="25"/>
      <c r="R70" s="25"/>
      <c r="S70" s="25">
        <v>0</v>
      </c>
      <c r="T70" s="164">
        <v>0</v>
      </c>
      <c r="U70" s="164">
        <f t="shared" si="4"/>
        <v>0</v>
      </c>
    </row>
    <row r="71" spans="1:21">
      <c r="A71" s="16">
        <v>67</v>
      </c>
      <c r="B71" s="90">
        <f>'X. Satser pensjonstilskudd'!B71</f>
        <v>0</v>
      </c>
      <c r="C71" s="17">
        <f>'X. Satser pensjonstilskudd'!C71</f>
        <v>0</v>
      </c>
      <c r="D71" s="17" t="str">
        <f>IFERROR(_xlfn.XLOOKUP($C71,factPensjon[Virksomhetsnr.],factPensjon[Forpliktelser]),"")</f>
        <v/>
      </c>
      <c r="E71" s="89">
        <f>SUMIFS(BasilRadata[Heltidsplasser
0-2],BasilRadata[År],'0. Oppsett'!$C$7-1,BasilRadata[1B. Organisasjonsnummer:],$C71)</f>
        <v>0</v>
      </c>
      <c r="F71" s="23">
        <f>'4. Selvkost og satser'!$B$54</f>
        <v>217524.33895692934</v>
      </c>
      <c r="G71" s="89">
        <f>SUMIFS(BasilRadata[Heltidsplasser
3-6],BasilRadata[År],'0. Oppsett'!$C$7-1,BasilRadata[1B. Organisasjonsnummer:],$C71)</f>
        <v>0</v>
      </c>
      <c r="H71" s="23">
        <f>'4. Selvkost og satser'!$B$55</f>
        <v>113119.38208016184</v>
      </c>
      <c r="I71" s="97">
        <f t="shared" si="5"/>
        <v>0</v>
      </c>
      <c r="J71" s="101">
        <f>SUMIFS(BasilRadata[8E. Oppgi antall årsverk barnehagen har pensjonsforpliktelser for:],BasilRadata[År],'0. Oppsett'!$C$7-1,BasilRadata[1B. Organisasjonsnummer:],'X. Utbetalingsmodul'!$C71)</f>
        <v>0</v>
      </c>
      <c r="K71" s="97" t="e">
        <f>_xlfn.XLOOKUP(C71,'X. Satser pensjonstilskudd'!$C$5:$C$224,'X. Satser pensjonstilskudd'!$I$5:$I$224)</f>
        <v>#DIV/0!</v>
      </c>
      <c r="L71" s="98" t="e">
        <f t="shared" si="6"/>
        <v>#DIV/0!</v>
      </c>
      <c r="M71" s="163">
        <f t="shared" si="7"/>
        <v>0</v>
      </c>
      <c r="N71" s="163">
        <f>IFERROR(M71*'0. Oppsett'!$C$30,0)</f>
        <v>0</v>
      </c>
      <c r="O71" s="25">
        <v>0</v>
      </c>
      <c r="P71" s="25"/>
      <c r="Q71" s="25"/>
      <c r="R71" s="25"/>
      <c r="S71" s="25">
        <v>0</v>
      </c>
      <c r="T71" s="164">
        <v>0</v>
      </c>
      <c r="U71" s="164">
        <f t="shared" si="4"/>
        <v>0</v>
      </c>
    </row>
    <row r="72" spans="1:21">
      <c r="A72" s="19">
        <v>68</v>
      </c>
      <c r="B72" s="90">
        <f>'X. Satser pensjonstilskudd'!B72</f>
        <v>0</v>
      </c>
      <c r="C72" s="17">
        <f>'X. Satser pensjonstilskudd'!C72</f>
        <v>0</v>
      </c>
      <c r="D72" s="17" t="str">
        <f>IFERROR(_xlfn.XLOOKUP($C72,factPensjon[Virksomhetsnr.],factPensjon[Forpliktelser]),"")</f>
        <v/>
      </c>
      <c r="E72" s="89">
        <f>SUMIFS(BasilRadata[Heltidsplasser
0-2],BasilRadata[År],'0. Oppsett'!$C$7-1,BasilRadata[1B. Organisasjonsnummer:],$C72)</f>
        <v>0</v>
      </c>
      <c r="F72" s="23">
        <f>'4. Selvkost og satser'!$B$54</f>
        <v>217524.33895692934</v>
      </c>
      <c r="G72" s="89">
        <f>SUMIFS(BasilRadata[Heltidsplasser
3-6],BasilRadata[År],'0. Oppsett'!$C$7-1,BasilRadata[1B. Organisasjonsnummer:],$C72)</f>
        <v>0</v>
      </c>
      <c r="H72" s="23">
        <f>'4. Selvkost og satser'!$B$55</f>
        <v>113119.38208016184</v>
      </c>
      <c r="I72" s="97">
        <f t="shared" si="5"/>
        <v>0</v>
      </c>
      <c r="J72" s="101">
        <f>SUMIFS(BasilRadata[8E. Oppgi antall årsverk barnehagen har pensjonsforpliktelser for:],BasilRadata[År],'0. Oppsett'!$C$7-1,BasilRadata[1B. Organisasjonsnummer:],'X. Utbetalingsmodul'!$C72)</f>
        <v>0</v>
      </c>
      <c r="K72" s="97" t="e">
        <f>_xlfn.XLOOKUP(C72,'X. Satser pensjonstilskudd'!$C$5:$C$224,'X. Satser pensjonstilskudd'!$I$5:$I$224)</f>
        <v>#DIV/0!</v>
      </c>
      <c r="L72" s="98" t="e">
        <f t="shared" si="6"/>
        <v>#DIV/0!</v>
      </c>
      <c r="M72" s="163">
        <f t="shared" si="7"/>
        <v>0</v>
      </c>
      <c r="N72" s="163">
        <f>IFERROR(M72*'0. Oppsett'!$C$30,0)</f>
        <v>0</v>
      </c>
      <c r="O72" s="25">
        <v>0</v>
      </c>
      <c r="P72" s="25"/>
      <c r="Q72" s="25"/>
      <c r="R72" s="25"/>
      <c r="S72" s="25">
        <v>0</v>
      </c>
      <c r="T72" s="164">
        <v>0</v>
      </c>
      <c r="U72" s="164">
        <f t="shared" si="4"/>
        <v>0</v>
      </c>
    </row>
    <row r="73" spans="1:21">
      <c r="A73" s="16">
        <v>69</v>
      </c>
      <c r="B73" s="90">
        <f>'X. Satser pensjonstilskudd'!B73</f>
        <v>0</v>
      </c>
      <c r="C73" s="17">
        <f>'X. Satser pensjonstilskudd'!C73</f>
        <v>0</v>
      </c>
      <c r="D73" s="17" t="str">
        <f>IFERROR(_xlfn.XLOOKUP($C73,factPensjon[Virksomhetsnr.],factPensjon[Forpliktelser]),"")</f>
        <v/>
      </c>
      <c r="E73" s="89">
        <f>SUMIFS(BasilRadata[Heltidsplasser
0-2],BasilRadata[År],'0. Oppsett'!$C$7-1,BasilRadata[1B. Organisasjonsnummer:],$C73)</f>
        <v>0</v>
      </c>
      <c r="F73" s="23">
        <f>'4. Selvkost og satser'!$B$54</f>
        <v>217524.33895692934</v>
      </c>
      <c r="G73" s="89">
        <f>SUMIFS(BasilRadata[Heltidsplasser
3-6],BasilRadata[År],'0. Oppsett'!$C$7-1,BasilRadata[1B. Organisasjonsnummer:],$C73)</f>
        <v>0</v>
      </c>
      <c r="H73" s="23">
        <f>'4. Selvkost og satser'!$B$55</f>
        <v>113119.38208016184</v>
      </c>
      <c r="I73" s="97">
        <f t="shared" si="5"/>
        <v>0</v>
      </c>
      <c r="J73" s="101">
        <f>SUMIFS(BasilRadata[8E. Oppgi antall årsverk barnehagen har pensjonsforpliktelser for:],BasilRadata[År],'0. Oppsett'!$C$7-1,BasilRadata[1B. Organisasjonsnummer:],'X. Utbetalingsmodul'!$C73)</f>
        <v>0</v>
      </c>
      <c r="K73" s="97" t="e">
        <f>_xlfn.XLOOKUP(C73,'X. Satser pensjonstilskudd'!$C$5:$C$224,'X. Satser pensjonstilskudd'!$I$5:$I$224)</f>
        <v>#DIV/0!</v>
      </c>
      <c r="L73" s="98" t="e">
        <f t="shared" si="6"/>
        <v>#DIV/0!</v>
      </c>
      <c r="M73" s="163">
        <f t="shared" si="7"/>
        <v>0</v>
      </c>
      <c r="N73" s="163">
        <f>IFERROR(M73*'0. Oppsett'!$C$30,0)</f>
        <v>0</v>
      </c>
      <c r="O73" s="25">
        <v>0</v>
      </c>
      <c r="P73" s="25"/>
      <c r="Q73" s="25"/>
      <c r="R73" s="25"/>
      <c r="S73" s="25">
        <v>0</v>
      </c>
      <c r="T73" s="164">
        <v>0</v>
      </c>
      <c r="U73" s="164">
        <f t="shared" si="4"/>
        <v>0</v>
      </c>
    </row>
    <row r="74" spans="1:21">
      <c r="A74" s="19">
        <v>70</v>
      </c>
      <c r="B74" s="90">
        <f>'X. Satser pensjonstilskudd'!B74</f>
        <v>0</v>
      </c>
      <c r="C74" s="17">
        <f>'X. Satser pensjonstilskudd'!C74</f>
        <v>0</v>
      </c>
      <c r="D74" s="17" t="str">
        <f>IFERROR(_xlfn.XLOOKUP($C74,factPensjon[Virksomhetsnr.],factPensjon[Forpliktelser]),"")</f>
        <v/>
      </c>
      <c r="E74" s="89">
        <f>SUMIFS(BasilRadata[Heltidsplasser
0-2],BasilRadata[År],'0. Oppsett'!$C$7-1,BasilRadata[1B. Organisasjonsnummer:],$C74)</f>
        <v>0</v>
      </c>
      <c r="F74" s="23">
        <f>'4. Selvkost og satser'!$B$54</f>
        <v>217524.33895692934</v>
      </c>
      <c r="G74" s="89">
        <f>SUMIFS(BasilRadata[Heltidsplasser
3-6],BasilRadata[År],'0. Oppsett'!$C$7-1,BasilRadata[1B. Organisasjonsnummer:],$C74)</f>
        <v>0</v>
      </c>
      <c r="H74" s="23">
        <f>'4. Selvkost og satser'!$B$55</f>
        <v>113119.38208016184</v>
      </c>
      <c r="I74" s="97">
        <f t="shared" si="5"/>
        <v>0</v>
      </c>
      <c r="J74" s="101">
        <f>SUMIFS(BasilRadata[8E. Oppgi antall årsverk barnehagen har pensjonsforpliktelser for:],BasilRadata[År],'0. Oppsett'!$C$7-1,BasilRadata[1B. Organisasjonsnummer:],'X. Utbetalingsmodul'!$C74)</f>
        <v>0</v>
      </c>
      <c r="K74" s="97" t="e">
        <f>_xlfn.XLOOKUP(C74,'X. Satser pensjonstilskudd'!$C$5:$C$224,'X. Satser pensjonstilskudd'!$I$5:$I$224)</f>
        <v>#DIV/0!</v>
      </c>
      <c r="L74" s="98" t="e">
        <f t="shared" si="6"/>
        <v>#DIV/0!</v>
      </c>
      <c r="M74" s="163">
        <f t="shared" si="7"/>
        <v>0</v>
      </c>
      <c r="N74" s="163">
        <f>IFERROR(M74*'0. Oppsett'!$C$30,0)</f>
        <v>0</v>
      </c>
      <c r="O74" s="25">
        <v>0</v>
      </c>
      <c r="P74" s="25"/>
      <c r="Q74" s="25"/>
      <c r="R74" s="25"/>
      <c r="S74" s="25">
        <v>0</v>
      </c>
      <c r="T74" s="164">
        <v>0</v>
      </c>
      <c r="U74" s="164">
        <f t="shared" si="4"/>
        <v>0</v>
      </c>
    </row>
    <row r="75" spans="1:21">
      <c r="A75" s="16">
        <v>71</v>
      </c>
      <c r="B75" s="90">
        <f>'X. Satser pensjonstilskudd'!B75</f>
        <v>0</v>
      </c>
      <c r="C75" s="17">
        <f>'X. Satser pensjonstilskudd'!C75</f>
        <v>0</v>
      </c>
      <c r="D75" s="17" t="str">
        <f>IFERROR(_xlfn.XLOOKUP($C75,factPensjon[Virksomhetsnr.],factPensjon[Forpliktelser]),"")</f>
        <v/>
      </c>
      <c r="E75" s="89">
        <f>SUMIFS(BasilRadata[Heltidsplasser
0-2],BasilRadata[År],'0. Oppsett'!$C$7-1,BasilRadata[1B. Organisasjonsnummer:],$C75)</f>
        <v>0</v>
      </c>
      <c r="F75" s="23">
        <f>'4. Selvkost og satser'!$B$54</f>
        <v>217524.33895692934</v>
      </c>
      <c r="G75" s="89">
        <f>SUMIFS(BasilRadata[Heltidsplasser
3-6],BasilRadata[År],'0. Oppsett'!$C$7-1,BasilRadata[1B. Organisasjonsnummer:],$C75)</f>
        <v>0</v>
      </c>
      <c r="H75" s="23">
        <f>'4. Selvkost og satser'!$B$55</f>
        <v>113119.38208016184</v>
      </c>
      <c r="I75" s="97">
        <f t="shared" si="5"/>
        <v>0</v>
      </c>
      <c r="J75" s="101">
        <f>SUMIFS(BasilRadata[8E. Oppgi antall årsverk barnehagen har pensjonsforpliktelser for:],BasilRadata[År],'0. Oppsett'!$C$7-1,BasilRadata[1B. Organisasjonsnummer:],'X. Utbetalingsmodul'!$C75)</f>
        <v>0</v>
      </c>
      <c r="K75" s="97" t="e">
        <f>_xlfn.XLOOKUP(C75,'X. Satser pensjonstilskudd'!$C$5:$C$224,'X. Satser pensjonstilskudd'!$I$5:$I$224)</f>
        <v>#DIV/0!</v>
      </c>
      <c r="L75" s="98" t="e">
        <f t="shared" si="6"/>
        <v>#DIV/0!</v>
      </c>
      <c r="M75" s="163">
        <f t="shared" si="7"/>
        <v>0</v>
      </c>
      <c r="N75" s="163">
        <f>IFERROR(M75*'0. Oppsett'!$C$30,0)</f>
        <v>0</v>
      </c>
      <c r="O75" s="25">
        <v>0</v>
      </c>
      <c r="P75" s="25"/>
      <c r="Q75" s="25"/>
      <c r="R75" s="25"/>
      <c r="S75" s="25">
        <v>0</v>
      </c>
      <c r="T75" s="164">
        <v>0</v>
      </c>
      <c r="U75" s="164">
        <f t="shared" ref="U75:U138" si="8">IFERROR(IF(B75="",0,I75+K75+N75+O75+S75+T75),0)</f>
        <v>0</v>
      </c>
    </row>
    <row r="76" spans="1:21">
      <c r="A76" s="19">
        <v>72</v>
      </c>
      <c r="B76" s="90">
        <f>'X. Satser pensjonstilskudd'!B76</f>
        <v>0</v>
      </c>
      <c r="C76" s="17">
        <f>'X. Satser pensjonstilskudd'!C76</f>
        <v>0</v>
      </c>
      <c r="D76" s="17" t="str">
        <f>IFERROR(_xlfn.XLOOKUP($C76,factPensjon[Virksomhetsnr.],factPensjon[Forpliktelser]),"")</f>
        <v/>
      </c>
      <c r="E76" s="89">
        <f>SUMIFS(BasilRadata[Heltidsplasser
0-2],BasilRadata[År],'0. Oppsett'!$C$7-1,BasilRadata[1B. Organisasjonsnummer:],$C76)</f>
        <v>0</v>
      </c>
      <c r="F76" s="23">
        <f>'4. Selvkost og satser'!$B$54</f>
        <v>217524.33895692934</v>
      </c>
      <c r="G76" s="89">
        <f>SUMIFS(BasilRadata[Heltidsplasser
3-6],BasilRadata[År],'0. Oppsett'!$C$7-1,BasilRadata[1B. Organisasjonsnummer:],$C76)</f>
        <v>0</v>
      </c>
      <c r="H76" s="23">
        <f>'4. Selvkost og satser'!$B$55</f>
        <v>113119.38208016184</v>
      </c>
      <c r="I76" s="97">
        <f t="shared" si="5"/>
        <v>0</v>
      </c>
      <c r="J76" s="101">
        <f>SUMIFS(BasilRadata[8E. Oppgi antall årsverk barnehagen har pensjonsforpliktelser for:],BasilRadata[År],'0. Oppsett'!$C$7-1,BasilRadata[1B. Organisasjonsnummer:],'X. Utbetalingsmodul'!$C76)</f>
        <v>0</v>
      </c>
      <c r="K76" s="97" t="e">
        <f>_xlfn.XLOOKUP(C76,'X. Satser pensjonstilskudd'!$C$5:$C$224,'X. Satser pensjonstilskudd'!$I$5:$I$224)</f>
        <v>#DIV/0!</v>
      </c>
      <c r="L76" s="98" t="e">
        <f t="shared" si="6"/>
        <v>#DIV/0!</v>
      </c>
      <c r="M76" s="163">
        <f t="shared" si="7"/>
        <v>0</v>
      </c>
      <c r="N76" s="163">
        <f>IFERROR(M76*'0. Oppsett'!$C$30,0)</f>
        <v>0</v>
      </c>
      <c r="O76" s="25">
        <v>0</v>
      </c>
      <c r="P76" s="25"/>
      <c r="Q76" s="25"/>
      <c r="R76" s="25"/>
      <c r="S76" s="25">
        <v>0</v>
      </c>
      <c r="T76" s="164">
        <v>0</v>
      </c>
      <c r="U76" s="164">
        <f t="shared" si="8"/>
        <v>0</v>
      </c>
    </row>
    <row r="77" spans="1:21">
      <c r="A77" s="16">
        <v>73</v>
      </c>
      <c r="B77" s="90">
        <f>'X. Satser pensjonstilskudd'!B77</f>
        <v>0</v>
      </c>
      <c r="C77" s="17">
        <f>'X. Satser pensjonstilskudd'!C77</f>
        <v>0</v>
      </c>
      <c r="D77" s="17" t="str">
        <f>IFERROR(_xlfn.XLOOKUP($C77,factPensjon[Virksomhetsnr.],factPensjon[Forpliktelser]),"")</f>
        <v/>
      </c>
      <c r="E77" s="89">
        <f>SUMIFS(BasilRadata[Heltidsplasser
0-2],BasilRadata[År],'0. Oppsett'!$C$7-1,BasilRadata[1B. Organisasjonsnummer:],$C77)</f>
        <v>0</v>
      </c>
      <c r="F77" s="23">
        <f>'4. Selvkost og satser'!$B$54</f>
        <v>217524.33895692934</v>
      </c>
      <c r="G77" s="89">
        <f>SUMIFS(BasilRadata[Heltidsplasser
3-6],BasilRadata[År],'0. Oppsett'!$C$7-1,BasilRadata[1B. Organisasjonsnummer:],$C77)</f>
        <v>0</v>
      </c>
      <c r="H77" s="23">
        <f>'4. Selvkost og satser'!$B$55</f>
        <v>113119.38208016184</v>
      </c>
      <c r="I77" s="97">
        <f t="shared" si="5"/>
        <v>0</v>
      </c>
      <c r="J77" s="101">
        <f>SUMIFS(BasilRadata[8E. Oppgi antall årsverk barnehagen har pensjonsforpliktelser for:],BasilRadata[År],'0. Oppsett'!$C$7-1,BasilRadata[1B. Organisasjonsnummer:],'X. Utbetalingsmodul'!$C77)</f>
        <v>0</v>
      </c>
      <c r="K77" s="97" t="e">
        <f>_xlfn.XLOOKUP(C77,'X. Satser pensjonstilskudd'!$C$5:$C$224,'X. Satser pensjonstilskudd'!$I$5:$I$224)</f>
        <v>#DIV/0!</v>
      </c>
      <c r="L77" s="98" t="e">
        <f t="shared" si="6"/>
        <v>#DIV/0!</v>
      </c>
      <c r="M77" s="163">
        <f t="shared" si="7"/>
        <v>0</v>
      </c>
      <c r="N77" s="163">
        <f>IFERROR(M77*'0. Oppsett'!$C$30,0)</f>
        <v>0</v>
      </c>
      <c r="O77" s="25">
        <v>0</v>
      </c>
      <c r="P77" s="25"/>
      <c r="Q77" s="25"/>
      <c r="R77" s="25"/>
      <c r="S77" s="25">
        <v>0</v>
      </c>
      <c r="T77" s="164">
        <v>0</v>
      </c>
      <c r="U77" s="164">
        <f t="shared" si="8"/>
        <v>0</v>
      </c>
    </row>
    <row r="78" spans="1:21">
      <c r="A78" s="19">
        <v>74</v>
      </c>
      <c r="B78" s="90">
        <f>'X. Satser pensjonstilskudd'!B78</f>
        <v>0</v>
      </c>
      <c r="C78" s="17">
        <f>'X. Satser pensjonstilskudd'!C78</f>
        <v>0</v>
      </c>
      <c r="D78" s="17" t="str">
        <f>IFERROR(_xlfn.XLOOKUP($C78,factPensjon[Virksomhetsnr.],factPensjon[Forpliktelser]),"")</f>
        <v/>
      </c>
      <c r="E78" s="89">
        <f>SUMIFS(BasilRadata[Heltidsplasser
0-2],BasilRadata[År],'0. Oppsett'!$C$7-1,BasilRadata[1B. Organisasjonsnummer:],$C78)</f>
        <v>0</v>
      </c>
      <c r="F78" s="23">
        <f>'4. Selvkost og satser'!$B$54</f>
        <v>217524.33895692934</v>
      </c>
      <c r="G78" s="89">
        <f>SUMIFS(BasilRadata[Heltidsplasser
3-6],BasilRadata[År],'0. Oppsett'!$C$7-1,BasilRadata[1B. Organisasjonsnummer:],$C78)</f>
        <v>0</v>
      </c>
      <c r="H78" s="23">
        <f>'4. Selvkost og satser'!$B$55</f>
        <v>113119.38208016184</v>
      </c>
      <c r="I78" s="97">
        <f t="shared" si="5"/>
        <v>0</v>
      </c>
      <c r="J78" s="101">
        <f>SUMIFS(BasilRadata[8E. Oppgi antall årsverk barnehagen har pensjonsforpliktelser for:],BasilRadata[År],'0. Oppsett'!$C$7-1,BasilRadata[1B. Organisasjonsnummer:],'X. Utbetalingsmodul'!$C78)</f>
        <v>0</v>
      </c>
      <c r="K78" s="97" t="e">
        <f>_xlfn.XLOOKUP(C78,'X. Satser pensjonstilskudd'!$C$5:$C$224,'X. Satser pensjonstilskudd'!$I$5:$I$224)</f>
        <v>#DIV/0!</v>
      </c>
      <c r="L78" s="98" t="e">
        <f t="shared" si="6"/>
        <v>#DIV/0!</v>
      </c>
      <c r="M78" s="163">
        <f t="shared" si="7"/>
        <v>0</v>
      </c>
      <c r="N78" s="163">
        <f>IFERROR(M78*'0. Oppsett'!$C$30,0)</f>
        <v>0</v>
      </c>
      <c r="O78" s="25">
        <v>0</v>
      </c>
      <c r="P78" s="25"/>
      <c r="Q78" s="25"/>
      <c r="R78" s="25"/>
      <c r="S78" s="25">
        <v>0</v>
      </c>
      <c r="T78" s="164">
        <v>0</v>
      </c>
      <c r="U78" s="164">
        <f t="shared" si="8"/>
        <v>0</v>
      </c>
    </row>
    <row r="79" spans="1:21">
      <c r="A79" s="16">
        <v>75</v>
      </c>
      <c r="B79" s="90">
        <f>'X. Satser pensjonstilskudd'!B79</f>
        <v>0</v>
      </c>
      <c r="C79" s="17">
        <f>'X. Satser pensjonstilskudd'!C79</f>
        <v>0</v>
      </c>
      <c r="D79" s="17" t="str">
        <f>IFERROR(_xlfn.XLOOKUP($C79,factPensjon[Virksomhetsnr.],factPensjon[Forpliktelser]),"")</f>
        <v/>
      </c>
      <c r="E79" s="89">
        <f>SUMIFS(BasilRadata[Heltidsplasser
0-2],BasilRadata[År],'0. Oppsett'!$C$7-1,BasilRadata[1B. Organisasjonsnummer:],$C79)</f>
        <v>0</v>
      </c>
      <c r="F79" s="23">
        <f>'4. Selvkost og satser'!$B$54</f>
        <v>217524.33895692934</v>
      </c>
      <c r="G79" s="89">
        <f>SUMIFS(BasilRadata[Heltidsplasser
3-6],BasilRadata[År],'0. Oppsett'!$C$7-1,BasilRadata[1B. Organisasjonsnummer:],$C79)</f>
        <v>0</v>
      </c>
      <c r="H79" s="23">
        <f>'4. Selvkost og satser'!$B$55</f>
        <v>113119.38208016184</v>
      </c>
      <c r="I79" s="97">
        <f t="shared" si="5"/>
        <v>0</v>
      </c>
      <c r="J79" s="101">
        <f>SUMIFS(BasilRadata[8E. Oppgi antall årsverk barnehagen har pensjonsforpliktelser for:],BasilRadata[År],'0. Oppsett'!$C$7-1,BasilRadata[1B. Organisasjonsnummer:],'X. Utbetalingsmodul'!$C79)</f>
        <v>0</v>
      </c>
      <c r="K79" s="97" t="e">
        <f>_xlfn.XLOOKUP(C79,'X. Satser pensjonstilskudd'!$C$5:$C$224,'X. Satser pensjonstilskudd'!$I$5:$I$224)</f>
        <v>#DIV/0!</v>
      </c>
      <c r="L79" s="98" t="e">
        <f t="shared" si="6"/>
        <v>#DIV/0!</v>
      </c>
      <c r="M79" s="163">
        <f t="shared" si="7"/>
        <v>0</v>
      </c>
      <c r="N79" s="163">
        <f>IFERROR(M79*'0. Oppsett'!$C$30,0)</f>
        <v>0</v>
      </c>
      <c r="O79" s="25">
        <v>0</v>
      </c>
      <c r="P79" s="25"/>
      <c r="Q79" s="25"/>
      <c r="R79" s="25"/>
      <c r="S79" s="25">
        <v>0</v>
      </c>
      <c r="T79" s="164">
        <v>0</v>
      </c>
      <c r="U79" s="164">
        <f t="shared" si="8"/>
        <v>0</v>
      </c>
    </row>
    <row r="80" spans="1:21">
      <c r="A80" s="19">
        <v>76</v>
      </c>
      <c r="B80" s="90">
        <f>'X. Satser pensjonstilskudd'!B80</f>
        <v>0</v>
      </c>
      <c r="C80" s="17">
        <f>'X. Satser pensjonstilskudd'!C80</f>
        <v>0</v>
      </c>
      <c r="D80" s="17" t="str">
        <f>IFERROR(_xlfn.XLOOKUP($C80,factPensjon[Virksomhetsnr.],factPensjon[Forpliktelser]),"")</f>
        <v/>
      </c>
      <c r="E80" s="89">
        <f>SUMIFS(BasilRadata[Heltidsplasser
0-2],BasilRadata[År],'0. Oppsett'!$C$7-1,BasilRadata[1B. Organisasjonsnummer:],$C80)</f>
        <v>0</v>
      </c>
      <c r="F80" s="23">
        <f>'4. Selvkost og satser'!$B$54</f>
        <v>217524.33895692934</v>
      </c>
      <c r="G80" s="89">
        <f>SUMIFS(BasilRadata[Heltidsplasser
3-6],BasilRadata[År],'0. Oppsett'!$C$7-1,BasilRadata[1B. Organisasjonsnummer:],$C80)</f>
        <v>0</v>
      </c>
      <c r="H80" s="23">
        <f>'4. Selvkost og satser'!$B$55</f>
        <v>113119.38208016184</v>
      </c>
      <c r="I80" s="97">
        <f t="shared" si="5"/>
        <v>0</v>
      </c>
      <c r="J80" s="101">
        <f>SUMIFS(BasilRadata[8E. Oppgi antall årsverk barnehagen har pensjonsforpliktelser for:],BasilRadata[År],'0. Oppsett'!$C$7-1,BasilRadata[1B. Organisasjonsnummer:],'X. Utbetalingsmodul'!$C80)</f>
        <v>0</v>
      </c>
      <c r="K80" s="97" t="e">
        <f>_xlfn.XLOOKUP(C80,'X. Satser pensjonstilskudd'!$C$5:$C$224,'X. Satser pensjonstilskudd'!$I$5:$I$224)</f>
        <v>#DIV/0!</v>
      </c>
      <c r="L80" s="98" t="e">
        <f t="shared" si="6"/>
        <v>#DIV/0!</v>
      </c>
      <c r="M80" s="163">
        <f t="shared" si="7"/>
        <v>0</v>
      </c>
      <c r="N80" s="163">
        <f>IFERROR(M80*'0. Oppsett'!$C$30,0)</f>
        <v>0</v>
      </c>
      <c r="O80" s="25">
        <v>0</v>
      </c>
      <c r="P80" s="25"/>
      <c r="Q80" s="25"/>
      <c r="R80" s="25"/>
      <c r="S80" s="25">
        <v>0</v>
      </c>
      <c r="T80" s="164">
        <v>0</v>
      </c>
      <c r="U80" s="164">
        <f t="shared" si="8"/>
        <v>0</v>
      </c>
    </row>
    <row r="81" spans="1:21">
      <c r="A81" s="16">
        <v>77</v>
      </c>
      <c r="B81" s="90">
        <f>'X. Satser pensjonstilskudd'!B81</f>
        <v>0</v>
      </c>
      <c r="C81" s="17">
        <f>'X. Satser pensjonstilskudd'!C81</f>
        <v>0</v>
      </c>
      <c r="D81" s="17" t="str">
        <f>IFERROR(_xlfn.XLOOKUP($C81,factPensjon[Virksomhetsnr.],factPensjon[Forpliktelser]),"")</f>
        <v/>
      </c>
      <c r="E81" s="89">
        <f>SUMIFS(BasilRadata[Heltidsplasser
0-2],BasilRadata[År],'0. Oppsett'!$C$7-1,BasilRadata[1B. Organisasjonsnummer:],$C81)</f>
        <v>0</v>
      </c>
      <c r="F81" s="23">
        <f>'4. Selvkost og satser'!$B$54</f>
        <v>217524.33895692934</v>
      </c>
      <c r="G81" s="89">
        <f>SUMIFS(BasilRadata[Heltidsplasser
3-6],BasilRadata[År],'0. Oppsett'!$C$7-1,BasilRadata[1B. Organisasjonsnummer:],$C81)</f>
        <v>0</v>
      </c>
      <c r="H81" s="23">
        <f>'4. Selvkost og satser'!$B$55</f>
        <v>113119.38208016184</v>
      </c>
      <c r="I81" s="97">
        <f t="shared" si="5"/>
        <v>0</v>
      </c>
      <c r="J81" s="101">
        <f>SUMIFS(BasilRadata[8E. Oppgi antall årsverk barnehagen har pensjonsforpliktelser for:],BasilRadata[År],'0. Oppsett'!$C$7-1,BasilRadata[1B. Organisasjonsnummer:],'X. Utbetalingsmodul'!$C81)</f>
        <v>0</v>
      </c>
      <c r="K81" s="97" t="e">
        <f>_xlfn.XLOOKUP(C81,'X. Satser pensjonstilskudd'!$C$5:$C$224,'X. Satser pensjonstilskudd'!$I$5:$I$224)</f>
        <v>#DIV/0!</v>
      </c>
      <c r="L81" s="98" t="e">
        <f t="shared" si="6"/>
        <v>#DIV/0!</v>
      </c>
      <c r="M81" s="163">
        <f t="shared" si="7"/>
        <v>0</v>
      </c>
      <c r="N81" s="163">
        <f>IFERROR(M81*'0. Oppsett'!$C$30,0)</f>
        <v>0</v>
      </c>
      <c r="O81" s="25">
        <v>0</v>
      </c>
      <c r="P81" s="25"/>
      <c r="Q81" s="25"/>
      <c r="R81" s="25"/>
      <c r="S81" s="25">
        <v>0</v>
      </c>
      <c r="T81" s="164">
        <v>0</v>
      </c>
      <c r="U81" s="164">
        <f t="shared" si="8"/>
        <v>0</v>
      </c>
    </row>
    <row r="82" spans="1:21">
      <c r="A82" s="19">
        <v>78</v>
      </c>
      <c r="B82" s="90">
        <f>'X. Satser pensjonstilskudd'!B82</f>
        <v>0</v>
      </c>
      <c r="C82" s="17">
        <f>'X. Satser pensjonstilskudd'!C82</f>
        <v>0</v>
      </c>
      <c r="D82" s="17" t="str">
        <f>IFERROR(_xlfn.XLOOKUP($C82,factPensjon[Virksomhetsnr.],factPensjon[Forpliktelser]),"")</f>
        <v/>
      </c>
      <c r="E82" s="89">
        <f>SUMIFS(BasilRadata[Heltidsplasser
0-2],BasilRadata[År],'0. Oppsett'!$C$7-1,BasilRadata[1B. Organisasjonsnummer:],$C82)</f>
        <v>0</v>
      </c>
      <c r="F82" s="23">
        <f>'4. Selvkost og satser'!$B$54</f>
        <v>217524.33895692934</v>
      </c>
      <c r="G82" s="89">
        <f>SUMIFS(BasilRadata[Heltidsplasser
3-6],BasilRadata[År],'0. Oppsett'!$C$7-1,BasilRadata[1B. Organisasjonsnummer:],$C82)</f>
        <v>0</v>
      </c>
      <c r="H82" s="23">
        <f>'4. Selvkost og satser'!$B$55</f>
        <v>113119.38208016184</v>
      </c>
      <c r="I82" s="97">
        <f t="shared" si="5"/>
        <v>0</v>
      </c>
      <c r="J82" s="101">
        <f>SUMIFS(BasilRadata[8E. Oppgi antall årsverk barnehagen har pensjonsforpliktelser for:],BasilRadata[År],'0. Oppsett'!$C$7-1,BasilRadata[1B. Organisasjonsnummer:],'X. Utbetalingsmodul'!$C82)</f>
        <v>0</v>
      </c>
      <c r="K82" s="97" t="e">
        <f>_xlfn.XLOOKUP(C82,'X. Satser pensjonstilskudd'!$C$5:$C$224,'X. Satser pensjonstilskudd'!$I$5:$I$224)</f>
        <v>#DIV/0!</v>
      </c>
      <c r="L82" s="98" t="e">
        <f t="shared" si="6"/>
        <v>#DIV/0!</v>
      </c>
      <c r="M82" s="163">
        <f t="shared" si="7"/>
        <v>0</v>
      </c>
      <c r="N82" s="163">
        <f>IFERROR(M82*'0. Oppsett'!$C$30,0)</f>
        <v>0</v>
      </c>
      <c r="O82" s="25">
        <v>0</v>
      </c>
      <c r="P82" s="25"/>
      <c r="Q82" s="25"/>
      <c r="R82" s="25"/>
      <c r="S82" s="25">
        <v>0</v>
      </c>
      <c r="T82" s="164">
        <v>0</v>
      </c>
      <c r="U82" s="164">
        <f t="shared" si="8"/>
        <v>0</v>
      </c>
    </row>
    <row r="83" spans="1:21">
      <c r="A83" s="16">
        <v>79</v>
      </c>
      <c r="B83" s="90">
        <f>'X. Satser pensjonstilskudd'!B83</f>
        <v>0</v>
      </c>
      <c r="C83" s="17">
        <f>'X. Satser pensjonstilskudd'!C83</f>
        <v>0</v>
      </c>
      <c r="D83" s="17" t="str">
        <f>IFERROR(_xlfn.XLOOKUP($C83,factPensjon[Virksomhetsnr.],factPensjon[Forpliktelser]),"")</f>
        <v/>
      </c>
      <c r="E83" s="89">
        <f>SUMIFS(BasilRadata[Heltidsplasser
0-2],BasilRadata[År],'0. Oppsett'!$C$7-1,BasilRadata[1B. Organisasjonsnummer:],$C83)</f>
        <v>0</v>
      </c>
      <c r="F83" s="23">
        <f>'4. Selvkost og satser'!$B$54</f>
        <v>217524.33895692934</v>
      </c>
      <c r="G83" s="89">
        <f>SUMIFS(BasilRadata[Heltidsplasser
3-6],BasilRadata[År],'0. Oppsett'!$C$7-1,BasilRadata[1B. Organisasjonsnummer:],$C83)</f>
        <v>0</v>
      </c>
      <c r="H83" s="23">
        <f>'4. Selvkost og satser'!$B$55</f>
        <v>113119.38208016184</v>
      </c>
      <c r="I83" s="97">
        <f t="shared" si="5"/>
        <v>0</v>
      </c>
      <c r="J83" s="101">
        <f>SUMIFS(BasilRadata[8E. Oppgi antall årsverk barnehagen har pensjonsforpliktelser for:],BasilRadata[År],'0. Oppsett'!$C$7-1,BasilRadata[1B. Organisasjonsnummer:],'X. Utbetalingsmodul'!$C83)</f>
        <v>0</v>
      </c>
      <c r="K83" s="97" t="e">
        <f>_xlfn.XLOOKUP(C83,'X. Satser pensjonstilskudd'!$C$5:$C$224,'X. Satser pensjonstilskudd'!$I$5:$I$224)</f>
        <v>#DIV/0!</v>
      </c>
      <c r="L83" s="98" t="e">
        <f t="shared" si="6"/>
        <v>#DIV/0!</v>
      </c>
      <c r="M83" s="163">
        <f t="shared" si="7"/>
        <v>0</v>
      </c>
      <c r="N83" s="163">
        <f>IFERROR(M83*'0. Oppsett'!$C$30,0)</f>
        <v>0</v>
      </c>
      <c r="O83" s="25">
        <v>0</v>
      </c>
      <c r="P83" s="25"/>
      <c r="Q83" s="25"/>
      <c r="R83" s="25"/>
      <c r="S83" s="25">
        <v>0</v>
      </c>
      <c r="T83" s="164">
        <v>0</v>
      </c>
      <c r="U83" s="164">
        <f t="shared" si="8"/>
        <v>0</v>
      </c>
    </row>
    <row r="84" spans="1:21">
      <c r="A84" s="19">
        <v>80</v>
      </c>
      <c r="B84" s="90">
        <f>'X. Satser pensjonstilskudd'!B84</f>
        <v>0</v>
      </c>
      <c r="C84" s="17">
        <f>'X. Satser pensjonstilskudd'!C84</f>
        <v>0</v>
      </c>
      <c r="D84" s="17" t="str">
        <f>IFERROR(_xlfn.XLOOKUP($C84,factPensjon[Virksomhetsnr.],factPensjon[Forpliktelser]),"")</f>
        <v/>
      </c>
      <c r="E84" s="89">
        <f>SUMIFS(BasilRadata[Heltidsplasser
0-2],BasilRadata[År],'0. Oppsett'!$C$7-1,BasilRadata[1B. Organisasjonsnummer:],$C84)</f>
        <v>0</v>
      </c>
      <c r="F84" s="23">
        <f>'4. Selvkost og satser'!$B$54</f>
        <v>217524.33895692934</v>
      </c>
      <c r="G84" s="89">
        <f>SUMIFS(BasilRadata[Heltidsplasser
3-6],BasilRadata[År],'0. Oppsett'!$C$7-1,BasilRadata[1B. Organisasjonsnummer:],$C84)</f>
        <v>0</v>
      </c>
      <c r="H84" s="23">
        <f>'4. Selvkost og satser'!$B$55</f>
        <v>113119.38208016184</v>
      </c>
      <c r="I84" s="97">
        <f t="shared" si="5"/>
        <v>0</v>
      </c>
      <c r="J84" s="101">
        <f>SUMIFS(BasilRadata[8E. Oppgi antall årsverk barnehagen har pensjonsforpliktelser for:],BasilRadata[År],'0. Oppsett'!$C$7-1,BasilRadata[1B. Organisasjonsnummer:],'X. Utbetalingsmodul'!$C84)</f>
        <v>0</v>
      </c>
      <c r="K84" s="97" t="e">
        <f>_xlfn.XLOOKUP(C84,'X. Satser pensjonstilskudd'!$C$5:$C$224,'X. Satser pensjonstilskudd'!$I$5:$I$224)</f>
        <v>#DIV/0!</v>
      </c>
      <c r="L84" s="98" t="e">
        <f t="shared" si="6"/>
        <v>#DIV/0!</v>
      </c>
      <c r="M84" s="163">
        <f t="shared" si="7"/>
        <v>0</v>
      </c>
      <c r="N84" s="163">
        <f>IFERROR(M84*'0. Oppsett'!$C$30,0)</f>
        <v>0</v>
      </c>
      <c r="O84" s="25">
        <v>0</v>
      </c>
      <c r="P84" s="25"/>
      <c r="Q84" s="25"/>
      <c r="R84" s="25"/>
      <c r="S84" s="25">
        <v>0</v>
      </c>
      <c r="T84" s="164">
        <v>0</v>
      </c>
      <c r="U84" s="164">
        <f t="shared" si="8"/>
        <v>0</v>
      </c>
    </row>
    <row r="85" spans="1:21">
      <c r="A85" s="16">
        <v>81</v>
      </c>
      <c r="B85" s="90">
        <f>'X. Satser pensjonstilskudd'!B85</f>
        <v>0</v>
      </c>
      <c r="C85" s="17">
        <f>'X. Satser pensjonstilskudd'!C85</f>
        <v>0</v>
      </c>
      <c r="D85" s="17" t="str">
        <f>IFERROR(_xlfn.XLOOKUP($C85,factPensjon[Virksomhetsnr.],factPensjon[Forpliktelser]),"")</f>
        <v/>
      </c>
      <c r="E85" s="89">
        <f>SUMIFS(BasilRadata[Heltidsplasser
0-2],BasilRadata[År],'0. Oppsett'!$C$7-1,BasilRadata[1B. Organisasjonsnummer:],$C85)</f>
        <v>0</v>
      </c>
      <c r="F85" s="23">
        <f>'4. Selvkost og satser'!$B$54</f>
        <v>217524.33895692934</v>
      </c>
      <c r="G85" s="89">
        <f>SUMIFS(BasilRadata[Heltidsplasser
3-6],BasilRadata[År],'0. Oppsett'!$C$7-1,BasilRadata[1B. Organisasjonsnummer:],$C85)</f>
        <v>0</v>
      </c>
      <c r="H85" s="23">
        <f>'4. Selvkost og satser'!$B$55</f>
        <v>113119.38208016184</v>
      </c>
      <c r="I85" s="97">
        <f t="shared" si="5"/>
        <v>0</v>
      </c>
      <c r="J85" s="101">
        <f>SUMIFS(BasilRadata[8E. Oppgi antall årsverk barnehagen har pensjonsforpliktelser for:],BasilRadata[År],'0. Oppsett'!$C$7-1,BasilRadata[1B. Organisasjonsnummer:],'X. Utbetalingsmodul'!$C85)</f>
        <v>0</v>
      </c>
      <c r="K85" s="97" t="e">
        <f>_xlfn.XLOOKUP(C85,'X. Satser pensjonstilskudd'!$C$5:$C$224,'X. Satser pensjonstilskudd'!$I$5:$I$224)</f>
        <v>#DIV/0!</v>
      </c>
      <c r="L85" s="98" t="e">
        <f t="shared" si="6"/>
        <v>#DIV/0!</v>
      </c>
      <c r="M85" s="163">
        <f t="shared" si="7"/>
        <v>0</v>
      </c>
      <c r="N85" s="163">
        <f>IFERROR(M85*'0. Oppsett'!$C$30,0)</f>
        <v>0</v>
      </c>
      <c r="O85" s="25">
        <v>0</v>
      </c>
      <c r="P85" s="25"/>
      <c r="Q85" s="25"/>
      <c r="R85" s="25"/>
      <c r="S85" s="25">
        <v>0</v>
      </c>
      <c r="T85" s="164">
        <v>0</v>
      </c>
      <c r="U85" s="164">
        <f t="shared" si="8"/>
        <v>0</v>
      </c>
    </row>
    <row r="86" spans="1:21">
      <c r="A86" s="19">
        <v>82</v>
      </c>
      <c r="B86" s="90">
        <f>'X. Satser pensjonstilskudd'!B86</f>
        <v>0</v>
      </c>
      <c r="C86" s="17">
        <f>'X. Satser pensjonstilskudd'!C86</f>
        <v>0</v>
      </c>
      <c r="D86" s="17" t="str">
        <f>IFERROR(_xlfn.XLOOKUP($C86,factPensjon[Virksomhetsnr.],factPensjon[Forpliktelser]),"")</f>
        <v/>
      </c>
      <c r="E86" s="89">
        <f>SUMIFS(BasilRadata[Heltidsplasser
0-2],BasilRadata[År],'0. Oppsett'!$C$7-1,BasilRadata[1B. Organisasjonsnummer:],$C86)</f>
        <v>0</v>
      </c>
      <c r="F86" s="23">
        <f>'4. Selvkost og satser'!$B$54</f>
        <v>217524.33895692934</v>
      </c>
      <c r="G86" s="89">
        <f>SUMIFS(BasilRadata[Heltidsplasser
3-6],BasilRadata[År],'0. Oppsett'!$C$7-1,BasilRadata[1B. Organisasjonsnummer:],$C86)</f>
        <v>0</v>
      </c>
      <c r="H86" s="23">
        <f>'4. Selvkost og satser'!$B$55</f>
        <v>113119.38208016184</v>
      </c>
      <c r="I86" s="97">
        <f t="shared" si="5"/>
        <v>0</v>
      </c>
      <c r="J86" s="101">
        <f>SUMIFS(BasilRadata[8E. Oppgi antall årsverk barnehagen har pensjonsforpliktelser for:],BasilRadata[År],'0. Oppsett'!$C$7-1,BasilRadata[1B. Organisasjonsnummer:],'X. Utbetalingsmodul'!$C86)</f>
        <v>0</v>
      </c>
      <c r="K86" s="97" t="e">
        <f>_xlfn.XLOOKUP(C86,'X. Satser pensjonstilskudd'!$C$5:$C$224,'X. Satser pensjonstilskudd'!$I$5:$I$224)</f>
        <v>#DIV/0!</v>
      </c>
      <c r="L86" s="98" t="e">
        <f t="shared" si="6"/>
        <v>#DIV/0!</v>
      </c>
      <c r="M86" s="163">
        <f t="shared" si="7"/>
        <v>0</v>
      </c>
      <c r="N86" s="163">
        <f>IFERROR(M86*'0. Oppsett'!$C$30,0)</f>
        <v>0</v>
      </c>
      <c r="O86" s="25">
        <v>0</v>
      </c>
      <c r="P86" s="25"/>
      <c r="Q86" s="25"/>
      <c r="R86" s="25"/>
      <c r="S86" s="25">
        <v>0</v>
      </c>
      <c r="T86" s="164">
        <v>0</v>
      </c>
      <c r="U86" s="164">
        <f t="shared" si="8"/>
        <v>0</v>
      </c>
    </row>
    <row r="87" spans="1:21">
      <c r="A87" s="16">
        <v>83</v>
      </c>
      <c r="B87" s="90">
        <f>'X. Satser pensjonstilskudd'!B87</f>
        <v>0</v>
      </c>
      <c r="C87" s="17">
        <f>'X. Satser pensjonstilskudd'!C87</f>
        <v>0</v>
      </c>
      <c r="D87" s="17" t="str">
        <f>IFERROR(_xlfn.XLOOKUP($C87,factPensjon[Virksomhetsnr.],factPensjon[Forpliktelser]),"")</f>
        <v/>
      </c>
      <c r="E87" s="89">
        <f>SUMIFS(BasilRadata[Heltidsplasser
0-2],BasilRadata[År],'0. Oppsett'!$C$7-1,BasilRadata[1B. Organisasjonsnummer:],$C87)</f>
        <v>0</v>
      </c>
      <c r="F87" s="23">
        <f>'4. Selvkost og satser'!$B$54</f>
        <v>217524.33895692934</v>
      </c>
      <c r="G87" s="89">
        <f>SUMIFS(BasilRadata[Heltidsplasser
3-6],BasilRadata[År],'0. Oppsett'!$C$7-1,BasilRadata[1B. Organisasjonsnummer:],$C87)</f>
        <v>0</v>
      </c>
      <c r="H87" s="23">
        <f>'4. Selvkost og satser'!$B$55</f>
        <v>113119.38208016184</v>
      </c>
      <c r="I87" s="97">
        <f t="shared" si="5"/>
        <v>0</v>
      </c>
      <c r="J87" s="101">
        <f>SUMIFS(BasilRadata[8E. Oppgi antall årsverk barnehagen har pensjonsforpliktelser for:],BasilRadata[År],'0. Oppsett'!$C$7-1,BasilRadata[1B. Organisasjonsnummer:],'X. Utbetalingsmodul'!$C87)</f>
        <v>0</v>
      </c>
      <c r="K87" s="97" t="e">
        <f>_xlfn.XLOOKUP(C87,'X. Satser pensjonstilskudd'!$C$5:$C$224,'X. Satser pensjonstilskudd'!$I$5:$I$224)</f>
        <v>#DIV/0!</v>
      </c>
      <c r="L87" s="98" t="e">
        <f t="shared" si="6"/>
        <v>#DIV/0!</v>
      </c>
      <c r="M87" s="163">
        <f t="shared" si="7"/>
        <v>0</v>
      </c>
      <c r="N87" s="163">
        <f>IFERROR(M87*'0. Oppsett'!$C$30,0)</f>
        <v>0</v>
      </c>
      <c r="O87" s="25">
        <v>0</v>
      </c>
      <c r="P87" s="25"/>
      <c r="Q87" s="25"/>
      <c r="R87" s="25"/>
      <c r="S87" s="25">
        <v>0</v>
      </c>
      <c r="T87" s="164">
        <v>0</v>
      </c>
      <c r="U87" s="164">
        <f t="shared" si="8"/>
        <v>0</v>
      </c>
    </row>
    <row r="88" spans="1:21">
      <c r="A88" s="19">
        <v>84</v>
      </c>
      <c r="B88" s="90">
        <f>'X. Satser pensjonstilskudd'!B88</f>
        <v>0</v>
      </c>
      <c r="C88" s="17">
        <f>'X. Satser pensjonstilskudd'!C88</f>
        <v>0</v>
      </c>
      <c r="D88" s="17" t="str">
        <f>IFERROR(_xlfn.XLOOKUP($C88,factPensjon[Virksomhetsnr.],factPensjon[Forpliktelser]),"")</f>
        <v/>
      </c>
      <c r="E88" s="89">
        <f>SUMIFS(BasilRadata[Heltidsplasser
0-2],BasilRadata[År],'0. Oppsett'!$C$7-1,BasilRadata[1B. Organisasjonsnummer:],$C88)</f>
        <v>0</v>
      </c>
      <c r="F88" s="23">
        <f>'4. Selvkost og satser'!$B$54</f>
        <v>217524.33895692934</v>
      </c>
      <c r="G88" s="89">
        <f>SUMIFS(BasilRadata[Heltidsplasser
3-6],BasilRadata[År],'0. Oppsett'!$C$7-1,BasilRadata[1B. Organisasjonsnummer:],$C88)</f>
        <v>0</v>
      </c>
      <c r="H88" s="23">
        <f>'4. Selvkost og satser'!$B$55</f>
        <v>113119.38208016184</v>
      </c>
      <c r="I88" s="97">
        <f t="shared" si="5"/>
        <v>0</v>
      </c>
      <c r="J88" s="101">
        <f>SUMIFS(BasilRadata[8E. Oppgi antall årsverk barnehagen har pensjonsforpliktelser for:],BasilRadata[År],'0. Oppsett'!$C$7-1,BasilRadata[1B. Organisasjonsnummer:],'X. Utbetalingsmodul'!$C88)</f>
        <v>0</v>
      </c>
      <c r="K88" s="97" t="e">
        <f>_xlfn.XLOOKUP(C88,'X. Satser pensjonstilskudd'!$C$5:$C$224,'X. Satser pensjonstilskudd'!$I$5:$I$224)</f>
        <v>#DIV/0!</v>
      </c>
      <c r="L88" s="98" t="e">
        <f t="shared" si="6"/>
        <v>#DIV/0!</v>
      </c>
      <c r="M88" s="163">
        <f t="shared" si="7"/>
        <v>0</v>
      </c>
      <c r="N88" s="163">
        <f>IFERROR(M88*'0. Oppsett'!$C$30,0)</f>
        <v>0</v>
      </c>
      <c r="O88" s="25">
        <v>0</v>
      </c>
      <c r="P88" s="25"/>
      <c r="Q88" s="25"/>
      <c r="R88" s="25"/>
      <c r="S88" s="25">
        <v>0</v>
      </c>
      <c r="T88" s="164">
        <v>0</v>
      </c>
      <c r="U88" s="164">
        <f t="shared" si="8"/>
        <v>0</v>
      </c>
    </row>
    <row r="89" spans="1:21">
      <c r="A89" s="16">
        <v>85</v>
      </c>
      <c r="B89" s="90">
        <f>'X. Satser pensjonstilskudd'!B89</f>
        <v>0</v>
      </c>
      <c r="C89" s="17">
        <f>'X. Satser pensjonstilskudd'!C89</f>
        <v>0</v>
      </c>
      <c r="D89" s="17" t="str">
        <f>IFERROR(_xlfn.XLOOKUP($C89,factPensjon[Virksomhetsnr.],factPensjon[Forpliktelser]),"")</f>
        <v/>
      </c>
      <c r="E89" s="89">
        <f>SUMIFS(BasilRadata[Heltidsplasser
0-2],BasilRadata[År],'0. Oppsett'!$C$7-1,BasilRadata[1B. Organisasjonsnummer:],$C89)</f>
        <v>0</v>
      </c>
      <c r="F89" s="23">
        <f>'4. Selvkost og satser'!$B$54</f>
        <v>217524.33895692934</v>
      </c>
      <c r="G89" s="89">
        <f>SUMIFS(BasilRadata[Heltidsplasser
3-6],BasilRadata[År],'0. Oppsett'!$C$7-1,BasilRadata[1B. Organisasjonsnummer:],$C89)</f>
        <v>0</v>
      </c>
      <c r="H89" s="23">
        <f>'4. Selvkost og satser'!$B$55</f>
        <v>113119.38208016184</v>
      </c>
      <c r="I89" s="97">
        <f t="shared" si="5"/>
        <v>0</v>
      </c>
      <c r="J89" s="101">
        <f>SUMIFS(BasilRadata[8E. Oppgi antall årsverk barnehagen har pensjonsforpliktelser for:],BasilRadata[År],'0. Oppsett'!$C$7-1,BasilRadata[1B. Organisasjonsnummer:],'X. Utbetalingsmodul'!$C89)</f>
        <v>0</v>
      </c>
      <c r="K89" s="97" t="e">
        <f>_xlfn.XLOOKUP(C89,'X. Satser pensjonstilskudd'!$C$5:$C$224,'X. Satser pensjonstilskudd'!$I$5:$I$224)</f>
        <v>#DIV/0!</v>
      </c>
      <c r="L89" s="98" t="e">
        <f t="shared" si="6"/>
        <v>#DIV/0!</v>
      </c>
      <c r="M89" s="163">
        <f t="shared" si="7"/>
        <v>0</v>
      </c>
      <c r="N89" s="163">
        <f>IFERROR(M89*'0. Oppsett'!$C$30,0)</f>
        <v>0</v>
      </c>
      <c r="O89" s="25">
        <v>0</v>
      </c>
      <c r="P89" s="25"/>
      <c r="Q89" s="25"/>
      <c r="R89" s="25"/>
      <c r="S89" s="25">
        <v>0</v>
      </c>
      <c r="T89" s="164">
        <v>0</v>
      </c>
      <c r="U89" s="164">
        <f t="shared" si="8"/>
        <v>0</v>
      </c>
    </row>
    <row r="90" spans="1:21">
      <c r="A90" s="19">
        <v>86</v>
      </c>
      <c r="B90" s="90">
        <f>'X. Satser pensjonstilskudd'!B90</f>
        <v>0</v>
      </c>
      <c r="C90" s="17">
        <f>'X. Satser pensjonstilskudd'!C90</f>
        <v>0</v>
      </c>
      <c r="D90" s="17" t="str">
        <f>IFERROR(_xlfn.XLOOKUP($C90,factPensjon[Virksomhetsnr.],factPensjon[Forpliktelser]),"")</f>
        <v/>
      </c>
      <c r="E90" s="89">
        <f>SUMIFS(BasilRadata[Heltidsplasser
0-2],BasilRadata[År],'0. Oppsett'!$C$7-1,BasilRadata[1B. Organisasjonsnummer:],$C90)</f>
        <v>0</v>
      </c>
      <c r="F90" s="23">
        <f>'4. Selvkost og satser'!$B$54</f>
        <v>217524.33895692934</v>
      </c>
      <c r="G90" s="89">
        <f>SUMIFS(BasilRadata[Heltidsplasser
3-6],BasilRadata[År],'0. Oppsett'!$C$7-1,BasilRadata[1B. Organisasjonsnummer:],$C90)</f>
        <v>0</v>
      </c>
      <c r="H90" s="23">
        <f>'4. Selvkost og satser'!$B$55</f>
        <v>113119.38208016184</v>
      </c>
      <c r="I90" s="97">
        <f t="shared" si="5"/>
        <v>0</v>
      </c>
      <c r="J90" s="101">
        <f>SUMIFS(BasilRadata[8E. Oppgi antall årsverk barnehagen har pensjonsforpliktelser for:],BasilRadata[År],'0. Oppsett'!$C$7-1,BasilRadata[1B. Organisasjonsnummer:],'X. Utbetalingsmodul'!$C90)</f>
        <v>0</v>
      </c>
      <c r="K90" s="97" t="e">
        <f>_xlfn.XLOOKUP(C90,'X. Satser pensjonstilskudd'!$C$5:$C$224,'X. Satser pensjonstilskudd'!$I$5:$I$224)</f>
        <v>#DIV/0!</v>
      </c>
      <c r="L90" s="98" t="e">
        <f t="shared" si="6"/>
        <v>#DIV/0!</v>
      </c>
      <c r="M90" s="163">
        <f t="shared" si="7"/>
        <v>0</v>
      </c>
      <c r="N90" s="163">
        <f>IFERROR(M90*'0. Oppsett'!$C$30,0)</f>
        <v>0</v>
      </c>
      <c r="O90" s="25">
        <v>0</v>
      </c>
      <c r="P90" s="25"/>
      <c r="Q90" s="25"/>
      <c r="R90" s="25"/>
      <c r="S90" s="25">
        <v>0</v>
      </c>
      <c r="T90" s="164">
        <v>0</v>
      </c>
      <c r="U90" s="164">
        <f t="shared" si="8"/>
        <v>0</v>
      </c>
    </row>
    <row r="91" spans="1:21">
      <c r="A91" s="16">
        <v>87</v>
      </c>
      <c r="B91" s="90">
        <f>'X. Satser pensjonstilskudd'!B91</f>
        <v>0</v>
      </c>
      <c r="C91" s="17">
        <f>'X. Satser pensjonstilskudd'!C91</f>
        <v>0</v>
      </c>
      <c r="D91" s="17" t="str">
        <f>IFERROR(_xlfn.XLOOKUP($C91,factPensjon[Virksomhetsnr.],factPensjon[Forpliktelser]),"")</f>
        <v/>
      </c>
      <c r="E91" s="89">
        <f>SUMIFS(BasilRadata[Heltidsplasser
0-2],BasilRadata[År],'0. Oppsett'!$C$7-1,BasilRadata[1B. Organisasjonsnummer:],$C91)</f>
        <v>0</v>
      </c>
      <c r="F91" s="23">
        <f>'4. Selvkost og satser'!$B$54</f>
        <v>217524.33895692934</v>
      </c>
      <c r="G91" s="89">
        <f>SUMIFS(BasilRadata[Heltidsplasser
3-6],BasilRadata[År],'0. Oppsett'!$C$7-1,BasilRadata[1B. Organisasjonsnummer:],$C91)</f>
        <v>0</v>
      </c>
      <c r="H91" s="23">
        <f>'4. Selvkost og satser'!$B$55</f>
        <v>113119.38208016184</v>
      </c>
      <c r="I91" s="97">
        <f t="shared" si="5"/>
        <v>0</v>
      </c>
      <c r="J91" s="101">
        <f>SUMIFS(BasilRadata[8E. Oppgi antall årsverk barnehagen har pensjonsforpliktelser for:],BasilRadata[År],'0. Oppsett'!$C$7-1,BasilRadata[1B. Organisasjonsnummer:],'X. Utbetalingsmodul'!$C91)</f>
        <v>0</v>
      </c>
      <c r="K91" s="97" t="e">
        <f>_xlfn.XLOOKUP(C91,'X. Satser pensjonstilskudd'!$C$5:$C$224,'X. Satser pensjonstilskudd'!$I$5:$I$224)</f>
        <v>#DIV/0!</v>
      </c>
      <c r="L91" s="98" t="e">
        <f t="shared" si="6"/>
        <v>#DIV/0!</v>
      </c>
      <c r="M91" s="163">
        <f t="shared" si="7"/>
        <v>0</v>
      </c>
      <c r="N91" s="163">
        <f>IFERROR(M91*'0. Oppsett'!$C$30,0)</f>
        <v>0</v>
      </c>
      <c r="O91" s="25">
        <v>0</v>
      </c>
      <c r="P91" s="25"/>
      <c r="Q91" s="25"/>
      <c r="R91" s="25"/>
      <c r="S91" s="25">
        <v>0</v>
      </c>
      <c r="T91" s="164">
        <v>0</v>
      </c>
      <c r="U91" s="164">
        <f t="shared" si="8"/>
        <v>0</v>
      </c>
    </row>
    <row r="92" spans="1:21">
      <c r="A92" s="19">
        <v>88</v>
      </c>
      <c r="B92" s="90">
        <f>'X. Satser pensjonstilskudd'!B92</f>
        <v>0</v>
      </c>
      <c r="C92" s="17">
        <f>'X. Satser pensjonstilskudd'!C92</f>
        <v>0</v>
      </c>
      <c r="D92" s="17" t="str">
        <f>IFERROR(_xlfn.XLOOKUP($C92,factPensjon[Virksomhetsnr.],factPensjon[Forpliktelser]),"")</f>
        <v/>
      </c>
      <c r="E92" s="89">
        <f>SUMIFS(BasilRadata[Heltidsplasser
0-2],BasilRadata[År],'0. Oppsett'!$C$7-1,BasilRadata[1B. Organisasjonsnummer:],$C92)</f>
        <v>0</v>
      </c>
      <c r="F92" s="23">
        <f>'4. Selvkost og satser'!$B$54</f>
        <v>217524.33895692934</v>
      </c>
      <c r="G92" s="89">
        <f>SUMIFS(BasilRadata[Heltidsplasser
3-6],BasilRadata[År],'0. Oppsett'!$C$7-1,BasilRadata[1B. Organisasjonsnummer:],$C92)</f>
        <v>0</v>
      </c>
      <c r="H92" s="23">
        <f>'4. Selvkost og satser'!$B$55</f>
        <v>113119.38208016184</v>
      </c>
      <c r="I92" s="97">
        <f t="shared" si="5"/>
        <v>0</v>
      </c>
      <c r="J92" s="101">
        <f>SUMIFS(BasilRadata[8E. Oppgi antall årsverk barnehagen har pensjonsforpliktelser for:],BasilRadata[År],'0. Oppsett'!$C$7-1,BasilRadata[1B. Organisasjonsnummer:],'X. Utbetalingsmodul'!$C92)</f>
        <v>0</v>
      </c>
      <c r="K92" s="97" t="e">
        <f>_xlfn.XLOOKUP(C92,'X. Satser pensjonstilskudd'!$C$5:$C$224,'X. Satser pensjonstilskudd'!$I$5:$I$224)</f>
        <v>#DIV/0!</v>
      </c>
      <c r="L92" s="98" t="e">
        <f t="shared" si="6"/>
        <v>#DIV/0!</v>
      </c>
      <c r="M92" s="163">
        <f t="shared" si="7"/>
        <v>0</v>
      </c>
      <c r="N92" s="163">
        <f>IFERROR(M92*'0. Oppsett'!$C$30,0)</f>
        <v>0</v>
      </c>
      <c r="O92" s="25">
        <v>0</v>
      </c>
      <c r="P92" s="25"/>
      <c r="Q92" s="25"/>
      <c r="R92" s="25"/>
      <c r="S92" s="25">
        <v>0</v>
      </c>
      <c r="T92" s="164">
        <v>0</v>
      </c>
      <c r="U92" s="164">
        <f t="shared" si="8"/>
        <v>0</v>
      </c>
    </row>
    <row r="93" spans="1:21">
      <c r="A93" s="16">
        <v>89</v>
      </c>
      <c r="B93" s="90">
        <f>'X. Satser pensjonstilskudd'!B93</f>
        <v>0</v>
      </c>
      <c r="C93" s="17">
        <f>'X. Satser pensjonstilskudd'!C93</f>
        <v>0</v>
      </c>
      <c r="D93" s="17" t="str">
        <f>IFERROR(_xlfn.XLOOKUP($C93,factPensjon[Virksomhetsnr.],factPensjon[Forpliktelser]),"")</f>
        <v/>
      </c>
      <c r="E93" s="89">
        <f>SUMIFS(BasilRadata[Heltidsplasser
0-2],BasilRadata[År],'0. Oppsett'!$C$7-1,BasilRadata[1B. Organisasjonsnummer:],$C93)</f>
        <v>0</v>
      </c>
      <c r="F93" s="23">
        <f>'4. Selvkost og satser'!$B$54</f>
        <v>217524.33895692934</v>
      </c>
      <c r="G93" s="89">
        <f>SUMIFS(BasilRadata[Heltidsplasser
3-6],BasilRadata[År],'0. Oppsett'!$C$7-1,BasilRadata[1B. Organisasjonsnummer:],$C93)</f>
        <v>0</v>
      </c>
      <c r="H93" s="23">
        <f>'4. Selvkost og satser'!$B$55</f>
        <v>113119.38208016184</v>
      </c>
      <c r="I93" s="97">
        <f t="shared" si="5"/>
        <v>0</v>
      </c>
      <c r="J93" s="101">
        <f>SUMIFS(BasilRadata[8E. Oppgi antall årsverk barnehagen har pensjonsforpliktelser for:],BasilRadata[År],'0. Oppsett'!$C$7-1,BasilRadata[1B. Organisasjonsnummer:],'X. Utbetalingsmodul'!$C93)</f>
        <v>0</v>
      </c>
      <c r="K93" s="97" t="e">
        <f>_xlfn.XLOOKUP(C93,'X. Satser pensjonstilskudd'!$C$5:$C$224,'X. Satser pensjonstilskudd'!$I$5:$I$224)</f>
        <v>#DIV/0!</v>
      </c>
      <c r="L93" s="98" t="e">
        <f t="shared" si="6"/>
        <v>#DIV/0!</v>
      </c>
      <c r="M93" s="163">
        <f t="shared" si="7"/>
        <v>0</v>
      </c>
      <c r="N93" s="163">
        <f>IFERROR(M93*'0. Oppsett'!$C$30,0)</f>
        <v>0</v>
      </c>
      <c r="O93" s="25">
        <v>0</v>
      </c>
      <c r="P93" s="25"/>
      <c r="Q93" s="25"/>
      <c r="R93" s="25"/>
      <c r="S93" s="25">
        <v>0</v>
      </c>
      <c r="T93" s="164">
        <v>0</v>
      </c>
      <c r="U93" s="164">
        <f t="shared" si="8"/>
        <v>0</v>
      </c>
    </row>
    <row r="94" spans="1:21">
      <c r="A94" s="19">
        <v>90</v>
      </c>
      <c r="B94" s="90">
        <f>'X. Satser pensjonstilskudd'!B94</f>
        <v>0</v>
      </c>
      <c r="C94" s="17">
        <f>'X. Satser pensjonstilskudd'!C94</f>
        <v>0</v>
      </c>
      <c r="D94" s="17" t="str">
        <f>IFERROR(_xlfn.XLOOKUP($C94,factPensjon[Virksomhetsnr.],factPensjon[Forpliktelser]),"")</f>
        <v/>
      </c>
      <c r="E94" s="89">
        <f>SUMIFS(BasilRadata[Heltidsplasser
0-2],BasilRadata[År],'0. Oppsett'!$C$7-1,BasilRadata[1B. Organisasjonsnummer:],$C94)</f>
        <v>0</v>
      </c>
      <c r="F94" s="23">
        <f>'4. Selvkost og satser'!$B$54</f>
        <v>217524.33895692934</v>
      </c>
      <c r="G94" s="89">
        <f>SUMIFS(BasilRadata[Heltidsplasser
3-6],BasilRadata[År],'0. Oppsett'!$C$7-1,BasilRadata[1B. Organisasjonsnummer:],$C94)</f>
        <v>0</v>
      </c>
      <c r="H94" s="23">
        <f>'4. Selvkost og satser'!$B$55</f>
        <v>113119.38208016184</v>
      </c>
      <c r="I94" s="97">
        <f t="shared" si="5"/>
        <v>0</v>
      </c>
      <c r="J94" s="101">
        <f>SUMIFS(BasilRadata[8E. Oppgi antall årsverk barnehagen har pensjonsforpliktelser for:],BasilRadata[År],'0. Oppsett'!$C$7-1,BasilRadata[1B. Organisasjonsnummer:],'X. Utbetalingsmodul'!$C94)</f>
        <v>0</v>
      </c>
      <c r="K94" s="97" t="e">
        <f>_xlfn.XLOOKUP(C94,'X. Satser pensjonstilskudd'!$C$5:$C$224,'X. Satser pensjonstilskudd'!$I$5:$I$224)</f>
        <v>#DIV/0!</v>
      </c>
      <c r="L94" s="98" t="e">
        <f t="shared" si="6"/>
        <v>#DIV/0!</v>
      </c>
      <c r="M94" s="163">
        <f t="shared" si="7"/>
        <v>0</v>
      </c>
      <c r="N94" s="163">
        <f>IFERROR(M94*'0. Oppsett'!$C$30,0)</f>
        <v>0</v>
      </c>
      <c r="O94" s="25">
        <v>0</v>
      </c>
      <c r="P94" s="25"/>
      <c r="Q94" s="25"/>
      <c r="R94" s="25"/>
      <c r="S94" s="25">
        <v>0</v>
      </c>
      <c r="T94" s="164">
        <v>0</v>
      </c>
      <c r="U94" s="164">
        <f t="shared" si="8"/>
        <v>0</v>
      </c>
    </row>
    <row r="95" spans="1:21">
      <c r="A95" s="16">
        <v>91</v>
      </c>
      <c r="B95" s="90">
        <f>'X. Satser pensjonstilskudd'!B95</f>
        <v>0</v>
      </c>
      <c r="C95" s="17">
        <f>'X. Satser pensjonstilskudd'!C95</f>
        <v>0</v>
      </c>
      <c r="D95" s="17" t="str">
        <f>IFERROR(_xlfn.XLOOKUP($C95,factPensjon[Virksomhetsnr.],factPensjon[Forpliktelser]),"")</f>
        <v/>
      </c>
      <c r="E95" s="89">
        <f>SUMIFS(BasilRadata[Heltidsplasser
0-2],BasilRadata[År],'0. Oppsett'!$C$7-1,BasilRadata[1B. Organisasjonsnummer:],$C95)</f>
        <v>0</v>
      </c>
      <c r="F95" s="23">
        <f>'4. Selvkost og satser'!$B$54</f>
        <v>217524.33895692934</v>
      </c>
      <c r="G95" s="89">
        <f>SUMIFS(BasilRadata[Heltidsplasser
3-6],BasilRadata[År],'0. Oppsett'!$C$7-1,BasilRadata[1B. Organisasjonsnummer:],$C95)</f>
        <v>0</v>
      </c>
      <c r="H95" s="23">
        <f>'4. Selvkost og satser'!$B$55</f>
        <v>113119.38208016184</v>
      </c>
      <c r="I95" s="97">
        <f t="shared" si="5"/>
        <v>0</v>
      </c>
      <c r="J95" s="101">
        <f>SUMIFS(BasilRadata[8E. Oppgi antall årsverk barnehagen har pensjonsforpliktelser for:],BasilRadata[År],'0. Oppsett'!$C$7-1,BasilRadata[1B. Organisasjonsnummer:],'X. Utbetalingsmodul'!$C95)</f>
        <v>0</v>
      </c>
      <c r="K95" s="97" t="e">
        <f>_xlfn.XLOOKUP(C95,'X. Satser pensjonstilskudd'!$C$5:$C$224,'X. Satser pensjonstilskudd'!$I$5:$I$224)</f>
        <v>#DIV/0!</v>
      </c>
      <c r="L95" s="98" t="e">
        <f t="shared" si="6"/>
        <v>#DIV/0!</v>
      </c>
      <c r="M95" s="163">
        <f t="shared" si="7"/>
        <v>0</v>
      </c>
      <c r="N95" s="163">
        <f>IFERROR(M95*'0. Oppsett'!$C$30,0)</f>
        <v>0</v>
      </c>
      <c r="O95" s="25">
        <v>0</v>
      </c>
      <c r="P95" s="25"/>
      <c r="Q95" s="25"/>
      <c r="R95" s="25"/>
      <c r="S95" s="25">
        <v>0</v>
      </c>
      <c r="T95" s="164">
        <v>0</v>
      </c>
      <c r="U95" s="164">
        <f t="shared" si="8"/>
        <v>0</v>
      </c>
    </row>
    <row r="96" spans="1:21">
      <c r="A96" s="19">
        <v>92</v>
      </c>
      <c r="B96" s="90">
        <f>'X. Satser pensjonstilskudd'!B96</f>
        <v>0</v>
      </c>
      <c r="C96" s="17">
        <f>'X. Satser pensjonstilskudd'!C96</f>
        <v>0</v>
      </c>
      <c r="D96" s="17" t="str">
        <f>IFERROR(_xlfn.XLOOKUP($C96,factPensjon[Virksomhetsnr.],factPensjon[Forpliktelser]),"")</f>
        <v/>
      </c>
      <c r="E96" s="89">
        <f>SUMIFS(BasilRadata[Heltidsplasser
0-2],BasilRadata[År],'0. Oppsett'!$C$7-1,BasilRadata[1B. Organisasjonsnummer:],$C96)</f>
        <v>0</v>
      </c>
      <c r="F96" s="23">
        <f>'4. Selvkost og satser'!$B$54</f>
        <v>217524.33895692934</v>
      </c>
      <c r="G96" s="89">
        <f>SUMIFS(BasilRadata[Heltidsplasser
3-6],BasilRadata[År],'0. Oppsett'!$C$7-1,BasilRadata[1B. Organisasjonsnummer:],$C96)</f>
        <v>0</v>
      </c>
      <c r="H96" s="23">
        <f>'4. Selvkost og satser'!$B$55</f>
        <v>113119.38208016184</v>
      </c>
      <c r="I96" s="97">
        <f t="shared" si="5"/>
        <v>0</v>
      </c>
      <c r="J96" s="101">
        <f>SUMIFS(BasilRadata[8E. Oppgi antall årsverk barnehagen har pensjonsforpliktelser for:],BasilRadata[År],'0. Oppsett'!$C$7-1,BasilRadata[1B. Organisasjonsnummer:],'X. Utbetalingsmodul'!$C96)</f>
        <v>0</v>
      </c>
      <c r="K96" s="97" t="e">
        <f>_xlfn.XLOOKUP(C96,'X. Satser pensjonstilskudd'!$C$5:$C$224,'X. Satser pensjonstilskudd'!$I$5:$I$224)</f>
        <v>#DIV/0!</v>
      </c>
      <c r="L96" s="98" t="e">
        <f t="shared" si="6"/>
        <v>#DIV/0!</v>
      </c>
      <c r="M96" s="163">
        <f t="shared" si="7"/>
        <v>0</v>
      </c>
      <c r="N96" s="163">
        <f>IFERROR(M96*'0. Oppsett'!$C$30,0)</f>
        <v>0</v>
      </c>
      <c r="O96" s="25">
        <v>0</v>
      </c>
      <c r="P96" s="25"/>
      <c r="Q96" s="25"/>
      <c r="R96" s="25"/>
      <c r="S96" s="25">
        <v>0</v>
      </c>
      <c r="T96" s="164">
        <v>0</v>
      </c>
      <c r="U96" s="164">
        <f t="shared" si="8"/>
        <v>0</v>
      </c>
    </row>
    <row r="97" spans="1:21">
      <c r="A97" s="16">
        <v>93</v>
      </c>
      <c r="B97" s="90">
        <f>'X. Satser pensjonstilskudd'!B97</f>
        <v>0</v>
      </c>
      <c r="C97" s="17">
        <f>'X. Satser pensjonstilskudd'!C97</f>
        <v>0</v>
      </c>
      <c r="D97" s="17" t="str">
        <f>IFERROR(_xlfn.XLOOKUP($C97,factPensjon[Virksomhetsnr.],factPensjon[Forpliktelser]),"")</f>
        <v/>
      </c>
      <c r="E97" s="89">
        <f>SUMIFS(BasilRadata[Heltidsplasser
0-2],BasilRadata[År],'0. Oppsett'!$C$7-1,BasilRadata[1B. Organisasjonsnummer:],$C97)</f>
        <v>0</v>
      </c>
      <c r="F97" s="23">
        <f>'4. Selvkost og satser'!$B$54</f>
        <v>217524.33895692934</v>
      </c>
      <c r="G97" s="89">
        <f>SUMIFS(BasilRadata[Heltidsplasser
3-6],BasilRadata[År],'0. Oppsett'!$C$7-1,BasilRadata[1B. Organisasjonsnummer:],$C97)</f>
        <v>0</v>
      </c>
      <c r="H97" s="23">
        <f>'4. Selvkost og satser'!$B$55</f>
        <v>113119.38208016184</v>
      </c>
      <c r="I97" s="97">
        <f t="shared" si="5"/>
        <v>0</v>
      </c>
      <c r="J97" s="101">
        <f>SUMIFS(BasilRadata[8E. Oppgi antall årsverk barnehagen har pensjonsforpliktelser for:],BasilRadata[År],'0. Oppsett'!$C$7-1,BasilRadata[1B. Organisasjonsnummer:],'X. Utbetalingsmodul'!$C97)</f>
        <v>0</v>
      </c>
      <c r="K97" s="97" t="e">
        <f>_xlfn.XLOOKUP(C97,'X. Satser pensjonstilskudd'!$C$5:$C$224,'X. Satser pensjonstilskudd'!$I$5:$I$224)</f>
        <v>#DIV/0!</v>
      </c>
      <c r="L97" s="98" t="e">
        <f t="shared" si="6"/>
        <v>#DIV/0!</v>
      </c>
      <c r="M97" s="163">
        <f t="shared" si="7"/>
        <v>0</v>
      </c>
      <c r="N97" s="163">
        <f>IFERROR(M97*'0. Oppsett'!$C$30,0)</f>
        <v>0</v>
      </c>
      <c r="O97" s="25">
        <v>0</v>
      </c>
      <c r="P97" s="25"/>
      <c r="Q97" s="25"/>
      <c r="R97" s="25"/>
      <c r="S97" s="25">
        <v>0</v>
      </c>
      <c r="T97" s="164">
        <v>0</v>
      </c>
      <c r="U97" s="164">
        <f t="shared" si="8"/>
        <v>0</v>
      </c>
    </row>
    <row r="98" spans="1:21">
      <c r="A98" s="19">
        <v>94</v>
      </c>
      <c r="B98" s="90">
        <f>'X. Satser pensjonstilskudd'!B98</f>
        <v>0</v>
      </c>
      <c r="C98" s="17">
        <f>'X. Satser pensjonstilskudd'!C98</f>
        <v>0</v>
      </c>
      <c r="D98" s="17" t="str">
        <f>IFERROR(_xlfn.XLOOKUP($C98,factPensjon[Virksomhetsnr.],factPensjon[Forpliktelser]),"")</f>
        <v/>
      </c>
      <c r="E98" s="89">
        <f>SUMIFS(BasilRadata[Heltidsplasser
0-2],BasilRadata[År],'0. Oppsett'!$C$7-1,BasilRadata[1B. Organisasjonsnummer:],$C98)</f>
        <v>0</v>
      </c>
      <c r="F98" s="23">
        <f>'4. Selvkost og satser'!$B$54</f>
        <v>217524.33895692934</v>
      </c>
      <c r="G98" s="89">
        <f>SUMIFS(BasilRadata[Heltidsplasser
3-6],BasilRadata[År],'0. Oppsett'!$C$7-1,BasilRadata[1B. Organisasjonsnummer:],$C98)</f>
        <v>0</v>
      </c>
      <c r="H98" s="23">
        <f>'4. Selvkost og satser'!$B$55</f>
        <v>113119.38208016184</v>
      </c>
      <c r="I98" s="97">
        <f t="shared" si="5"/>
        <v>0</v>
      </c>
      <c r="J98" s="101">
        <f>SUMIFS(BasilRadata[8E. Oppgi antall årsverk barnehagen har pensjonsforpliktelser for:],BasilRadata[År],'0. Oppsett'!$C$7-1,BasilRadata[1B. Organisasjonsnummer:],'X. Utbetalingsmodul'!$C98)</f>
        <v>0</v>
      </c>
      <c r="K98" s="97" t="e">
        <f>_xlfn.XLOOKUP(C98,'X. Satser pensjonstilskudd'!$C$5:$C$224,'X. Satser pensjonstilskudd'!$I$5:$I$224)</f>
        <v>#DIV/0!</v>
      </c>
      <c r="L98" s="98" t="e">
        <f t="shared" si="6"/>
        <v>#DIV/0!</v>
      </c>
      <c r="M98" s="163">
        <f t="shared" si="7"/>
        <v>0</v>
      </c>
      <c r="N98" s="163">
        <f>IFERROR(M98*'0. Oppsett'!$C$30,0)</f>
        <v>0</v>
      </c>
      <c r="O98" s="25">
        <v>0</v>
      </c>
      <c r="P98" s="25"/>
      <c r="Q98" s="25"/>
      <c r="R98" s="25"/>
      <c r="S98" s="25">
        <v>0</v>
      </c>
      <c r="T98" s="164">
        <v>0</v>
      </c>
      <c r="U98" s="164">
        <f t="shared" si="8"/>
        <v>0</v>
      </c>
    </row>
    <row r="99" spans="1:21">
      <c r="A99" s="16">
        <v>95</v>
      </c>
      <c r="B99" s="90">
        <f>'X. Satser pensjonstilskudd'!B99</f>
        <v>0</v>
      </c>
      <c r="C99" s="17">
        <f>'X. Satser pensjonstilskudd'!C99</f>
        <v>0</v>
      </c>
      <c r="D99" s="17" t="str">
        <f>IFERROR(_xlfn.XLOOKUP($C99,factPensjon[Virksomhetsnr.],factPensjon[Forpliktelser]),"")</f>
        <v/>
      </c>
      <c r="E99" s="89">
        <f>SUMIFS(BasilRadata[Heltidsplasser
0-2],BasilRadata[År],'0. Oppsett'!$C$7-1,BasilRadata[1B. Organisasjonsnummer:],$C99)</f>
        <v>0</v>
      </c>
      <c r="F99" s="23">
        <f>'4. Selvkost og satser'!$B$54</f>
        <v>217524.33895692934</v>
      </c>
      <c r="G99" s="89">
        <f>SUMIFS(BasilRadata[Heltidsplasser
3-6],BasilRadata[År],'0. Oppsett'!$C$7-1,BasilRadata[1B. Organisasjonsnummer:],$C99)</f>
        <v>0</v>
      </c>
      <c r="H99" s="23">
        <f>'4. Selvkost og satser'!$B$55</f>
        <v>113119.38208016184</v>
      </c>
      <c r="I99" s="97">
        <f t="shared" si="5"/>
        <v>0</v>
      </c>
      <c r="J99" s="101">
        <f>SUMIFS(BasilRadata[8E. Oppgi antall årsverk barnehagen har pensjonsforpliktelser for:],BasilRadata[År],'0. Oppsett'!$C$7-1,BasilRadata[1B. Organisasjonsnummer:],'X. Utbetalingsmodul'!$C99)</f>
        <v>0</v>
      </c>
      <c r="K99" s="97" t="e">
        <f>_xlfn.XLOOKUP(C99,'X. Satser pensjonstilskudd'!$C$5:$C$224,'X. Satser pensjonstilskudd'!$I$5:$I$224)</f>
        <v>#DIV/0!</v>
      </c>
      <c r="L99" s="98" t="e">
        <f t="shared" si="6"/>
        <v>#DIV/0!</v>
      </c>
      <c r="M99" s="163">
        <f t="shared" si="7"/>
        <v>0</v>
      </c>
      <c r="N99" s="163">
        <f>IFERROR(M99*'0. Oppsett'!$C$30,0)</f>
        <v>0</v>
      </c>
      <c r="O99" s="25">
        <v>0</v>
      </c>
      <c r="P99" s="25"/>
      <c r="Q99" s="25"/>
      <c r="R99" s="25"/>
      <c r="S99" s="25">
        <v>0</v>
      </c>
      <c r="T99" s="164">
        <v>0</v>
      </c>
      <c r="U99" s="164">
        <f t="shared" si="8"/>
        <v>0</v>
      </c>
    </row>
    <row r="100" spans="1:21">
      <c r="A100" s="19">
        <v>96</v>
      </c>
      <c r="B100" s="90">
        <f>'X. Satser pensjonstilskudd'!B100</f>
        <v>0</v>
      </c>
      <c r="C100" s="17">
        <f>'X. Satser pensjonstilskudd'!C100</f>
        <v>0</v>
      </c>
      <c r="D100" s="17" t="str">
        <f>IFERROR(_xlfn.XLOOKUP($C100,factPensjon[Virksomhetsnr.],factPensjon[Forpliktelser]),"")</f>
        <v/>
      </c>
      <c r="E100" s="89">
        <f>SUMIFS(BasilRadata[Heltidsplasser
0-2],BasilRadata[År],'0. Oppsett'!$C$7-1,BasilRadata[1B. Organisasjonsnummer:],$C100)</f>
        <v>0</v>
      </c>
      <c r="F100" s="23">
        <f>'4. Selvkost og satser'!$B$54</f>
        <v>217524.33895692934</v>
      </c>
      <c r="G100" s="89">
        <f>SUMIFS(BasilRadata[Heltidsplasser
3-6],BasilRadata[År],'0. Oppsett'!$C$7-1,BasilRadata[1B. Organisasjonsnummer:],$C100)</f>
        <v>0</v>
      </c>
      <c r="H100" s="23">
        <f>'4. Selvkost og satser'!$B$55</f>
        <v>113119.38208016184</v>
      </c>
      <c r="I100" s="97">
        <f t="shared" si="5"/>
        <v>0</v>
      </c>
      <c r="J100" s="101">
        <f>SUMIFS(BasilRadata[8E. Oppgi antall årsverk barnehagen har pensjonsforpliktelser for:],BasilRadata[År],'0. Oppsett'!$C$7-1,BasilRadata[1B. Organisasjonsnummer:],'X. Utbetalingsmodul'!$C100)</f>
        <v>0</v>
      </c>
      <c r="K100" s="97" t="e">
        <f>_xlfn.XLOOKUP(C100,'X. Satser pensjonstilskudd'!$C$5:$C$224,'X. Satser pensjonstilskudd'!$I$5:$I$224)</f>
        <v>#DIV/0!</v>
      </c>
      <c r="L100" s="98" t="e">
        <f t="shared" si="6"/>
        <v>#DIV/0!</v>
      </c>
      <c r="M100" s="163">
        <f t="shared" si="7"/>
        <v>0</v>
      </c>
      <c r="N100" s="163">
        <f>IFERROR(M100*'0. Oppsett'!$C$30,0)</f>
        <v>0</v>
      </c>
      <c r="O100" s="25">
        <v>0</v>
      </c>
      <c r="P100" s="25"/>
      <c r="Q100" s="25"/>
      <c r="R100" s="25"/>
      <c r="S100" s="25">
        <v>0</v>
      </c>
      <c r="T100" s="164">
        <v>0</v>
      </c>
      <c r="U100" s="164">
        <f t="shared" si="8"/>
        <v>0</v>
      </c>
    </row>
    <row r="101" spans="1:21">
      <c r="A101" s="16">
        <v>97</v>
      </c>
      <c r="B101" s="90">
        <f>'X. Satser pensjonstilskudd'!B101</f>
        <v>0</v>
      </c>
      <c r="C101" s="17">
        <f>'X. Satser pensjonstilskudd'!C101</f>
        <v>0</v>
      </c>
      <c r="D101" s="17" t="str">
        <f>IFERROR(_xlfn.XLOOKUP($C101,factPensjon[Virksomhetsnr.],factPensjon[Forpliktelser]),"")</f>
        <v/>
      </c>
      <c r="E101" s="89">
        <f>SUMIFS(BasilRadata[Heltidsplasser
0-2],BasilRadata[År],'0. Oppsett'!$C$7-1,BasilRadata[1B. Organisasjonsnummer:],$C101)</f>
        <v>0</v>
      </c>
      <c r="F101" s="23">
        <f>'4. Selvkost og satser'!$B$54</f>
        <v>217524.33895692934</v>
      </c>
      <c r="G101" s="89">
        <f>SUMIFS(BasilRadata[Heltidsplasser
3-6],BasilRadata[År],'0. Oppsett'!$C$7-1,BasilRadata[1B. Organisasjonsnummer:],$C101)</f>
        <v>0</v>
      </c>
      <c r="H101" s="23">
        <f>'4. Selvkost og satser'!$B$55</f>
        <v>113119.38208016184</v>
      </c>
      <c r="I101" s="97">
        <f t="shared" si="5"/>
        <v>0</v>
      </c>
      <c r="J101" s="101">
        <f>SUMIFS(BasilRadata[8E. Oppgi antall årsverk barnehagen har pensjonsforpliktelser for:],BasilRadata[År],'0. Oppsett'!$C$7-1,BasilRadata[1B. Organisasjonsnummer:],'X. Utbetalingsmodul'!$C101)</f>
        <v>0</v>
      </c>
      <c r="K101" s="97" t="e">
        <f>_xlfn.XLOOKUP(C101,'X. Satser pensjonstilskudd'!$C$5:$C$224,'X. Satser pensjonstilskudd'!$I$5:$I$224)</f>
        <v>#DIV/0!</v>
      </c>
      <c r="L101" s="98" t="e">
        <f t="shared" si="6"/>
        <v>#DIV/0!</v>
      </c>
      <c r="M101" s="163">
        <f t="shared" si="7"/>
        <v>0</v>
      </c>
      <c r="N101" s="163">
        <f>IFERROR(M101*'0. Oppsett'!$C$30,0)</f>
        <v>0</v>
      </c>
      <c r="O101" s="25">
        <v>0</v>
      </c>
      <c r="P101" s="25"/>
      <c r="Q101" s="25"/>
      <c r="R101" s="25"/>
      <c r="S101" s="25">
        <v>0</v>
      </c>
      <c r="T101" s="164">
        <v>0</v>
      </c>
      <c r="U101" s="164">
        <f t="shared" si="8"/>
        <v>0</v>
      </c>
    </row>
    <row r="102" spans="1:21">
      <c r="A102" s="19">
        <v>98</v>
      </c>
      <c r="B102" s="90">
        <f>'X. Satser pensjonstilskudd'!B102</f>
        <v>0</v>
      </c>
      <c r="C102" s="17">
        <f>'X. Satser pensjonstilskudd'!C102</f>
        <v>0</v>
      </c>
      <c r="D102" s="17" t="str">
        <f>IFERROR(_xlfn.XLOOKUP($C102,factPensjon[Virksomhetsnr.],factPensjon[Forpliktelser]),"")</f>
        <v/>
      </c>
      <c r="E102" s="89">
        <f>SUMIFS(BasilRadata[Heltidsplasser
0-2],BasilRadata[År],'0. Oppsett'!$C$7-1,BasilRadata[1B. Organisasjonsnummer:],$C102)</f>
        <v>0</v>
      </c>
      <c r="F102" s="23">
        <f>'4. Selvkost og satser'!$B$54</f>
        <v>217524.33895692934</v>
      </c>
      <c r="G102" s="89">
        <f>SUMIFS(BasilRadata[Heltidsplasser
3-6],BasilRadata[År],'0. Oppsett'!$C$7-1,BasilRadata[1B. Organisasjonsnummer:],$C102)</f>
        <v>0</v>
      </c>
      <c r="H102" s="23">
        <f>'4. Selvkost og satser'!$B$55</f>
        <v>113119.38208016184</v>
      </c>
      <c r="I102" s="97">
        <f t="shared" si="5"/>
        <v>0</v>
      </c>
      <c r="J102" s="101">
        <f>SUMIFS(BasilRadata[8E. Oppgi antall årsverk barnehagen har pensjonsforpliktelser for:],BasilRadata[År],'0. Oppsett'!$C$7-1,BasilRadata[1B. Organisasjonsnummer:],'X. Utbetalingsmodul'!$C102)</f>
        <v>0</v>
      </c>
      <c r="K102" s="97" t="e">
        <f>_xlfn.XLOOKUP(C102,'X. Satser pensjonstilskudd'!$C$5:$C$224,'X. Satser pensjonstilskudd'!$I$5:$I$224)</f>
        <v>#DIV/0!</v>
      </c>
      <c r="L102" s="98" t="e">
        <f t="shared" si="6"/>
        <v>#DIV/0!</v>
      </c>
      <c r="M102" s="163">
        <f t="shared" si="7"/>
        <v>0</v>
      </c>
      <c r="N102" s="163">
        <f>IFERROR(M102*'0. Oppsett'!$C$30,0)</f>
        <v>0</v>
      </c>
      <c r="O102" s="25">
        <v>0</v>
      </c>
      <c r="P102" s="25"/>
      <c r="Q102" s="25"/>
      <c r="R102" s="25"/>
      <c r="S102" s="25">
        <v>0</v>
      </c>
      <c r="T102" s="164">
        <v>0</v>
      </c>
      <c r="U102" s="164">
        <f t="shared" si="8"/>
        <v>0</v>
      </c>
    </row>
    <row r="103" spans="1:21">
      <c r="A103" s="16">
        <v>99</v>
      </c>
      <c r="B103" s="90">
        <f>'X. Satser pensjonstilskudd'!B103</f>
        <v>0</v>
      </c>
      <c r="C103" s="17">
        <f>'X. Satser pensjonstilskudd'!C103</f>
        <v>0</v>
      </c>
      <c r="D103" s="17" t="str">
        <f>IFERROR(_xlfn.XLOOKUP($C103,factPensjon[Virksomhetsnr.],factPensjon[Forpliktelser]),"")</f>
        <v/>
      </c>
      <c r="E103" s="89">
        <f>SUMIFS(BasilRadata[Heltidsplasser
0-2],BasilRadata[År],'0. Oppsett'!$C$7-1,BasilRadata[1B. Organisasjonsnummer:],$C103)</f>
        <v>0</v>
      </c>
      <c r="F103" s="23">
        <f>'4. Selvkost og satser'!$B$54</f>
        <v>217524.33895692934</v>
      </c>
      <c r="G103" s="89">
        <f>SUMIFS(BasilRadata[Heltidsplasser
3-6],BasilRadata[År],'0. Oppsett'!$C$7-1,BasilRadata[1B. Organisasjonsnummer:],$C103)</f>
        <v>0</v>
      </c>
      <c r="H103" s="23">
        <f>'4. Selvkost og satser'!$B$55</f>
        <v>113119.38208016184</v>
      </c>
      <c r="I103" s="97">
        <f t="shared" si="5"/>
        <v>0</v>
      </c>
      <c r="J103" s="101">
        <f>SUMIFS(BasilRadata[8E. Oppgi antall årsverk barnehagen har pensjonsforpliktelser for:],BasilRadata[År],'0. Oppsett'!$C$7-1,BasilRadata[1B. Organisasjonsnummer:],'X. Utbetalingsmodul'!$C103)</f>
        <v>0</v>
      </c>
      <c r="K103" s="97" t="e">
        <f>_xlfn.XLOOKUP(C103,'X. Satser pensjonstilskudd'!$C$5:$C$224,'X. Satser pensjonstilskudd'!$I$5:$I$224)</f>
        <v>#DIV/0!</v>
      </c>
      <c r="L103" s="98" t="e">
        <f t="shared" si="6"/>
        <v>#DIV/0!</v>
      </c>
      <c r="M103" s="163">
        <f t="shared" si="7"/>
        <v>0</v>
      </c>
      <c r="N103" s="163">
        <f>IFERROR(M103*'0. Oppsett'!$C$30,0)</f>
        <v>0</v>
      </c>
      <c r="O103" s="25">
        <v>0</v>
      </c>
      <c r="P103" s="25"/>
      <c r="Q103" s="25"/>
      <c r="R103" s="25"/>
      <c r="S103" s="25">
        <v>0</v>
      </c>
      <c r="T103" s="164">
        <v>0</v>
      </c>
      <c r="U103" s="164">
        <f t="shared" si="8"/>
        <v>0</v>
      </c>
    </row>
    <row r="104" spans="1:21">
      <c r="A104" s="19">
        <v>100</v>
      </c>
      <c r="B104" s="90">
        <f>'X. Satser pensjonstilskudd'!B104</f>
        <v>0</v>
      </c>
      <c r="C104" s="17">
        <f>'X. Satser pensjonstilskudd'!C104</f>
        <v>0</v>
      </c>
      <c r="D104" s="17" t="str">
        <f>IFERROR(_xlfn.XLOOKUP($C104,factPensjon[Virksomhetsnr.],factPensjon[Forpliktelser]),"")</f>
        <v/>
      </c>
      <c r="E104" s="89">
        <f>SUMIFS(BasilRadata[Heltidsplasser
0-2],BasilRadata[År],'0. Oppsett'!$C$7-1,BasilRadata[1B. Organisasjonsnummer:],$C104)</f>
        <v>0</v>
      </c>
      <c r="F104" s="23">
        <f>'4. Selvkost og satser'!$B$54</f>
        <v>217524.33895692934</v>
      </c>
      <c r="G104" s="89">
        <f>SUMIFS(BasilRadata[Heltidsplasser
3-6],BasilRadata[År],'0. Oppsett'!$C$7-1,BasilRadata[1B. Organisasjonsnummer:],$C104)</f>
        <v>0</v>
      </c>
      <c r="H104" s="23">
        <f>'4. Selvkost og satser'!$B$55</f>
        <v>113119.38208016184</v>
      </c>
      <c r="I104" s="97">
        <f t="shared" si="5"/>
        <v>0</v>
      </c>
      <c r="J104" s="101">
        <f>SUMIFS(BasilRadata[8E. Oppgi antall årsverk barnehagen har pensjonsforpliktelser for:],BasilRadata[År],'0. Oppsett'!$C$7-1,BasilRadata[1B. Organisasjonsnummer:],'X. Utbetalingsmodul'!$C104)</f>
        <v>0</v>
      </c>
      <c r="K104" s="97" t="e">
        <f>_xlfn.XLOOKUP(C104,'X. Satser pensjonstilskudd'!$C$5:$C$224,'X. Satser pensjonstilskudd'!$I$5:$I$224)</f>
        <v>#DIV/0!</v>
      </c>
      <c r="L104" s="98" t="e">
        <f t="shared" si="6"/>
        <v>#DIV/0!</v>
      </c>
      <c r="M104" s="163">
        <f t="shared" si="7"/>
        <v>0</v>
      </c>
      <c r="N104" s="163">
        <f>IFERROR(M104*'0. Oppsett'!$C$30,0)</f>
        <v>0</v>
      </c>
      <c r="O104" s="25">
        <v>0</v>
      </c>
      <c r="P104" s="25"/>
      <c r="Q104" s="25"/>
      <c r="R104" s="25"/>
      <c r="S104" s="25">
        <v>0</v>
      </c>
      <c r="T104" s="164">
        <v>0</v>
      </c>
      <c r="U104" s="164">
        <f t="shared" si="8"/>
        <v>0</v>
      </c>
    </row>
    <row r="105" spans="1:21">
      <c r="A105" s="16">
        <v>101</v>
      </c>
      <c r="B105" s="90">
        <f>'X. Satser pensjonstilskudd'!B105</f>
        <v>0</v>
      </c>
      <c r="C105" s="17">
        <f>'X. Satser pensjonstilskudd'!C105</f>
        <v>0</v>
      </c>
      <c r="D105" s="17" t="str">
        <f>IFERROR(_xlfn.XLOOKUP($C105,factPensjon[Virksomhetsnr.],factPensjon[Forpliktelser]),"")</f>
        <v/>
      </c>
      <c r="E105" s="89">
        <f>SUMIFS(BasilRadata[Heltidsplasser
0-2],BasilRadata[År],'0. Oppsett'!$C$7-1,BasilRadata[1B. Organisasjonsnummer:],$C105)</f>
        <v>0</v>
      </c>
      <c r="F105" s="23">
        <f>'4. Selvkost og satser'!$B$54</f>
        <v>217524.33895692934</v>
      </c>
      <c r="G105" s="89">
        <f>SUMIFS(BasilRadata[Heltidsplasser
3-6],BasilRadata[År],'0. Oppsett'!$C$7-1,BasilRadata[1B. Organisasjonsnummer:],$C105)</f>
        <v>0</v>
      </c>
      <c r="H105" s="23">
        <f>'4. Selvkost og satser'!$B$55</f>
        <v>113119.38208016184</v>
      </c>
      <c r="I105" s="97">
        <f t="shared" si="5"/>
        <v>0</v>
      </c>
      <c r="J105" s="101">
        <f>SUMIFS(BasilRadata[8E. Oppgi antall årsverk barnehagen har pensjonsforpliktelser for:],BasilRadata[År],'0. Oppsett'!$C$7-1,BasilRadata[1B. Organisasjonsnummer:],'X. Utbetalingsmodul'!$C105)</f>
        <v>0</v>
      </c>
      <c r="K105" s="97" t="e">
        <f>_xlfn.XLOOKUP(C105,'X. Satser pensjonstilskudd'!$C$5:$C$224,'X. Satser pensjonstilskudd'!$I$5:$I$224)</f>
        <v>#DIV/0!</v>
      </c>
      <c r="L105" s="98" t="e">
        <f t="shared" si="6"/>
        <v>#DIV/0!</v>
      </c>
      <c r="M105" s="163">
        <f t="shared" si="7"/>
        <v>0</v>
      </c>
      <c r="N105" s="163">
        <f>IFERROR(M105*'0. Oppsett'!$C$30,0)</f>
        <v>0</v>
      </c>
      <c r="O105" s="25">
        <v>0</v>
      </c>
      <c r="P105" s="25"/>
      <c r="Q105" s="25"/>
      <c r="R105" s="25"/>
      <c r="S105" s="25">
        <v>0</v>
      </c>
      <c r="T105" s="164">
        <v>0</v>
      </c>
      <c r="U105" s="164">
        <f t="shared" si="8"/>
        <v>0</v>
      </c>
    </row>
    <row r="106" spans="1:21">
      <c r="A106" s="19">
        <v>102</v>
      </c>
      <c r="B106" s="90">
        <f>'X. Satser pensjonstilskudd'!B106</f>
        <v>0</v>
      </c>
      <c r="C106" s="17">
        <f>'X. Satser pensjonstilskudd'!C106</f>
        <v>0</v>
      </c>
      <c r="D106" s="17" t="str">
        <f>IFERROR(_xlfn.XLOOKUP($C106,factPensjon[Virksomhetsnr.],factPensjon[Forpliktelser]),"")</f>
        <v/>
      </c>
      <c r="E106" s="89">
        <f>SUMIFS(BasilRadata[Heltidsplasser
0-2],BasilRadata[År],'0. Oppsett'!$C$7-1,BasilRadata[1B. Organisasjonsnummer:],$C106)</f>
        <v>0</v>
      </c>
      <c r="F106" s="23">
        <f>'4. Selvkost og satser'!$B$54</f>
        <v>217524.33895692934</v>
      </c>
      <c r="G106" s="89">
        <f>SUMIFS(BasilRadata[Heltidsplasser
3-6],BasilRadata[År],'0. Oppsett'!$C$7-1,BasilRadata[1B. Organisasjonsnummer:],$C106)</f>
        <v>0</v>
      </c>
      <c r="H106" s="23">
        <f>'4. Selvkost og satser'!$B$55</f>
        <v>113119.38208016184</v>
      </c>
      <c r="I106" s="97">
        <f t="shared" si="5"/>
        <v>0</v>
      </c>
      <c r="J106" s="101">
        <f>SUMIFS(BasilRadata[8E. Oppgi antall årsverk barnehagen har pensjonsforpliktelser for:],BasilRadata[År],'0. Oppsett'!$C$7-1,BasilRadata[1B. Organisasjonsnummer:],'X. Utbetalingsmodul'!$C106)</f>
        <v>0</v>
      </c>
      <c r="K106" s="97" t="e">
        <f>_xlfn.XLOOKUP(C106,'X. Satser pensjonstilskudd'!$C$5:$C$224,'X. Satser pensjonstilskudd'!$I$5:$I$224)</f>
        <v>#DIV/0!</v>
      </c>
      <c r="L106" s="98" t="e">
        <f t="shared" si="6"/>
        <v>#DIV/0!</v>
      </c>
      <c r="M106" s="163">
        <f t="shared" si="7"/>
        <v>0</v>
      </c>
      <c r="N106" s="163">
        <f>IFERROR(M106*'0. Oppsett'!$C$30,0)</f>
        <v>0</v>
      </c>
      <c r="O106" s="25">
        <v>0</v>
      </c>
      <c r="P106" s="25"/>
      <c r="Q106" s="25"/>
      <c r="R106" s="25"/>
      <c r="S106" s="25">
        <v>0</v>
      </c>
      <c r="T106" s="164">
        <v>0</v>
      </c>
      <c r="U106" s="164">
        <f t="shared" si="8"/>
        <v>0</v>
      </c>
    </row>
    <row r="107" spans="1:21">
      <c r="A107" s="16">
        <v>103</v>
      </c>
      <c r="B107" s="90">
        <f>'X. Satser pensjonstilskudd'!B107</f>
        <v>0</v>
      </c>
      <c r="C107" s="17">
        <f>'X. Satser pensjonstilskudd'!C107</f>
        <v>0</v>
      </c>
      <c r="D107" s="17" t="str">
        <f>IFERROR(_xlfn.XLOOKUP($C107,factPensjon[Virksomhetsnr.],factPensjon[Forpliktelser]),"")</f>
        <v/>
      </c>
      <c r="E107" s="89">
        <f>SUMIFS(BasilRadata[Heltidsplasser
0-2],BasilRadata[År],'0. Oppsett'!$C$7-1,BasilRadata[1B. Organisasjonsnummer:],$C107)</f>
        <v>0</v>
      </c>
      <c r="F107" s="23">
        <f>'4. Selvkost og satser'!$B$54</f>
        <v>217524.33895692934</v>
      </c>
      <c r="G107" s="89">
        <f>SUMIFS(BasilRadata[Heltidsplasser
3-6],BasilRadata[År],'0. Oppsett'!$C$7-1,BasilRadata[1B. Organisasjonsnummer:],$C107)</f>
        <v>0</v>
      </c>
      <c r="H107" s="23">
        <f>'4. Selvkost og satser'!$B$55</f>
        <v>113119.38208016184</v>
      </c>
      <c r="I107" s="97">
        <f t="shared" si="5"/>
        <v>0</v>
      </c>
      <c r="J107" s="101">
        <f>SUMIFS(BasilRadata[8E. Oppgi antall årsverk barnehagen har pensjonsforpliktelser for:],BasilRadata[År],'0. Oppsett'!$C$7-1,BasilRadata[1B. Organisasjonsnummer:],'X. Utbetalingsmodul'!$C107)</f>
        <v>0</v>
      </c>
      <c r="K107" s="97" t="e">
        <f>_xlfn.XLOOKUP(C107,'X. Satser pensjonstilskudd'!$C$5:$C$224,'X. Satser pensjonstilskudd'!$I$5:$I$224)</f>
        <v>#DIV/0!</v>
      </c>
      <c r="L107" s="98" t="e">
        <f t="shared" si="6"/>
        <v>#DIV/0!</v>
      </c>
      <c r="M107" s="163">
        <f t="shared" si="7"/>
        <v>0</v>
      </c>
      <c r="N107" s="163">
        <f>IFERROR(M107*'0. Oppsett'!$C$30,0)</f>
        <v>0</v>
      </c>
      <c r="O107" s="25">
        <v>0</v>
      </c>
      <c r="P107" s="25"/>
      <c r="Q107" s="25"/>
      <c r="R107" s="25"/>
      <c r="S107" s="25">
        <v>0</v>
      </c>
      <c r="T107" s="164">
        <v>0</v>
      </c>
      <c r="U107" s="164">
        <f t="shared" si="8"/>
        <v>0</v>
      </c>
    </row>
    <row r="108" spans="1:21">
      <c r="A108" s="19">
        <v>104</v>
      </c>
      <c r="B108" s="90">
        <f>'X. Satser pensjonstilskudd'!B108</f>
        <v>0</v>
      </c>
      <c r="C108" s="17">
        <f>'X. Satser pensjonstilskudd'!C108</f>
        <v>0</v>
      </c>
      <c r="D108" s="17" t="str">
        <f>IFERROR(_xlfn.XLOOKUP($C108,factPensjon[Virksomhetsnr.],factPensjon[Forpliktelser]),"")</f>
        <v/>
      </c>
      <c r="E108" s="89">
        <f>SUMIFS(BasilRadata[Heltidsplasser
0-2],BasilRadata[År],'0. Oppsett'!$C$7-1,BasilRadata[1B. Organisasjonsnummer:],$C108)</f>
        <v>0</v>
      </c>
      <c r="F108" s="23">
        <f>'4. Selvkost og satser'!$B$54</f>
        <v>217524.33895692934</v>
      </c>
      <c r="G108" s="89">
        <f>SUMIFS(BasilRadata[Heltidsplasser
3-6],BasilRadata[År],'0. Oppsett'!$C$7-1,BasilRadata[1B. Organisasjonsnummer:],$C108)</f>
        <v>0</v>
      </c>
      <c r="H108" s="23">
        <f>'4. Selvkost og satser'!$B$55</f>
        <v>113119.38208016184</v>
      </c>
      <c r="I108" s="97">
        <f t="shared" si="5"/>
        <v>0</v>
      </c>
      <c r="J108" s="101">
        <f>SUMIFS(BasilRadata[8E. Oppgi antall årsverk barnehagen har pensjonsforpliktelser for:],BasilRadata[År],'0. Oppsett'!$C$7-1,BasilRadata[1B. Organisasjonsnummer:],'X. Utbetalingsmodul'!$C108)</f>
        <v>0</v>
      </c>
      <c r="K108" s="97" t="e">
        <f>_xlfn.XLOOKUP(C108,'X. Satser pensjonstilskudd'!$C$5:$C$224,'X. Satser pensjonstilskudd'!$I$5:$I$224)</f>
        <v>#DIV/0!</v>
      </c>
      <c r="L108" s="98" t="e">
        <f t="shared" si="6"/>
        <v>#DIV/0!</v>
      </c>
      <c r="M108" s="163">
        <f t="shared" si="7"/>
        <v>0</v>
      </c>
      <c r="N108" s="163">
        <f>IFERROR(M108*'0. Oppsett'!$C$30,0)</f>
        <v>0</v>
      </c>
      <c r="O108" s="25">
        <v>0</v>
      </c>
      <c r="P108" s="25"/>
      <c r="Q108" s="25"/>
      <c r="R108" s="25"/>
      <c r="S108" s="25">
        <v>0</v>
      </c>
      <c r="T108" s="164">
        <v>0</v>
      </c>
      <c r="U108" s="164">
        <f t="shared" si="8"/>
        <v>0</v>
      </c>
    </row>
    <row r="109" spans="1:21">
      <c r="A109" s="16">
        <v>105</v>
      </c>
      <c r="B109" s="90">
        <f>'X. Satser pensjonstilskudd'!B109</f>
        <v>0</v>
      </c>
      <c r="C109" s="17">
        <f>'X. Satser pensjonstilskudd'!C109</f>
        <v>0</v>
      </c>
      <c r="D109" s="17" t="str">
        <f>IFERROR(_xlfn.XLOOKUP($C109,factPensjon[Virksomhetsnr.],factPensjon[Forpliktelser]),"")</f>
        <v/>
      </c>
      <c r="E109" s="89">
        <f>SUMIFS(BasilRadata[Heltidsplasser
0-2],BasilRadata[År],'0. Oppsett'!$C$7-1,BasilRadata[1B. Organisasjonsnummer:],$C109)</f>
        <v>0</v>
      </c>
      <c r="F109" s="23">
        <f>'4. Selvkost og satser'!$B$54</f>
        <v>217524.33895692934</v>
      </c>
      <c r="G109" s="89">
        <f>SUMIFS(BasilRadata[Heltidsplasser
3-6],BasilRadata[År],'0. Oppsett'!$C$7-1,BasilRadata[1B. Organisasjonsnummer:],$C109)</f>
        <v>0</v>
      </c>
      <c r="H109" s="23">
        <f>'4. Selvkost og satser'!$B$55</f>
        <v>113119.38208016184</v>
      </c>
      <c r="I109" s="97">
        <f t="shared" si="5"/>
        <v>0</v>
      </c>
      <c r="J109" s="101">
        <f>SUMIFS(BasilRadata[8E. Oppgi antall årsverk barnehagen har pensjonsforpliktelser for:],BasilRadata[År],'0. Oppsett'!$C$7-1,BasilRadata[1B. Organisasjonsnummer:],'X. Utbetalingsmodul'!$C109)</f>
        <v>0</v>
      </c>
      <c r="K109" s="97" t="e">
        <f>_xlfn.XLOOKUP(C109,'X. Satser pensjonstilskudd'!$C$5:$C$224,'X. Satser pensjonstilskudd'!$I$5:$I$224)</f>
        <v>#DIV/0!</v>
      </c>
      <c r="L109" s="98" t="e">
        <f t="shared" si="6"/>
        <v>#DIV/0!</v>
      </c>
      <c r="M109" s="163">
        <f t="shared" si="7"/>
        <v>0</v>
      </c>
      <c r="N109" s="163">
        <f>IFERROR(M109*'0. Oppsett'!$C$30,0)</f>
        <v>0</v>
      </c>
      <c r="O109" s="25">
        <v>0</v>
      </c>
      <c r="P109" s="25"/>
      <c r="Q109" s="25"/>
      <c r="R109" s="25"/>
      <c r="S109" s="25">
        <v>0</v>
      </c>
      <c r="T109" s="164">
        <v>0</v>
      </c>
      <c r="U109" s="164">
        <f t="shared" si="8"/>
        <v>0</v>
      </c>
    </row>
    <row r="110" spans="1:21">
      <c r="A110" s="19">
        <v>106</v>
      </c>
      <c r="B110" s="90">
        <f>'X. Satser pensjonstilskudd'!B110</f>
        <v>0</v>
      </c>
      <c r="C110" s="17">
        <f>'X. Satser pensjonstilskudd'!C110</f>
        <v>0</v>
      </c>
      <c r="D110" s="17" t="str">
        <f>IFERROR(_xlfn.XLOOKUP($C110,factPensjon[Virksomhetsnr.],factPensjon[Forpliktelser]),"")</f>
        <v/>
      </c>
      <c r="E110" s="89">
        <f>SUMIFS(BasilRadata[Heltidsplasser
0-2],BasilRadata[År],'0. Oppsett'!$C$7-1,BasilRadata[1B. Organisasjonsnummer:],$C110)</f>
        <v>0</v>
      </c>
      <c r="F110" s="23">
        <f>'4. Selvkost og satser'!$B$54</f>
        <v>217524.33895692934</v>
      </c>
      <c r="G110" s="89">
        <f>SUMIFS(BasilRadata[Heltidsplasser
3-6],BasilRadata[År],'0. Oppsett'!$C$7-1,BasilRadata[1B. Organisasjonsnummer:],$C110)</f>
        <v>0</v>
      </c>
      <c r="H110" s="23">
        <f>'4. Selvkost og satser'!$B$55</f>
        <v>113119.38208016184</v>
      </c>
      <c r="I110" s="97">
        <f t="shared" si="5"/>
        <v>0</v>
      </c>
      <c r="J110" s="101">
        <f>SUMIFS(BasilRadata[8E. Oppgi antall årsverk barnehagen har pensjonsforpliktelser for:],BasilRadata[År],'0. Oppsett'!$C$7-1,BasilRadata[1B. Organisasjonsnummer:],'X. Utbetalingsmodul'!$C110)</f>
        <v>0</v>
      </c>
      <c r="K110" s="97" t="e">
        <f>_xlfn.XLOOKUP(C110,'X. Satser pensjonstilskudd'!$C$5:$C$224,'X. Satser pensjonstilskudd'!$I$5:$I$224)</f>
        <v>#DIV/0!</v>
      </c>
      <c r="L110" s="98" t="e">
        <f t="shared" si="6"/>
        <v>#DIV/0!</v>
      </c>
      <c r="M110" s="163">
        <f t="shared" si="7"/>
        <v>0</v>
      </c>
      <c r="N110" s="163">
        <f>IFERROR(M110*'0. Oppsett'!$C$30,0)</f>
        <v>0</v>
      </c>
      <c r="O110" s="25">
        <v>0</v>
      </c>
      <c r="P110" s="25"/>
      <c r="Q110" s="25"/>
      <c r="R110" s="25"/>
      <c r="S110" s="25">
        <v>0</v>
      </c>
      <c r="T110" s="164">
        <v>0</v>
      </c>
      <c r="U110" s="164">
        <f t="shared" si="8"/>
        <v>0</v>
      </c>
    </row>
    <row r="111" spans="1:21">
      <c r="A111" s="16">
        <v>107</v>
      </c>
      <c r="B111" s="90">
        <f>'X. Satser pensjonstilskudd'!B111</f>
        <v>0</v>
      </c>
      <c r="C111" s="17">
        <f>'X. Satser pensjonstilskudd'!C111</f>
        <v>0</v>
      </c>
      <c r="D111" s="17" t="str">
        <f>IFERROR(_xlfn.XLOOKUP($C111,factPensjon[Virksomhetsnr.],factPensjon[Forpliktelser]),"")</f>
        <v/>
      </c>
      <c r="E111" s="89">
        <f>SUMIFS(BasilRadata[Heltidsplasser
0-2],BasilRadata[År],'0. Oppsett'!$C$7-1,BasilRadata[1B. Organisasjonsnummer:],$C111)</f>
        <v>0</v>
      </c>
      <c r="F111" s="23">
        <f>'4. Selvkost og satser'!$B$54</f>
        <v>217524.33895692934</v>
      </c>
      <c r="G111" s="89">
        <f>SUMIFS(BasilRadata[Heltidsplasser
3-6],BasilRadata[År],'0. Oppsett'!$C$7-1,BasilRadata[1B. Organisasjonsnummer:],$C111)</f>
        <v>0</v>
      </c>
      <c r="H111" s="23">
        <f>'4. Selvkost og satser'!$B$55</f>
        <v>113119.38208016184</v>
      </c>
      <c r="I111" s="97">
        <f t="shared" si="5"/>
        <v>0</v>
      </c>
      <c r="J111" s="101">
        <f>SUMIFS(BasilRadata[8E. Oppgi antall årsverk barnehagen har pensjonsforpliktelser for:],BasilRadata[År],'0. Oppsett'!$C$7-1,BasilRadata[1B. Organisasjonsnummer:],'X. Utbetalingsmodul'!$C111)</f>
        <v>0</v>
      </c>
      <c r="K111" s="97" t="e">
        <f>_xlfn.XLOOKUP(C111,'X. Satser pensjonstilskudd'!$C$5:$C$224,'X. Satser pensjonstilskudd'!$I$5:$I$224)</f>
        <v>#DIV/0!</v>
      </c>
      <c r="L111" s="98" t="e">
        <f t="shared" si="6"/>
        <v>#DIV/0!</v>
      </c>
      <c r="M111" s="163">
        <f t="shared" si="7"/>
        <v>0</v>
      </c>
      <c r="N111" s="163">
        <f>IFERROR(M111*'0. Oppsett'!$C$30,0)</f>
        <v>0</v>
      </c>
      <c r="O111" s="25">
        <v>0</v>
      </c>
      <c r="P111" s="25"/>
      <c r="Q111" s="25"/>
      <c r="R111" s="25"/>
      <c r="S111" s="25">
        <v>0</v>
      </c>
      <c r="T111" s="164">
        <v>0</v>
      </c>
      <c r="U111" s="164">
        <f t="shared" si="8"/>
        <v>0</v>
      </c>
    </row>
    <row r="112" spans="1:21">
      <c r="A112" s="19">
        <v>108</v>
      </c>
      <c r="B112" s="90">
        <f>'X. Satser pensjonstilskudd'!B112</f>
        <v>0</v>
      </c>
      <c r="C112" s="17">
        <f>'X. Satser pensjonstilskudd'!C112</f>
        <v>0</v>
      </c>
      <c r="D112" s="17" t="str">
        <f>IFERROR(_xlfn.XLOOKUP($C112,factPensjon[Virksomhetsnr.],factPensjon[Forpliktelser]),"")</f>
        <v/>
      </c>
      <c r="E112" s="89">
        <f>SUMIFS(BasilRadata[Heltidsplasser
0-2],BasilRadata[År],'0. Oppsett'!$C$7-1,BasilRadata[1B. Organisasjonsnummer:],$C112)</f>
        <v>0</v>
      </c>
      <c r="F112" s="23">
        <f>'4. Selvkost og satser'!$B$54</f>
        <v>217524.33895692934</v>
      </c>
      <c r="G112" s="89">
        <f>SUMIFS(BasilRadata[Heltidsplasser
3-6],BasilRadata[År],'0. Oppsett'!$C$7-1,BasilRadata[1B. Organisasjonsnummer:],$C112)</f>
        <v>0</v>
      </c>
      <c r="H112" s="23">
        <f>'4. Selvkost og satser'!$B$55</f>
        <v>113119.38208016184</v>
      </c>
      <c r="I112" s="97">
        <f t="shared" si="5"/>
        <v>0</v>
      </c>
      <c r="J112" s="101">
        <f>SUMIFS(BasilRadata[8E. Oppgi antall årsverk barnehagen har pensjonsforpliktelser for:],BasilRadata[År],'0. Oppsett'!$C$7-1,BasilRadata[1B. Organisasjonsnummer:],'X. Utbetalingsmodul'!$C112)</f>
        <v>0</v>
      </c>
      <c r="K112" s="97" t="e">
        <f>_xlfn.XLOOKUP(C112,'X. Satser pensjonstilskudd'!$C$5:$C$224,'X. Satser pensjonstilskudd'!$I$5:$I$224)</f>
        <v>#DIV/0!</v>
      </c>
      <c r="L112" s="98" t="e">
        <f t="shared" si="6"/>
        <v>#DIV/0!</v>
      </c>
      <c r="M112" s="163">
        <f t="shared" si="7"/>
        <v>0</v>
      </c>
      <c r="N112" s="163">
        <f>IFERROR(M112*'0. Oppsett'!$C$30,0)</f>
        <v>0</v>
      </c>
      <c r="O112" s="25">
        <v>0</v>
      </c>
      <c r="P112" s="25"/>
      <c r="Q112" s="25"/>
      <c r="R112" s="25"/>
      <c r="S112" s="25">
        <v>0</v>
      </c>
      <c r="T112" s="164">
        <v>0</v>
      </c>
      <c r="U112" s="164">
        <f t="shared" si="8"/>
        <v>0</v>
      </c>
    </row>
    <row r="113" spans="1:21">
      <c r="A113" s="16">
        <v>109</v>
      </c>
      <c r="B113" s="90">
        <f>'X. Satser pensjonstilskudd'!B113</f>
        <v>0</v>
      </c>
      <c r="C113" s="17">
        <f>'X. Satser pensjonstilskudd'!C113</f>
        <v>0</v>
      </c>
      <c r="D113" s="17" t="str">
        <f>IFERROR(_xlfn.XLOOKUP($C113,factPensjon[Virksomhetsnr.],factPensjon[Forpliktelser]),"")</f>
        <v/>
      </c>
      <c r="E113" s="89">
        <f>SUMIFS(BasilRadata[Heltidsplasser
0-2],BasilRadata[År],'0. Oppsett'!$C$7-1,BasilRadata[1B. Organisasjonsnummer:],$C113)</f>
        <v>0</v>
      </c>
      <c r="F113" s="23">
        <f>'4. Selvkost og satser'!$B$54</f>
        <v>217524.33895692934</v>
      </c>
      <c r="G113" s="89">
        <f>SUMIFS(BasilRadata[Heltidsplasser
3-6],BasilRadata[År],'0. Oppsett'!$C$7-1,BasilRadata[1B. Organisasjonsnummer:],$C113)</f>
        <v>0</v>
      </c>
      <c r="H113" s="23">
        <f>'4. Selvkost og satser'!$B$55</f>
        <v>113119.38208016184</v>
      </c>
      <c r="I113" s="97">
        <f t="shared" si="5"/>
        <v>0</v>
      </c>
      <c r="J113" s="101">
        <f>SUMIFS(BasilRadata[8E. Oppgi antall årsverk barnehagen har pensjonsforpliktelser for:],BasilRadata[År],'0. Oppsett'!$C$7-1,BasilRadata[1B. Organisasjonsnummer:],'X. Utbetalingsmodul'!$C113)</f>
        <v>0</v>
      </c>
      <c r="K113" s="97" t="e">
        <f>_xlfn.XLOOKUP(C113,'X. Satser pensjonstilskudd'!$C$5:$C$224,'X. Satser pensjonstilskudd'!$I$5:$I$224)</f>
        <v>#DIV/0!</v>
      </c>
      <c r="L113" s="98" t="e">
        <f t="shared" si="6"/>
        <v>#DIV/0!</v>
      </c>
      <c r="M113" s="163">
        <f t="shared" si="7"/>
        <v>0</v>
      </c>
      <c r="N113" s="163">
        <f>IFERROR(M113*'0. Oppsett'!$C$30,0)</f>
        <v>0</v>
      </c>
      <c r="O113" s="25">
        <v>0</v>
      </c>
      <c r="P113" s="25"/>
      <c r="Q113" s="25"/>
      <c r="R113" s="25"/>
      <c r="S113" s="25">
        <v>0</v>
      </c>
      <c r="T113" s="164">
        <v>0</v>
      </c>
      <c r="U113" s="164">
        <f t="shared" si="8"/>
        <v>0</v>
      </c>
    </row>
    <row r="114" spans="1:21">
      <c r="A114" s="19">
        <v>110</v>
      </c>
      <c r="B114" s="90">
        <f>'X. Satser pensjonstilskudd'!B114</f>
        <v>0</v>
      </c>
      <c r="C114" s="17">
        <f>'X. Satser pensjonstilskudd'!C114</f>
        <v>0</v>
      </c>
      <c r="D114" s="17" t="str">
        <f>IFERROR(_xlfn.XLOOKUP($C114,factPensjon[Virksomhetsnr.],factPensjon[Forpliktelser]),"")</f>
        <v/>
      </c>
      <c r="E114" s="89">
        <f>SUMIFS(BasilRadata[Heltidsplasser
0-2],BasilRadata[År],'0. Oppsett'!$C$7-1,BasilRadata[1B. Organisasjonsnummer:],$C114)</f>
        <v>0</v>
      </c>
      <c r="F114" s="23">
        <f>'4. Selvkost og satser'!$B$54</f>
        <v>217524.33895692934</v>
      </c>
      <c r="G114" s="89">
        <f>SUMIFS(BasilRadata[Heltidsplasser
3-6],BasilRadata[År],'0. Oppsett'!$C$7-1,BasilRadata[1B. Organisasjonsnummer:],$C114)</f>
        <v>0</v>
      </c>
      <c r="H114" s="23">
        <f>'4. Selvkost og satser'!$B$55</f>
        <v>113119.38208016184</v>
      </c>
      <c r="I114" s="97">
        <f t="shared" si="5"/>
        <v>0</v>
      </c>
      <c r="J114" s="101">
        <f>SUMIFS(BasilRadata[8E. Oppgi antall årsverk barnehagen har pensjonsforpliktelser for:],BasilRadata[År],'0. Oppsett'!$C$7-1,BasilRadata[1B. Organisasjonsnummer:],'X. Utbetalingsmodul'!$C114)</f>
        <v>0</v>
      </c>
      <c r="K114" s="97" t="e">
        <f>_xlfn.XLOOKUP(C114,'X. Satser pensjonstilskudd'!$C$5:$C$224,'X. Satser pensjonstilskudd'!$I$5:$I$224)</f>
        <v>#DIV/0!</v>
      </c>
      <c r="L114" s="98" t="e">
        <f t="shared" si="6"/>
        <v>#DIV/0!</v>
      </c>
      <c r="M114" s="163">
        <f t="shared" si="7"/>
        <v>0</v>
      </c>
      <c r="N114" s="163">
        <f>IFERROR(M114*'0. Oppsett'!$C$30,0)</f>
        <v>0</v>
      </c>
      <c r="O114" s="25">
        <v>0</v>
      </c>
      <c r="P114" s="25"/>
      <c r="Q114" s="25"/>
      <c r="R114" s="25"/>
      <c r="S114" s="25">
        <v>0</v>
      </c>
      <c r="T114" s="164">
        <v>0</v>
      </c>
      <c r="U114" s="164">
        <f t="shared" si="8"/>
        <v>0</v>
      </c>
    </row>
    <row r="115" spans="1:21">
      <c r="A115" s="16">
        <v>111</v>
      </c>
      <c r="B115" s="90">
        <f>'X. Satser pensjonstilskudd'!B115</f>
        <v>0</v>
      </c>
      <c r="C115" s="17">
        <f>'X. Satser pensjonstilskudd'!C115</f>
        <v>0</v>
      </c>
      <c r="D115" s="17" t="str">
        <f>IFERROR(_xlfn.XLOOKUP($C115,factPensjon[Virksomhetsnr.],factPensjon[Forpliktelser]),"")</f>
        <v/>
      </c>
      <c r="E115" s="89">
        <f>SUMIFS(BasilRadata[Heltidsplasser
0-2],BasilRadata[År],'0. Oppsett'!$C$7-1,BasilRadata[1B. Organisasjonsnummer:],$C115)</f>
        <v>0</v>
      </c>
      <c r="F115" s="23">
        <f>'4. Selvkost og satser'!$B$54</f>
        <v>217524.33895692934</v>
      </c>
      <c r="G115" s="89">
        <f>SUMIFS(BasilRadata[Heltidsplasser
3-6],BasilRadata[År],'0. Oppsett'!$C$7-1,BasilRadata[1B. Organisasjonsnummer:],$C115)</f>
        <v>0</v>
      </c>
      <c r="H115" s="23">
        <f>'4. Selvkost og satser'!$B$55</f>
        <v>113119.38208016184</v>
      </c>
      <c r="I115" s="97">
        <f t="shared" si="5"/>
        <v>0</v>
      </c>
      <c r="J115" s="101">
        <f>SUMIFS(BasilRadata[8E. Oppgi antall årsverk barnehagen har pensjonsforpliktelser for:],BasilRadata[År],'0. Oppsett'!$C$7-1,BasilRadata[1B. Organisasjonsnummer:],'X. Utbetalingsmodul'!$C115)</f>
        <v>0</v>
      </c>
      <c r="K115" s="97" t="e">
        <f>_xlfn.XLOOKUP(C115,'X. Satser pensjonstilskudd'!$C$5:$C$224,'X. Satser pensjonstilskudd'!$I$5:$I$224)</f>
        <v>#DIV/0!</v>
      </c>
      <c r="L115" s="98" t="e">
        <f t="shared" si="6"/>
        <v>#DIV/0!</v>
      </c>
      <c r="M115" s="163">
        <f t="shared" si="7"/>
        <v>0</v>
      </c>
      <c r="N115" s="163">
        <f>IFERROR(M115*'0. Oppsett'!$C$30,0)</f>
        <v>0</v>
      </c>
      <c r="O115" s="25">
        <v>0</v>
      </c>
      <c r="P115" s="25"/>
      <c r="Q115" s="25"/>
      <c r="R115" s="25"/>
      <c r="S115" s="25">
        <v>0</v>
      </c>
      <c r="T115" s="164">
        <v>0</v>
      </c>
      <c r="U115" s="164">
        <f t="shared" si="8"/>
        <v>0</v>
      </c>
    </row>
    <row r="116" spans="1:21">
      <c r="A116" s="19">
        <v>112</v>
      </c>
      <c r="B116" s="90">
        <f>'X. Satser pensjonstilskudd'!B116</f>
        <v>0</v>
      </c>
      <c r="C116" s="17">
        <f>'X. Satser pensjonstilskudd'!C116</f>
        <v>0</v>
      </c>
      <c r="D116" s="17" t="str">
        <f>IFERROR(_xlfn.XLOOKUP($C116,factPensjon[Virksomhetsnr.],factPensjon[Forpliktelser]),"")</f>
        <v/>
      </c>
      <c r="E116" s="89">
        <f>SUMIFS(BasilRadata[Heltidsplasser
0-2],BasilRadata[År],'0. Oppsett'!$C$7-1,BasilRadata[1B. Organisasjonsnummer:],$C116)</f>
        <v>0</v>
      </c>
      <c r="F116" s="23">
        <f>'4. Selvkost og satser'!$B$54</f>
        <v>217524.33895692934</v>
      </c>
      <c r="G116" s="89">
        <f>SUMIFS(BasilRadata[Heltidsplasser
3-6],BasilRadata[År],'0. Oppsett'!$C$7-1,BasilRadata[1B. Organisasjonsnummer:],$C116)</f>
        <v>0</v>
      </c>
      <c r="H116" s="23">
        <f>'4. Selvkost og satser'!$B$55</f>
        <v>113119.38208016184</v>
      </c>
      <c r="I116" s="97">
        <f t="shared" si="5"/>
        <v>0</v>
      </c>
      <c r="J116" s="101">
        <f>SUMIFS(BasilRadata[8E. Oppgi antall årsverk barnehagen har pensjonsforpliktelser for:],BasilRadata[År],'0. Oppsett'!$C$7-1,BasilRadata[1B. Organisasjonsnummer:],'X. Utbetalingsmodul'!$C116)</f>
        <v>0</v>
      </c>
      <c r="K116" s="97" t="e">
        <f>_xlfn.XLOOKUP(C116,'X. Satser pensjonstilskudd'!$C$5:$C$224,'X. Satser pensjonstilskudd'!$I$5:$I$224)</f>
        <v>#DIV/0!</v>
      </c>
      <c r="L116" s="98" t="e">
        <f t="shared" si="6"/>
        <v>#DIV/0!</v>
      </c>
      <c r="M116" s="163">
        <f t="shared" si="7"/>
        <v>0</v>
      </c>
      <c r="N116" s="163">
        <f>IFERROR(M116*'0. Oppsett'!$C$30,0)</f>
        <v>0</v>
      </c>
      <c r="O116" s="25">
        <v>0</v>
      </c>
      <c r="P116" s="25"/>
      <c r="Q116" s="25"/>
      <c r="R116" s="25"/>
      <c r="S116" s="25">
        <v>0</v>
      </c>
      <c r="T116" s="164">
        <v>0</v>
      </c>
      <c r="U116" s="164">
        <f t="shared" si="8"/>
        <v>0</v>
      </c>
    </row>
    <row r="117" spans="1:21">
      <c r="A117" s="16">
        <v>113</v>
      </c>
      <c r="B117" s="90">
        <f>'X. Satser pensjonstilskudd'!B117</f>
        <v>0</v>
      </c>
      <c r="C117" s="17">
        <f>'X. Satser pensjonstilskudd'!C117</f>
        <v>0</v>
      </c>
      <c r="D117" s="17" t="str">
        <f>IFERROR(_xlfn.XLOOKUP($C117,factPensjon[Virksomhetsnr.],factPensjon[Forpliktelser]),"")</f>
        <v/>
      </c>
      <c r="E117" s="89">
        <f>SUMIFS(BasilRadata[Heltidsplasser
0-2],BasilRadata[År],'0. Oppsett'!$C$7-1,BasilRadata[1B. Organisasjonsnummer:],$C117)</f>
        <v>0</v>
      </c>
      <c r="F117" s="23">
        <f>'4. Selvkost og satser'!$B$54</f>
        <v>217524.33895692934</v>
      </c>
      <c r="G117" s="89">
        <f>SUMIFS(BasilRadata[Heltidsplasser
3-6],BasilRadata[År],'0. Oppsett'!$C$7-1,BasilRadata[1B. Organisasjonsnummer:],$C117)</f>
        <v>0</v>
      </c>
      <c r="H117" s="23">
        <f>'4. Selvkost og satser'!$B$55</f>
        <v>113119.38208016184</v>
      </c>
      <c r="I117" s="97">
        <f t="shared" si="5"/>
        <v>0</v>
      </c>
      <c r="J117" s="101">
        <f>SUMIFS(BasilRadata[8E. Oppgi antall årsverk barnehagen har pensjonsforpliktelser for:],BasilRadata[År],'0. Oppsett'!$C$7-1,BasilRadata[1B. Organisasjonsnummer:],'X. Utbetalingsmodul'!$C117)</f>
        <v>0</v>
      </c>
      <c r="K117" s="97" t="e">
        <f>_xlfn.XLOOKUP(C117,'X. Satser pensjonstilskudd'!$C$5:$C$224,'X. Satser pensjonstilskudd'!$I$5:$I$224)</f>
        <v>#DIV/0!</v>
      </c>
      <c r="L117" s="98" t="e">
        <f t="shared" si="6"/>
        <v>#DIV/0!</v>
      </c>
      <c r="M117" s="163">
        <f t="shared" si="7"/>
        <v>0</v>
      </c>
      <c r="N117" s="163">
        <f>IFERROR(M117*'0. Oppsett'!$C$30,0)</f>
        <v>0</v>
      </c>
      <c r="O117" s="25">
        <v>0</v>
      </c>
      <c r="P117" s="25"/>
      <c r="Q117" s="25"/>
      <c r="R117" s="25"/>
      <c r="S117" s="25">
        <v>0</v>
      </c>
      <c r="T117" s="164">
        <v>0</v>
      </c>
      <c r="U117" s="164">
        <f t="shared" si="8"/>
        <v>0</v>
      </c>
    </row>
    <row r="118" spans="1:21">
      <c r="A118" s="19">
        <v>114</v>
      </c>
      <c r="B118" s="90">
        <f>'X. Satser pensjonstilskudd'!B118</f>
        <v>0</v>
      </c>
      <c r="C118" s="17">
        <f>'X. Satser pensjonstilskudd'!C118</f>
        <v>0</v>
      </c>
      <c r="D118" s="17" t="str">
        <f>IFERROR(_xlfn.XLOOKUP($C118,factPensjon[Virksomhetsnr.],factPensjon[Forpliktelser]),"")</f>
        <v/>
      </c>
      <c r="E118" s="89">
        <f>SUMIFS(BasilRadata[Heltidsplasser
0-2],BasilRadata[År],'0. Oppsett'!$C$7-1,BasilRadata[1B. Organisasjonsnummer:],$C118)</f>
        <v>0</v>
      </c>
      <c r="F118" s="23">
        <f>'4. Selvkost og satser'!$B$54</f>
        <v>217524.33895692934</v>
      </c>
      <c r="G118" s="89">
        <f>SUMIFS(BasilRadata[Heltidsplasser
3-6],BasilRadata[År],'0. Oppsett'!$C$7-1,BasilRadata[1B. Organisasjonsnummer:],$C118)</f>
        <v>0</v>
      </c>
      <c r="H118" s="23">
        <f>'4. Selvkost og satser'!$B$55</f>
        <v>113119.38208016184</v>
      </c>
      <c r="I118" s="97">
        <f t="shared" si="5"/>
        <v>0</v>
      </c>
      <c r="J118" s="101">
        <f>SUMIFS(BasilRadata[8E. Oppgi antall årsverk barnehagen har pensjonsforpliktelser for:],BasilRadata[År],'0. Oppsett'!$C$7-1,BasilRadata[1B. Organisasjonsnummer:],'X. Utbetalingsmodul'!$C118)</f>
        <v>0</v>
      </c>
      <c r="K118" s="97" t="e">
        <f>_xlfn.XLOOKUP(C118,'X. Satser pensjonstilskudd'!$C$5:$C$224,'X. Satser pensjonstilskudd'!$I$5:$I$224)</f>
        <v>#DIV/0!</v>
      </c>
      <c r="L118" s="98" t="e">
        <f t="shared" si="6"/>
        <v>#DIV/0!</v>
      </c>
      <c r="M118" s="163">
        <f t="shared" si="7"/>
        <v>0</v>
      </c>
      <c r="N118" s="163">
        <f>IFERROR(M118*'0. Oppsett'!$C$30,0)</f>
        <v>0</v>
      </c>
      <c r="O118" s="25">
        <v>0</v>
      </c>
      <c r="P118" s="25"/>
      <c r="Q118" s="25"/>
      <c r="R118" s="25"/>
      <c r="S118" s="25">
        <v>0</v>
      </c>
      <c r="T118" s="164">
        <v>0</v>
      </c>
      <c r="U118" s="164">
        <f t="shared" si="8"/>
        <v>0</v>
      </c>
    </row>
    <row r="119" spans="1:21">
      <c r="A119" s="16">
        <v>115</v>
      </c>
      <c r="B119" s="90">
        <f>'X. Satser pensjonstilskudd'!B119</f>
        <v>0</v>
      </c>
      <c r="C119" s="17">
        <f>'X. Satser pensjonstilskudd'!C119</f>
        <v>0</v>
      </c>
      <c r="D119" s="17" t="str">
        <f>IFERROR(_xlfn.XLOOKUP($C119,factPensjon[Virksomhetsnr.],factPensjon[Forpliktelser]),"")</f>
        <v/>
      </c>
      <c r="E119" s="89">
        <f>SUMIFS(BasilRadata[Heltidsplasser
0-2],BasilRadata[År],'0. Oppsett'!$C$7-1,BasilRadata[1B. Organisasjonsnummer:],$C119)</f>
        <v>0</v>
      </c>
      <c r="F119" s="23">
        <f>'4. Selvkost og satser'!$B$54</f>
        <v>217524.33895692934</v>
      </c>
      <c r="G119" s="89">
        <f>SUMIFS(BasilRadata[Heltidsplasser
3-6],BasilRadata[År],'0. Oppsett'!$C$7-1,BasilRadata[1B. Organisasjonsnummer:],$C119)</f>
        <v>0</v>
      </c>
      <c r="H119" s="23">
        <f>'4. Selvkost og satser'!$B$55</f>
        <v>113119.38208016184</v>
      </c>
      <c r="I119" s="97">
        <f t="shared" si="5"/>
        <v>0</v>
      </c>
      <c r="J119" s="101">
        <f>SUMIFS(BasilRadata[8E. Oppgi antall årsverk barnehagen har pensjonsforpliktelser for:],BasilRadata[År],'0. Oppsett'!$C$7-1,BasilRadata[1B. Organisasjonsnummer:],'X. Utbetalingsmodul'!$C119)</f>
        <v>0</v>
      </c>
      <c r="K119" s="97" t="e">
        <f>_xlfn.XLOOKUP(C119,'X. Satser pensjonstilskudd'!$C$5:$C$224,'X. Satser pensjonstilskudd'!$I$5:$I$224)</f>
        <v>#DIV/0!</v>
      </c>
      <c r="L119" s="98" t="e">
        <f t="shared" si="6"/>
        <v>#DIV/0!</v>
      </c>
      <c r="M119" s="163">
        <f t="shared" si="7"/>
        <v>0</v>
      </c>
      <c r="N119" s="163">
        <f>IFERROR(M119*'0. Oppsett'!$C$30,0)</f>
        <v>0</v>
      </c>
      <c r="O119" s="25">
        <v>0</v>
      </c>
      <c r="P119" s="25"/>
      <c r="Q119" s="25"/>
      <c r="R119" s="25"/>
      <c r="S119" s="25">
        <v>0</v>
      </c>
      <c r="T119" s="164">
        <v>0</v>
      </c>
      <c r="U119" s="164">
        <f t="shared" si="8"/>
        <v>0</v>
      </c>
    </row>
    <row r="120" spans="1:21">
      <c r="A120" s="19">
        <v>116</v>
      </c>
      <c r="B120" s="90">
        <f>'X. Satser pensjonstilskudd'!B120</f>
        <v>0</v>
      </c>
      <c r="C120" s="17">
        <f>'X. Satser pensjonstilskudd'!C120</f>
        <v>0</v>
      </c>
      <c r="D120" s="17" t="str">
        <f>IFERROR(_xlfn.XLOOKUP($C120,factPensjon[Virksomhetsnr.],factPensjon[Forpliktelser]),"")</f>
        <v/>
      </c>
      <c r="E120" s="89">
        <f>SUMIFS(BasilRadata[Heltidsplasser
0-2],BasilRadata[År],'0. Oppsett'!$C$7-1,BasilRadata[1B. Organisasjonsnummer:],$C120)</f>
        <v>0</v>
      </c>
      <c r="F120" s="23">
        <f>'4. Selvkost og satser'!$B$54</f>
        <v>217524.33895692934</v>
      </c>
      <c r="G120" s="89">
        <f>SUMIFS(BasilRadata[Heltidsplasser
3-6],BasilRadata[År],'0. Oppsett'!$C$7-1,BasilRadata[1B. Organisasjonsnummer:],$C120)</f>
        <v>0</v>
      </c>
      <c r="H120" s="23">
        <f>'4. Selvkost og satser'!$B$55</f>
        <v>113119.38208016184</v>
      </c>
      <c r="I120" s="97">
        <f t="shared" si="5"/>
        <v>0</v>
      </c>
      <c r="J120" s="101">
        <f>SUMIFS(BasilRadata[8E. Oppgi antall årsverk barnehagen har pensjonsforpliktelser for:],BasilRadata[År],'0. Oppsett'!$C$7-1,BasilRadata[1B. Organisasjonsnummer:],'X. Utbetalingsmodul'!$C120)</f>
        <v>0</v>
      </c>
      <c r="K120" s="97" t="e">
        <f>_xlfn.XLOOKUP(C120,'X. Satser pensjonstilskudd'!$C$5:$C$224,'X. Satser pensjonstilskudd'!$I$5:$I$224)</f>
        <v>#DIV/0!</v>
      </c>
      <c r="L120" s="98" t="e">
        <f t="shared" si="6"/>
        <v>#DIV/0!</v>
      </c>
      <c r="M120" s="163">
        <f t="shared" si="7"/>
        <v>0</v>
      </c>
      <c r="N120" s="163">
        <f>IFERROR(M120*'0. Oppsett'!$C$30,0)</f>
        <v>0</v>
      </c>
      <c r="O120" s="25">
        <v>0</v>
      </c>
      <c r="P120" s="25"/>
      <c r="Q120" s="25"/>
      <c r="R120" s="25"/>
      <c r="S120" s="25">
        <v>0</v>
      </c>
      <c r="T120" s="164">
        <v>0</v>
      </c>
      <c r="U120" s="164">
        <f t="shared" si="8"/>
        <v>0</v>
      </c>
    </row>
    <row r="121" spans="1:21">
      <c r="A121" s="16">
        <v>117</v>
      </c>
      <c r="B121" s="90">
        <f>'X. Satser pensjonstilskudd'!B121</f>
        <v>0</v>
      </c>
      <c r="C121" s="17">
        <f>'X. Satser pensjonstilskudd'!C121</f>
        <v>0</v>
      </c>
      <c r="D121" s="17" t="str">
        <f>IFERROR(_xlfn.XLOOKUP($C121,factPensjon[Virksomhetsnr.],factPensjon[Forpliktelser]),"")</f>
        <v/>
      </c>
      <c r="E121" s="89">
        <f>SUMIFS(BasilRadata[Heltidsplasser
0-2],BasilRadata[År],'0. Oppsett'!$C$7-1,BasilRadata[1B. Organisasjonsnummer:],$C121)</f>
        <v>0</v>
      </c>
      <c r="F121" s="23">
        <f>'4. Selvkost og satser'!$B$54</f>
        <v>217524.33895692934</v>
      </c>
      <c r="G121" s="89">
        <f>SUMIFS(BasilRadata[Heltidsplasser
3-6],BasilRadata[År],'0. Oppsett'!$C$7-1,BasilRadata[1B. Organisasjonsnummer:],$C121)</f>
        <v>0</v>
      </c>
      <c r="H121" s="23">
        <f>'4. Selvkost og satser'!$B$55</f>
        <v>113119.38208016184</v>
      </c>
      <c r="I121" s="97">
        <f t="shared" si="5"/>
        <v>0</v>
      </c>
      <c r="J121" s="101">
        <f>SUMIFS(BasilRadata[8E. Oppgi antall årsverk barnehagen har pensjonsforpliktelser for:],BasilRadata[År],'0. Oppsett'!$C$7-1,BasilRadata[1B. Organisasjonsnummer:],'X. Utbetalingsmodul'!$C121)</f>
        <v>0</v>
      </c>
      <c r="K121" s="97" t="e">
        <f>_xlfn.XLOOKUP(C121,'X. Satser pensjonstilskudd'!$C$5:$C$224,'X. Satser pensjonstilskudd'!$I$5:$I$224)</f>
        <v>#DIV/0!</v>
      </c>
      <c r="L121" s="98" t="e">
        <f t="shared" si="6"/>
        <v>#DIV/0!</v>
      </c>
      <c r="M121" s="163">
        <f t="shared" si="7"/>
        <v>0</v>
      </c>
      <c r="N121" s="163">
        <f>IFERROR(M121*'0. Oppsett'!$C$30,0)</f>
        <v>0</v>
      </c>
      <c r="O121" s="25">
        <v>0</v>
      </c>
      <c r="P121" s="25"/>
      <c r="Q121" s="25"/>
      <c r="R121" s="25"/>
      <c r="S121" s="25">
        <v>0</v>
      </c>
      <c r="T121" s="164">
        <v>0</v>
      </c>
      <c r="U121" s="164">
        <f t="shared" si="8"/>
        <v>0</v>
      </c>
    </row>
    <row r="122" spans="1:21">
      <c r="A122" s="19">
        <v>118</v>
      </c>
      <c r="B122" s="90">
        <f>'X. Satser pensjonstilskudd'!B122</f>
        <v>0</v>
      </c>
      <c r="C122" s="17">
        <f>'X. Satser pensjonstilskudd'!C122</f>
        <v>0</v>
      </c>
      <c r="D122" s="17" t="str">
        <f>IFERROR(_xlfn.XLOOKUP($C122,factPensjon[Virksomhetsnr.],factPensjon[Forpliktelser]),"")</f>
        <v/>
      </c>
      <c r="E122" s="89">
        <f>SUMIFS(BasilRadata[Heltidsplasser
0-2],BasilRadata[År],'0. Oppsett'!$C$7-1,BasilRadata[1B. Organisasjonsnummer:],$C122)</f>
        <v>0</v>
      </c>
      <c r="F122" s="23">
        <f>'4. Selvkost og satser'!$B$54</f>
        <v>217524.33895692934</v>
      </c>
      <c r="G122" s="89">
        <f>SUMIFS(BasilRadata[Heltidsplasser
3-6],BasilRadata[År],'0. Oppsett'!$C$7-1,BasilRadata[1B. Organisasjonsnummer:],$C122)</f>
        <v>0</v>
      </c>
      <c r="H122" s="23">
        <f>'4. Selvkost og satser'!$B$55</f>
        <v>113119.38208016184</v>
      </c>
      <c r="I122" s="97">
        <f t="shared" si="5"/>
        <v>0</v>
      </c>
      <c r="J122" s="101">
        <f>SUMIFS(BasilRadata[8E. Oppgi antall årsverk barnehagen har pensjonsforpliktelser for:],BasilRadata[År],'0. Oppsett'!$C$7-1,BasilRadata[1B. Organisasjonsnummer:],'X. Utbetalingsmodul'!$C122)</f>
        <v>0</v>
      </c>
      <c r="K122" s="97" t="e">
        <f>_xlfn.XLOOKUP(C122,'X. Satser pensjonstilskudd'!$C$5:$C$224,'X. Satser pensjonstilskudd'!$I$5:$I$224)</f>
        <v>#DIV/0!</v>
      </c>
      <c r="L122" s="98" t="e">
        <f t="shared" si="6"/>
        <v>#DIV/0!</v>
      </c>
      <c r="M122" s="163">
        <f t="shared" si="7"/>
        <v>0</v>
      </c>
      <c r="N122" s="163">
        <f>IFERROR(M122*'0. Oppsett'!$C$30,0)</f>
        <v>0</v>
      </c>
      <c r="O122" s="25">
        <v>0</v>
      </c>
      <c r="P122" s="25"/>
      <c r="Q122" s="25"/>
      <c r="R122" s="25"/>
      <c r="S122" s="25">
        <v>0</v>
      </c>
      <c r="T122" s="164">
        <v>0</v>
      </c>
      <c r="U122" s="164">
        <f t="shared" si="8"/>
        <v>0</v>
      </c>
    </row>
    <row r="123" spans="1:21">
      <c r="A123" s="16">
        <v>119</v>
      </c>
      <c r="B123" s="90">
        <f>'X. Satser pensjonstilskudd'!B123</f>
        <v>0</v>
      </c>
      <c r="C123" s="17">
        <f>'X. Satser pensjonstilskudd'!C123</f>
        <v>0</v>
      </c>
      <c r="D123" s="17" t="str">
        <f>IFERROR(_xlfn.XLOOKUP($C123,factPensjon[Virksomhetsnr.],factPensjon[Forpliktelser]),"")</f>
        <v/>
      </c>
      <c r="E123" s="89">
        <f>SUMIFS(BasilRadata[Heltidsplasser
0-2],BasilRadata[År],'0. Oppsett'!$C$7-1,BasilRadata[1B. Organisasjonsnummer:],$C123)</f>
        <v>0</v>
      </c>
      <c r="F123" s="23">
        <f>'4. Selvkost og satser'!$B$54</f>
        <v>217524.33895692934</v>
      </c>
      <c r="G123" s="89">
        <f>SUMIFS(BasilRadata[Heltidsplasser
3-6],BasilRadata[År],'0. Oppsett'!$C$7-1,BasilRadata[1B. Organisasjonsnummer:],$C123)</f>
        <v>0</v>
      </c>
      <c r="H123" s="23">
        <f>'4. Selvkost og satser'!$B$55</f>
        <v>113119.38208016184</v>
      </c>
      <c r="I123" s="97">
        <f t="shared" si="5"/>
        <v>0</v>
      </c>
      <c r="J123" s="101">
        <f>SUMIFS(BasilRadata[8E. Oppgi antall årsverk barnehagen har pensjonsforpliktelser for:],BasilRadata[År],'0. Oppsett'!$C$7-1,BasilRadata[1B. Organisasjonsnummer:],'X. Utbetalingsmodul'!$C123)</f>
        <v>0</v>
      </c>
      <c r="K123" s="97" t="e">
        <f>_xlfn.XLOOKUP(C123,'X. Satser pensjonstilskudd'!$C$5:$C$224,'X. Satser pensjonstilskudd'!$I$5:$I$224)</f>
        <v>#DIV/0!</v>
      </c>
      <c r="L123" s="98" t="e">
        <f t="shared" si="6"/>
        <v>#DIV/0!</v>
      </c>
      <c r="M123" s="163">
        <f t="shared" si="7"/>
        <v>0</v>
      </c>
      <c r="N123" s="163">
        <f>IFERROR(M123*'0. Oppsett'!$C$30,0)</f>
        <v>0</v>
      </c>
      <c r="O123" s="25">
        <v>0</v>
      </c>
      <c r="P123" s="25"/>
      <c r="Q123" s="25"/>
      <c r="R123" s="25"/>
      <c r="S123" s="25">
        <v>0</v>
      </c>
      <c r="T123" s="164">
        <v>0</v>
      </c>
      <c r="U123" s="164">
        <f t="shared" si="8"/>
        <v>0</v>
      </c>
    </row>
    <row r="124" spans="1:21">
      <c r="A124" s="19">
        <v>120</v>
      </c>
      <c r="B124" s="90">
        <f>'X. Satser pensjonstilskudd'!B124</f>
        <v>0</v>
      </c>
      <c r="C124" s="17">
        <f>'X. Satser pensjonstilskudd'!C124</f>
        <v>0</v>
      </c>
      <c r="D124" s="17" t="str">
        <f>IFERROR(_xlfn.XLOOKUP($C124,factPensjon[Virksomhetsnr.],factPensjon[Forpliktelser]),"")</f>
        <v/>
      </c>
      <c r="E124" s="89">
        <f>SUMIFS(BasilRadata[Heltidsplasser
0-2],BasilRadata[År],'0. Oppsett'!$C$7-1,BasilRadata[1B. Organisasjonsnummer:],$C124)</f>
        <v>0</v>
      </c>
      <c r="F124" s="23">
        <f>'4. Selvkost og satser'!$B$54</f>
        <v>217524.33895692934</v>
      </c>
      <c r="G124" s="89">
        <f>SUMIFS(BasilRadata[Heltidsplasser
3-6],BasilRadata[År],'0. Oppsett'!$C$7-1,BasilRadata[1B. Organisasjonsnummer:],$C124)</f>
        <v>0</v>
      </c>
      <c r="H124" s="23">
        <f>'4. Selvkost og satser'!$B$55</f>
        <v>113119.38208016184</v>
      </c>
      <c r="I124" s="97">
        <f t="shared" si="5"/>
        <v>0</v>
      </c>
      <c r="J124" s="101">
        <f>SUMIFS(BasilRadata[8E. Oppgi antall årsverk barnehagen har pensjonsforpliktelser for:],BasilRadata[År],'0. Oppsett'!$C$7-1,BasilRadata[1B. Organisasjonsnummer:],'X. Utbetalingsmodul'!$C124)</f>
        <v>0</v>
      </c>
      <c r="K124" s="97" t="e">
        <f>_xlfn.XLOOKUP(C124,'X. Satser pensjonstilskudd'!$C$5:$C$224,'X. Satser pensjonstilskudd'!$I$5:$I$224)</f>
        <v>#DIV/0!</v>
      </c>
      <c r="L124" s="98" t="e">
        <f t="shared" si="6"/>
        <v>#DIV/0!</v>
      </c>
      <c r="M124" s="163">
        <f t="shared" si="7"/>
        <v>0</v>
      </c>
      <c r="N124" s="163">
        <f>IFERROR(M124*'0. Oppsett'!$C$30,0)</f>
        <v>0</v>
      </c>
      <c r="O124" s="25">
        <v>0</v>
      </c>
      <c r="P124" s="25"/>
      <c r="Q124" s="25"/>
      <c r="R124" s="25"/>
      <c r="S124" s="25">
        <v>0</v>
      </c>
      <c r="T124" s="164">
        <v>0</v>
      </c>
      <c r="U124" s="164">
        <f t="shared" si="8"/>
        <v>0</v>
      </c>
    </row>
    <row r="125" spans="1:21">
      <c r="A125" s="16">
        <v>121</v>
      </c>
      <c r="B125" s="90">
        <f>'X. Satser pensjonstilskudd'!B125</f>
        <v>0</v>
      </c>
      <c r="C125" s="17">
        <f>'X. Satser pensjonstilskudd'!C125</f>
        <v>0</v>
      </c>
      <c r="D125" s="17" t="str">
        <f>IFERROR(_xlfn.XLOOKUP($C125,factPensjon[Virksomhetsnr.],factPensjon[Forpliktelser]),"")</f>
        <v/>
      </c>
      <c r="E125" s="89">
        <f>SUMIFS(BasilRadata[Heltidsplasser
0-2],BasilRadata[År],'0. Oppsett'!$C$7-1,BasilRadata[1B. Organisasjonsnummer:],$C125)</f>
        <v>0</v>
      </c>
      <c r="F125" s="23">
        <f>'4. Selvkost og satser'!$B$54</f>
        <v>217524.33895692934</v>
      </c>
      <c r="G125" s="89">
        <f>SUMIFS(BasilRadata[Heltidsplasser
3-6],BasilRadata[År],'0. Oppsett'!$C$7-1,BasilRadata[1B. Organisasjonsnummer:],$C125)</f>
        <v>0</v>
      </c>
      <c r="H125" s="23">
        <f>'4. Selvkost og satser'!$B$55</f>
        <v>113119.38208016184</v>
      </c>
      <c r="I125" s="97">
        <f t="shared" si="5"/>
        <v>0</v>
      </c>
      <c r="J125" s="101">
        <f>SUMIFS(BasilRadata[8E. Oppgi antall årsverk barnehagen har pensjonsforpliktelser for:],BasilRadata[År],'0. Oppsett'!$C$7-1,BasilRadata[1B. Organisasjonsnummer:],'X. Utbetalingsmodul'!$C125)</f>
        <v>0</v>
      </c>
      <c r="K125" s="97" t="e">
        <f>_xlfn.XLOOKUP(C125,'X. Satser pensjonstilskudd'!$C$5:$C$224,'X. Satser pensjonstilskudd'!$I$5:$I$224)</f>
        <v>#DIV/0!</v>
      </c>
      <c r="L125" s="98" t="e">
        <f t="shared" si="6"/>
        <v>#DIV/0!</v>
      </c>
      <c r="M125" s="163">
        <f t="shared" si="7"/>
        <v>0</v>
      </c>
      <c r="N125" s="163">
        <f>IFERROR(M125*'0. Oppsett'!$C$30,0)</f>
        <v>0</v>
      </c>
      <c r="O125" s="25">
        <v>0</v>
      </c>
      <c r="P125" s="25"/>
      <c r="Q125" s="25"/>
      <c r="R125" s="25"/>
      <c r="S125" s="25">
        <v>0</v>
      </c>
      <c r="T125" s="164">
        <v>0</v>
      </c>
      <c r="U125" s="164">
        <f t="shared" si="8"/>
        <v>0</v>
      </c>
    </row>
    <row r="126" spans="1:21">
      <c r="A126" s="19">
        <v>122</v>
      </c>
      <c r="B126" s="90">
        <f>'X. Satser pensjonstilskudd'!B126</f>
        <v>0</v>
      </c>
      <c r="C126" s="17">
        <f>'X. Satser pensjonstilskudd'!C126</f>
        <v>0</v>
      </c>
      <c r="D126" s="17" t="str">
        <f>IFERROR(_xlfn.XLOOKUP($C126,factPensjon[Virksomhetsnr.],factPensjon[Forpliktelser]),"")</f>
        <v/>
      </c>
      <c r="E126" s="89">
        <f>SUMIFS(BasilRadata[Heltidsplasser
0-2],BasilRadata[År],'0. Oppsett'!$C$7-1,BasilRadata[1B. Organisasjonsnummer:],$C126)</f>
        <v>0</v>
      </c>
      <c r="F126" s="23">
        <f>'4. Selvkost og satser'!$B$54</f>
        <v>217524.33895692934</v>
      </c>
      <c r="G126" s="89">
        <f>SUMIFS(BasilRadata[Heltidsplasser
3-6],BasilRadata[År],'0. Oppsett'!$C$7-1,BasilRadata[1B. Organisasjonsnummer:],$C126)</f>
        <v>0</v>
      </c>
      <c r="H126" s="23">
        <f>'4. Selvkost og satser'!$B$55</f>
        <v>113119.38208016184</v>
      </c>
      <c r="I126" s="97">
        <f t="shared" si="5"/>
        <v>0</v>
      </c>
      <c r="J126" s="101">
        <f>SUMIFS(BasilRadata[8E. Oppgi antall årsverk barnehagen har pensjonsforpliktelser for:],BasilRadata[År],'0. Oppsett'!$C$7-1,BasilRadata[1B. Organisasjonsnummer:],'X. Utbetalingsmodul'!$C126)</f>
        <v>0</v>
      </c>
      <c r="K126" s="97" t="e">
        <f>_xlfn.XLOOKUP(C126,'X. Satser pensjonstilskudd'!$C$5:$C$224,'X. Satser pensjonstilskudd'!$I$5:$I$224)</f>
        <v>#DIV/0!</v>
      </c>
      <c r="L126" s="98" t="e">
        <f t="shared" si="6"/>
        <v>#DIV/0!</v>
      </c>
      <c r="M126" s="163">
        <f t="shared" si="7"/>
        <v>0</v>
      </c>
      <c r="N126" s="163">
        <f>IFERROR(M126*'0. Oppsett'!$C$30,0)</f>
        <v>0</v>
      </c>
      <c r="O126" s="25">
        <v>0</v>
      </c>
      <c r="P126" s="25"/>
      <c r="Q126" s="25"/>
      <c r="R126" s="25"/>
      <c r="S126" s="25">
        <v>0</v>
      </c>
      <c r="T126" s="164">
        <v>0</v>
      </c>
      <c r="U126" s="164">
        <f t="shared" si="8"/>
        <v>0</v>
      </c>
    </row>
    <row r="127" spans="1:21">
      <c r="A127" s="16">
        <v>123</v>
      </c>
      <c r="B127" s="90">
        <f>'X. Satser pensjonstilskudd'!B127</f>
        <v>0</v>
      </c>
      <c r="C127" s="17">
        <f>'X. Satser pensjonstilskudd'!C127</f>
        <v>0</v>
      </c>
      <c r="D127" s="17" t="str">
        <f>IFERROR(_xlfn.XLOOKUP($C127,factPensjon[Virksomhetsnr.],factPensjon[Forpliktelser]),"")</f>
        <v/>
      </c>
      <c r="E127" s="89">
        <f>SUMIFS(BasilRadata[Heltidsplasser
0-2],BasilRadata[År],'0. Oppsett'!$C$7-1,BasilRadata[1B. Organisasjonsnummer:],$C127)</f>
        <v>0</v>
      </c>
      <c r="F127" s="23">
        <f>'4. Selvkost og satser'!$B$54</f>
        <v>217524.33895692934</v>
      </c>
      <c r="G127" s="89">
        <f>SUMIFS(BasilRadata[Heltidsplasser
3-6],BasilRadata[År],'0. Oppsett'!$C$7-1,BasilRadata[1B. Organisasjonsnummer:],$C127)</f>
        <v>0</v>
      </c>
      <c r="H127" s="23">
        <f>'4. Selvkost og satser'!$B$55</f>
        <v>113119.38208016184</v>
      </c>
      <c r="I127" s="97">
        <f t="shared" si="5"/>
        <v>0</v>
      </c>
      <c r="J127" s="101">
        <f>SUMIFS(BasilRadata[8E. Oppgi antall årsverk barnehagen har pensjonsforpliktelser for:],BasilRadata[År],'0. Oppsett'!$C$7-1,BasilRadata[1B. Organisasjonsnummer:],'X. Utbetalingsmodul'!$C127)</f>
        <v>0</v>
      </c>
      <c r="K127" s="97" t="e">
        <f>_xlfn.XLOOKUP(C127,'X. Satser pensjonstilskudd'!$C$5:$C$224,'X. Satser pensjonstilskudd'!$I$5:$I$224)</f>
        <v>#DIV/0!</v>
      </c>
      <c r="L127" s="98" t="e">
        <f t="shared" si="6"/>
        <v>#DIV/0!</v>
      </c>
      <c r="M127" s="163">
        <f t="shared" si="7"/>
        <v>0</v>
      </c>
      <c r="N127" s="163">
        <f>IFERROR(M127*'0. Oppsett'!$C$30,0)</f>
        <v>0</v>
      </c>
      <c r="O127" s="25">
        <v>0</v>
      </c>
      <c r="P127" s="25"/>
      <c r="Q127" s="25"/>
      <c r="R127" s="25"/>
      <c r="S127" s="25">
        <v>0</v>
      </c>
      <c r="T127" s="164">
        <v>0</v>
      </c>
      <c r="U127" s="164">
        <f t="shared" si="8"/>
        <v>0</v>
      </c>
    </row>
    <row r="128" spans="1:21">
      <c r="A128" s="19">
        <v>124</v>
      </c>
      <c r="B128" s="90">
        <f>'X. Satser pensjonstilskudd'!B128</f>
        <v>0</v>
      </c>
      <c r="C128" s="17">
        <f>'X. Satser pensjonstilskudd'!C128</f>
        <v>0</v>
      </c>
      <c r="D128" s="17" t="str">
        <f>IFERROR(_xlfn.XLOOKUP($C128,factPensjon[Virksomhetsnr.],factPensjon[Forpliktelser]),"")</f>
        <v/>
      </c>
      <c r="E128" s="89">
        <f>SUMIFS(BasilRadata[Heltidsplasser
0-2],BasilRadata[År],'0. Oppsett'!$C$7-1,BasilRadata[1B. Organisasjonsnummer:],$C128)</f>
        <v>0</v>
      </c>
      <c r="F128" s="23">
        <f>'4. Selvkost og satser'!$B$54</f>
        <v>217524.33895692934</v>
      </c>
      <c r="G128" s="89">
        <f>SUMIFS(BasilRadata[Heltidsplasser
3-6],BasilRadata[År],'0. Oppsett'!$C$7-1,BasilRadata[1B. Organisasjonsnummer:],$C128)</f>
        <v>0</v>
      </c>
      <c r="H128" s="23">
        <f>'4. Selvkost og satser'!$B$55</f>
        <v>113119.38208016184</v>
      </c>
      <c r="I128" s="97">
        <f t="shared" si="5"/>
        <v>0</v>
      </c>
      <c r="J128" s="101">
        <f>SUMIFS(BasilRadata[8E. Oppgi antall årsverk barnehagen har pensjonsforpliktelser for:],BasilRadata[År],'0. Oppsett'!$C$7-1,BasilRadata[1B. Organisasjonsnummer:],'X. Utbetalingsmodul'!$C128)</f>
        <v>0</v>
      </c>
      <c r="K128" s="97" t="e">
        <f>_xlfn.XLOOKUP(C128,'X. Satser pensjonstilskudd'!$C$5:$C$224,'X. Satser pensjonstilskudd'!$I$5:$I$224)</f>
        <v>#DIV/0!</v>
      </c>
      <c r="L128" s="98" t="e">
        <f t="shared" si="6"/>
        <v>#DIV/0!</v>
      </c>
      <c r="M128" s="163">
        <f t="shared" si="7"/>
        <v>0</v>
      </c>
      <c r="N128" s="163">
        <f>IFERROR(M128*'0. Oppsett'!$C$30,0)</f>
        <v>0</v>
      </c>
      <c r="O128" s="25">
        <v>0</v>
      </c>
      <c r="P128" s="25"/>
      <c r="Q128" s="25"/>
      <c r="R128" s="25"/>
      <c r="S128" s="25">
        <v>0</v>
      </c>
      <c r="T128" s="164">
        <v>0</v>
      </c>
      <c r="U128" s="164">
        <f t="shared" si="8"/>
        <v>0</v>
      </c>
    </row>
    <row r="129" spans="1:21">
      <c r="A129" s="16">
        <v>125</v>
      </c>
      <c r="B129" s="90">
        <f>'X. Satser pensjonstilskudd'!B129</f>
        <v>0</v>
      </c>
      <c r="C129" s="17">
        <f>'X. Satser pensjonstilskudd'!C129</f>
        <v>0</v>
      </c>
      <c r="D129" s="17" t="str">
        <f>IFERROR(_xlfn.XLOOKUP($C129,factPensjon[Virksomhetsnr.],factPensjon[Forpliktelser]),"")</f>
        <v/>
      </c>
      <c r="E129" s="89">
        <f>SUMIFS(BasilRadata[Heltidsplasser
0-2],BasilRadata[År],'0. Oppsett'!$C$7-1,BasilRadata[1B. Organisasjonsnummer:],$C129)</f>
        <v>0</v>
      </c>
      <c r="F129" s="23">
        <f>'4. Selvkost og satser'!$B$54</f>
        <v>217524.33895692934</v>
      </c>
      <c r="G129" s="89">
        <f>SUMIFS(BasilRadata[Heltidsplasser
3-6],BasilRadata[År],'0. Oppsett'!$C$7-1,BasilRadata[1B. Organisasjonsnummer:],$C129)</f>
        <v>0</v>
      </c>
      <c r="H129" s="23">
        <f>'4. Selvkost og satser'!$B$55</f>
        <v>113119.38208016184</v>
      </c>
      <c r="I129" s="97">
        <f t="shared" si="5"/>
        <v>0</v>
      </c>
      <c r="J129" s="101">
        <f>SUMIFS(BasilRadata[8E. Oppgi antall årsverk barnehagen har pensjonsforpliktelser for:],BasilRadata[År],'0. Oppsett'!$C$7-1,BasilRadata[1B. Organisasjonsnummer:],'X. Utbetalingsmodul'!$C129)</f>
        <v>0</v>
      </c>
      <c r="K129" s="97" t="e">
        <f>_xlfn.XLOOKUP(C129,'X. Satser pensjonstilskudd'!$C$5:$C$224,'X. Satser pensjonstilskudd'!$I$5:$I$224)</f>
        <v>#DIV/0!</v>
      </c>
      <c r="L129" s="98" t="e">
        <f t="shared" si="6"/>
        <v>#DIV/0!</v>
      </c>
      <c r="M129" s="163">
        <f t="shared" si="7"/>
        <v>0</v>
      </c>
      <c r="N129" s="163">
        <f>IFERROR(M129*'0. Oppsett'!$C$30,0)</f>
        <v>0</v>
      </c>
      <c r="O129" s="25">
        <v>0</v>
      </c>
      <c r="P129" s="25"/>
      <c r="Q129" s="25"/>
      <c r="R129" s="25"/>
      <c r="S129" s="25">
        <v>0</v>
      </c>
      <c r="T129" s="164">
        <v>0</v>
      </c>
      <c r="U129" s="164">
        <f t="shared" si="8"/>
        <v>0</v>
      </c>
    </row>
    <row r="130" spans="1:21">
      <c r="A130" s="19">
        <v>126</v>
      </c>
      <c r="B130" s="90">
        <f>'X. Satser pensjonstilskudd'!B130</f>
        <v>0</v>
      </c>
      <c r="C130" s="17">
        <f>'X. Satser pensjonstilskudd'!C130</f>
        <v>0</v>
      </c>
      <c r="D130" s="17" t="str">
        <f>IFERROR(_xlfn.XLOOKUP($C130,factPensjon[Virksomhetsnr.],factPensjon[Forpliktelser]),"")</f>
        <v/>
      </c>
      <c r="E130" s="89">
        <f>SUMIFS(BasilRadata[Heltidsplasser
0-2],BasilRadata[År],'0. Oppsett'!$C$7-1,BasilRadata[1B. Organisasjonsnummer:],$C130)</f>
        <v>0</v>
      </c>
      <c r="F130" s="23">
        <f>'4. Selvkost og satser'!$B$54</f>
        <v>217524.33895692934</v>
      </c>
      <c r="G130" s="89">
        <f>SUMIFS(BasilRadata[Heltidsplasser
3-6],BasilRadata[År],'0. Oppsett'!$C$7-1,BasilRadata[1B. Organisasjonsnummer:],$C130)</f>
        <v>0</v>
      </c>
      <c r="H130" s="23">
        <f>'4. Selvkost og satser'!$B$55</f>
        <v>113119.38208016184</v>
      </c>
      <c r="I130" s="97">
        <f t="shared" si="5"/>
        <v>0</v>
      </c>
      <c r="J130" s="101">
        <f>SUMIFS(BasilRadata[8E. Oppgi antall årsverk barnehagen har pensjonsforpliktelser for:],BasilRadata[År],'0. Oppsett'!$C$7-1,BasilRadata[1B. Organisasjonsnummer:],'X. Utbetalingsmodul'!$C130)</f>
        <v>0</v>
      </c>
      <c r="K130" s="97" t="e">
        <f>_xlfn.XLOOKUP(C130,'X. Satser pensjonstilskudd'!$C$5:$C$224,'X. Satser pensjonstilskudd'!$I$5:$I$224)</f>
        <v>#DIV/0!</v>
      </c>
      <c r="L130" s="98" t="e">
        <f t="shared" si="6"/>
        <v>#DIV/0!</v>
      </c>
      <c r="M130" s="163">
        <f t="shared" si="7"/>
        <v>0</v>
      </c>
      <c r="N130" s="163">
        <f>IFERROR(M130*'0. Oppsett'!$C$30,0)</f>
        <v>0</v>
      </c>
      <c r="O130" s="25">
        <v>0</v>
      </c>
      <c r="P130" s="25"/>
      <c r="Q130" s="25"/>
      <c r="R130" s="25"/>
      <c r="S130" s="25">
        <v>0</v>
      </c>
      <c r="T130" s="164">
        <v>0</v>
      </c>
      <c r="U130" s="164">
        <f t="shared" si="8"/>
        <v>0</v>
      </c>
    </row>
    <row r="131" spans="1:21">
      <c r="A131" s="16">
        <v>127</v>
      </c>
      <c r="B131" s="90">
        <f>'X. Satser pensjonstilskudd'!B131</f>
        <v>0</v>
      </c>
      <c r="C131" s="17">
        <f>'X. Satser pensjonstilskudd'!C131</f>
        <v>0</v>
      </c>
      <c r="D131" s="17" t="str">
        <f>IFERROR(_xlfn.XLOOKUP($C131,factPensjon[Virksomhetsnr.],factPensjon[Forpliktelser]),"")</f>
        <v/>
      </c>
      <c r="E131" s="89">
        <f>SUMIFS(BasilRadata[Heltidsplasser
0-2],BasilRadata[År],'0. Oppsett'!$C$7-1,BasilRadata[1B. Organisasjonsnummer:],$C131)</f>
        <v>0</v>
      </c>
      <c r="F131" s="23">
        <f>'4. Selvkost og satser'!$B$54</f>
        <v>217524.33895692934</v>
      </c>
      <c r="G131" s="89">
        <f>SUMIFS(BasilRadata[Heltidsplasser
3-6],BasilRadata[År],'0. Oppsett'!$C$7-1,BasilRadata[1B. Organisasjonsnummer:],$C131)</f>
        <v>0</v>
      </c>
      <c r="H131" s="23">
        <f>'4. Selvkost og satser'!$B$55</f>
        <v>113119.38208016184</v>
      </c>
      <c r="I131" s="97">
        <f t="shared" si="5"/>
        <v>0</v>
      </c>
      <c r="J131" s="101">
        <f>SUMIFS(BasilRadata[8E. Oppgi antall årsverk barnehagen har pensjonsforpliktelser for:],BasilRadata[År],'0. Oppsett'!$C$7-1,BasilRadata[1B. Organisasjonsnummer:],'X. Utbetalingsmodul'!$C131)</f>
        <v>0</v>
      </c>
      <c r="K131" s="97" t="e">
        <f>_xlfn.XLOOKUP(C131,'X. Satser pensjonstilskudd'!$C$5:$C$224,'X. Satser pensjonstilskudd'!$I$5:$I$224)</f>
        <v>#DIV/0!</v>
      </c>
      <c r="L131" s="98" t="e">
        <f t="shared" si="6"/>
        <v>#DIV/0!</v>
      </c>
      <c r="M131" s="163">
        <f t="shared" si="7"/>
        <v>0</v>
      </c>
      <c r="N131" s="163">
        <f>IFERROR(M131*'0. Oppsett'!$C$30,0)</f>
        <v>0</v>
      </c>
      <c r="O131" s="25">
        <v>0</v>
      </c>
      <c r="P131" s="25"/>
      <c r="Q131" s="25"/>
      <c r="R131" s="25"/>
      <c r="S131" s="25">
        <v>0</v>
      </c>
      <c r="T131" s="164">
        <v>0</v>
      </c>
      <c r="U131" s="164">
        <f t="shared" si="8"/>
        <v>0</v>
      </c>
    </row>
    <row r="132" spans="1:21">
      <c r="A132" s="19">
        <v>128</v>
      </c>
      <c r="B132" s="90">
        <f>'X. Satser pensjonstilskudd'!B132</f>
        <v>0</v>
      </c>
      <c r="C132" s="17">
        <f>'X. Satser pensjonstilskudd'!C132</f>
        <v>0</v>
      </c>
      <c r="D132" s="17" t="str">
        <f>IFERROR(_xlfn.XLOOKUP($C132,factPensjon[Virksomhetsnr.],factPensjon[Forpliktelser]),"")</f>
        <v/>
      </c>
      <c r="E132" s="89">
        <f>SUMIFS(BasilRadata[Heltidsplasser
0-2],BasilRadata[År],'0. Oppsett'!$C$7-1,BasilRadata[1B. Organisasjonsnummer:],$C132)</f>
        <v>0</v>
      </c>
      <c r="F132" s="23">
        <f>'4. Selvkost og satser'!$B$54</f>
        <v>217524.33895692934</v>
      </c>
      <c r="G132" s="89">
        <f>SUMIFS(BasilRadata[Heltidsplasser
3-6],BasilRadata[År],'0. Oppsett'!$C$7-1,BasilRadata[1B. Organisasjonsnummer:],$C132)</f>
        <v>0</v>
      </c>
      <c r="H132" s="23">
        <f>'4. Selvkost og satser'!$B$55</f>
        <v>113119.38208016184</v>
      </c>
      <c r="I132" s="97">
        <f t="shared" si="5"/>
        <v>0</v>
      </c>
      <c r="J132" s="101">
        <f>SUMIFS(BasilRadata[8E. Oppgi antall årsverk barnehagen har pensjonsforpliktelser for:],BasilRadata[År],'0. Oppsett'!$C$7-1,BasilRadata[1B. Organisasjonsnummer:],'X. Utbetalingsmodul'!$C132)</f>
        <v>0</v>
      </c>
      <c r="K132" s="97" t="e">
        <f>_xlfn.XLOOKUP(C132,'X. Satser pensjonstilskudd'!$C$5:$C$224,'X. Satser pensjonstilskudd'!$I$5:$I$224)</f>
        <v>#DIV/0!</v>
      </c>
      <c r="L132" s="98" t="e">
        <f t="shared" si="6"/>
        <v>#DIV/0!</v>
      </c>
      <c r="M132" s="163">
        <f t="shared" si="7"/>
        <v>0</v>
      </c>
      <c r="N132" s="163">
        <f>IFERROR(M132*'0. Oppsett'!$C$30,0)</f>
        <v>0</v>
      </c>
      <c r="O132" s="25">
        <v>0</v>
      </c>
      <c r="P132" s="25"/>
      <c r="Q132" s="25"/>
      <c r="R132" s="25"/>
      <c r="S132" s="25">
        <v>0</v>
      </c>
      <c r="T132" s="164">
        <v>0</v>
      </c>
      <c r="U132" s="164">
        <f t="shared" si="8"/>
        <v>0</v>
      </c>
    </row>
    <row r="133" spans="1:21">
      <c r="A133" s="16">
        <v>129</v>
      </c>
      <c r="B133" s="90">
        <f>'X. Satser pensjonstilskudd'!B133</f>
        <v>0</v>
      </c>
      <c r="C133" s="17">
        <f>'X. Satser pensjonstilskudd'!C133</f>
        <v>0</v>
      </c>
      <c r="D133" s="17" t="str">
        <f>IFERROR(_xlfn.XLOOKUP($C133,factPensjon[Virksomhetsnr.],factPensjon[Forpliktelser]),"")</f>
        <v/>
      </c>
      <c r="E133" s="89">
        <f>SUMIFS(BasilRadata[Heltidsplasser
0-2],BasilRadata[År],'0. Oppsett'!$C$7-1,BasilRadata[1B. Organisasjonsnummer:],$C133)</f>
        <v>0</v>
      </c>
      <c r="F133" s="23">
        <f>'4. Selvkost og satser'!$B$54</f>
        <v>217524.33895692934</v>
      </c>
      <c r="G133" s="89">
        <f>SUMIFS(BasilRadata[Heltidsplasser
3-6],BasilRadata[År],'0. Oppsett'!$C$7-1,BasilRadata[1B. Organisasjonsnummer:],$C133)</f>
        <v>0</v>
      </c>
      <c r="H133" s="23">
        <f>'4. Selvkost og satser'!$B$55</f>
        <v>113119.38208016184</v>
      </c>
      <c r="I133" s="97">
        <f t="shared" si="5"/>
        <v>0</v>
      </c>
      <c r="J133" s="101">
        <f>SUMIFS(BasilRadata[8E. Oppgi antall årsverk barnehagen har pensjonsforpliktelser for:],BasilRadata[År],'0. Oppsett'!$C$7-1,BasilRadata[1B. Organisasjonsnummer:],'X. Utbetalingsmodul'!$C133)</f>
        <v>0</v>
      </c>
      <c r="K133" s="97" t="e">
        <f>_xlfn.XLOOKUP(C133,'X. Satser pensjonstilskudd'!$C$5:$C$224,'X. Satser pensjonstilskudd'!$I$5:$I$224)</f>
        <v>#DIV/0!</v>
      </c>
      <c r="L133" s="98" t="e">
        <f t="shared" si="6"/>
        <v>#DIV/0!</v>
      </c>
      <c r="M133" s="163">
        <f t="shared" si="7"/>
        <v>0</v>
      </c>
      <c r="N133" s="163">
        <f>IFERROR(M133*'0. Oppsett'!$C$30,0)</f>
        <v>0</v>
      </c>
      <c r="O133" s="25">
        <v>0</v>
      </c>
      <c r="P133" s="25"/>
      <c r="Q133" s="25"/>
      <c r="R133" s="25"/>
      <c r="S133" s="25">
        <v>0</v>
      </c>
      <c r="T133" s="164">
        <v>0</v>
      </c>
      <c r="U133" s="164">
        <f t="shared" si="8"/>
        <v>0</v>
      </c>
    </row>
    <row r="134" spans="1:21">
      <c r="A134" s="19">
        <v>130</v>
      </c>
      <c r="B134" s="90">
        <f>'X. Satser pensjonstilskudd'!B134</f>
        <v>0</v>
      </c>
      <c r="C134" s="17">
        <f>'X. Satser pensjonstilskudd'!C134</f>
        <v>0</v>
      </c>
      <c r="D134" s="17" t="str">
        <f>IFERROR(_xlfn.XLOOKUP($C134,factPensjon[Virksomhetsnr.],factPensjon[Forpliktelser]),"")</f>
        <v/>
      </c>
      <c r="E134" s="89">
        <f>SUMIFS(BasilRadata[Heltidsplasser
0-2],BasilRadata[År],'0. Oppsett'!$C$7-1,BasilRadata[1B. Organisasjonsnummer:],$C134)</f>
        <v>0</v>
      </c>
      <c r="F134" s="23">
        <f>'4. Selvkost og satser'!$B$54</f>
        <v>217524.33895692934</v>
      </c>
      <c r="G134" s="89">
        <f>SUMIFS(BasilRadata[Heltidsplasser
3-6],BasilRadata[År],'0. Oppsett'!$C$7-1,BasilRadata[1B. Organisasjonsnummer:],$C134)</f>
        <v>0</v>
      </c>
      <c r="H134" s="23">
        <f>'4. Selvkost og satser'!$B$55</f>
        <v>113119.38208016184</v>
      </c>
      <c r="I134" s="97">
        <f t="shared" ref="I134:I197" si="9">IFERROR(IF(B134="",0,E134*F134+G134*H134),0)</f>
        <v>0</v>
      </c>
      <c r="J134" s="101">
        <f>SUMIFS(BasilRadata[8E. Oppgi antall årsverk barnehagen har pensjonsforpliktelser for:],BasilRadata[År],'0. Oppsett'!$C$7-1,BasilRadata[1B. Organisasjonsnummer:],'X. Utbetalingsmodul'!$C134)</f>
        <v>0</v>
      </c>
      <c r="K134" s="97" t="e">
        <f>_xlfn.XLOOKUP(C134,'X. Satser pensjonstilskudd'!$C$5:$C$224,'X. Satser pensjonstilskudd'!$I$5:$I$224)</f>
        <v>#DIV/0!</v>
      </c>
      <c r="L134" s="98" t="e">
        <f t="shared" ref="L134:L197" si="10">K134*J134</f>
        <v>#DIV/0!</v>
      </c>
      <c r="M134" s="163">
        <f t="shared" ref="M134:M197" si="11">E134+G134</f>
        <v>0</v>
      </c>
      <c r="N134" s="163">
        <f>IFERROR(M134*'0. Oppsett'!$C$30,0)</f>
        <v>0</v>
      </c>
      <c r="O134" s="25">
        <v>0</v>
      </c>
      <c r="P134" s="25"/>
      <c r="Q134" s="25"/>
      <c r="R134" s="25"/>
      <c r="S134" s="25">
        <v>0</v>
      </c>
      <c r="T134" s="164">
        <v>0</v>
      </c>
      <c r="U134" s="164">
        <f t="shared" si="8"/>
        <v>0</v>
      </c>
    </row>
    <row r="135" spans="1:21">
      <c r="A135" s="16">
        <v>131</v>
      </c>
      <c r="B135" s="90">
        <f>'X. Satser pensjonstilskudd'!B135</f>
        <v>0</v>
      </c>
      <c r="C135" s="17">
        <f>'X. Satser pensjonstilskudd'!C135</f>
        <v>0</v>
      </c>
      <c r="D135" s="17" t="str">
        <f>IFERROR(_xlfn.XLOOKUP($C135,factPensjon[Virksomhetsnr.],factPensjon[Forpliktelser]),"")</f>
        <v/>
      </c>
      <c r="E135" s="89">
        <f>SUMIFS(BasilRadata[Heltidsplasser
0-2],BasilRadata[År],'0. Oppsett'!$C$7-1,BasilRadata[1B. Organisasjonsnummer:],$C135)</f>
        <v>0</v>
      </c>
      <c r="F135" s="23">
        <f>'4. Selvkost og satser'!$B$54</f>
        <v>217524.33895692934</v>
      </c>
      <c r="G135" s="89">
        <f>SUMIFS(BasilRadata[Heltidsplasser
3-6],BasilRadata[År],'0. Oppsett'!$C$7-1,BasilRadata[1B. Organisasjonsnummer:],$C135)</f>
        <v>0</v>
      </c>
      <c r="H135" s="23">
        <f>'4. Selvkost og satser'!$B$55</f>
        <v>113119.38208016184</v>
      </c>
      <c r="I135" s="97">
        <f t="shared" si="9"/>
        <v>0</v>
      </c>
      <c r="J135" s="101">
        <f>SUMIFS(BasilRadata[8E. Oppgi antall årsverk barnehagen har pensjonsforpliktelser for:],BasilRadata[År],'0. Oppsett'!$C$7-1,BasilRadata[1B. Organisasjonsnummer:],'X. Utbetalingsmodul'!$C135)</f>
        <v>0</v>
      </c>
      <c r="K135" s="97" t="e">
        <f>_xlfn.XLOOKUP(C135,'X. Satser pensjonstilskudd'!$C$5:$C$224,'X. Satser pensjonstilskudd'!$I$5:$I$224)</f>
        <v>#DIV/0!</v>
      </c>
      <c r="L135" s="98" t="e">
        <f t="shared" si="10"/>
        <v>#DIV/0!</v>
      </c>
      <c r="M135" s="163">
        <f t="shared" si="11"/>
        <v>0</v>
      </c>
      <c r="N135" s="163">
        <f>IFERROR(M135*'0. Oppsett'!$C$30,0)</f>
        <v>0</v>
      </c>
      <c r="O135" s="25">
        <v>0</v>
      </c>
      <c r="P135" s="25"/>
      <c r="Q135" s="25"/>
      <c r="R135" s="25"/>
      <c r="S135" s="25">
        <v>0</v>
      </c>
      <c r="T135" s="164">
        <v>0</v>
      </c>
      <c r="U135" s="164">
        <f t="shared" si="8"/>
        <v>0</v>
      </c>
    </row>
    <row r="136" spans="1:21">
      <c r="A136" s="19">
        <v>132</v>
      </c>
      <c r="B136" s="90">
        <f>'X. Satser pensjonstilskudd'!B136</f>
        <v>0</v>
      </c>
      <c r="C136" s="17">
        <f>'X. Satser pensjonstilskudd'!C136</f>
        <v>0</v>
      </c>
      <c r="D136" s="17" t="str">
        <f>IFERROR(_xlfn.XLOOKUP($C136,factPensjon[Virksomhetsnr.],factPensjon[Forpliktelser]),"")</f>
        <v/>
      </c>
      <c r="E136" s="89">
        <f>SUMIFS(BasilRadata[Heltidsplasser
0-2],BasilRadata[År],'0. Oppsett'!$C$7-1,BasilRadata[1B. Organisasjonsnummer:],$C136)</f>
        <v>0</v>
      </c>
      <c r="F136" s="23">
        <f>'4. Selvkost og satser'!$B$54</f>
        <v>217524.33895692934</v>
      </c>
      <c r="G136" s="89">
        <f>SUMIFS(BasilRadata[Heltidsplasser
3-6],BasilRadata[År],'0. Oppsett'!$C$7-1,BasilRadata[1B. Organisasjonsnummer:],$C136)</f>
        <v>0</v>
      </c>
      <c r="H136" s="23">
        <f>'4. Selvkost og satser'!$B$55</f>
        <v>113119.38208016184</v>
      </c>
      <c r="I136" s="97">
        <f t="shared" si="9"/>
        <v>0</v>
      </c>
      <c r="J136" s="101">
        <f>SUMIFS(BasilRadata[8E. Oppgi antall årsverk barnehagen har pensjonsforpliktelser for:],BasilRadata[År],'0. Oppsett'!$C$7-1,BasilRadata[1B. Organisasjonsnummer:],'X. Utbetalingsmodul'!$C136)</f>
        <v>0</v>
      </c>
      <c r="K136" s="97" t="e">
        <f>_xlfn.XLOOKUP(C136,'X. Satser pensjonstilskudd'!$C$5:$C$224,'X. Satser pensjonstilskudd'!$I$5:$I$224)</f>
        <v>#DIV/0!</v>
      </c>
      <c r="L136" s="98" t="e">
        <f t="shared" si="10"/>
        <v>#DIV/0!</v>
      </c>
      <c r="M136" s="163">
        <f t="shared" si="11"/>
        <v>0</v>
      </c>
      <c r="N136" s="163">
        <f>IFERROR(M136*'0. Oppsett'!$C$30,0)</f>
        <v>0</v>
      </c>
      <c r="O136" s="25">
        <v>0</v>
      </c>
      <c r="P136" s="25"/>
      <c r="Q136" s="25"/>
      <c r="R136" s="25"/>
      <c r="S136" s="25">
        <v>0</v>
      </c>
      <c r="T136" s="164">
        <v>0</v>
      </c>
      <c r="U136" s="164">
        <f t="shared" si="8"/>
        <v>0</v>
      </c>
    </row>
    <row r="137" spans="1:21">
      <c r="A137" s="16">
        <v>133</v>
      </c>
      <c r="B137" s="90">
        <f>'X. Satser pensjonstilskudd'!B137</f>
        <v>0</v>
      </c>
      <c r="C137" s="17">
        <f>'X. Satser pensjonstilskudd'!C137</f>
        <v>0</v>
      </c>
      <c r="D137" s="17" t="str">
        <f>IFERROR(_xlfn.XLOOKUP($C137,factPensjon[Virksomhetsnr.],factPensjon[Forpliktelser]),"")</f>
        <v/>
      </c>
      <c r="E137" s="89">
        <f>SUMIFS(BasilRadata[Heltidsplasser
0-2],BasilRadata[År],'0. Oppsett'!$C$7-1,BasilRadata[1B. Organisasjonsnummer:],$C137)</f>
        <v>0</v>
      </c>
      <c r="F137" s="23">
        <f>'4. Selvkost og satser'!$B$54</f>
        <v>217524.33895692934</v>
      </c>
      <c r="G137" s="89">
        <f>SUMIFS(BasilRadata[Heltidsplasser
3-6],BasilRadata[År],'0. Oppsett'!$C$7-1,BasilRadata[1B. Organisasjonsnummer:],$C137)</f>
        <v>0</v>
      </c>
      <c r="H137" s="23">
        <f>'4. Selvkost og satser'!$B$55</f>
        <v>113119.38208016184</v>
      </c>
      <c r="I137" s="97">
        <f t="shared" si="9"/>
        <v>0</v>
      </c>
      <c r="J137" s="101">
        <f>SUMIFS(BasilRadata[8E. Oppgi antall årsverk barnehagen har pensjonsforpliktelser for:],BasilRadata[År],'0. Oppsett'!$C$7-1,BasilRadata[1B. Organisasjonsnummer:],'X. Utbetalingsmodul'!$C137)</f>
        <v>0</v>
      </c>
      <c r="K137" s="97" t="e">
        <f>_xlfn.XLOOKUP(C137,'X. Satser pensjonstilskudd'!$C$5:$C$224,'X. Satser pensjonstilskudd'!$I$5:$I$224)</f>
        <v>#DIV/0!</v>
      </c>
      <c r="L137" s="98" t="e">
        <f t="shared" si="10"/>
        <v>#DIV/0!</v>
      </c>
      <c r="M137" s="163">
        <f t="shared" si="11"/>
        <v>0</v>
      </c>
      <c r="N137" s="163">
        <f>IFERROR(M137*'0. Oppsett'!$C$30,0)</f>
        <v>0</v>
      </c>
      <c r="O137" s="25">
        <v>0</v>
      </c>
      <c r="P137" s="25"/>
      <c r="Q137" s="25"/>
      <c r="R137" s="25"/>
      <c r="S137" s="25">
        <v>0</v>
      </c>
      <c r="T137" s="164">
        <v>0</v>
      </c>
      <c r="U137" s="164">
        <f t="shared" si="8"/>
        <v>0</v>
      </c>
    </row>
    <row r="138" spans="1:21">
      <c r="A138" s="19">
        <v>134</v>
      </c>
      <c r="B138" s="90">
        <f>'X. Satser pensjonstilskudd'!B138</f>
        <v>0</v>
      </c>
      <c r="C138" s="17">
        <f>'X. Satser pensjonstilskudd'!C138</f>
        <v>0</v>
      </c>
      <c r="D138" s="17" t="str">
        <f>IFERROR(_xlfn.XLOOKUP($C138,factPensjon[Virksomhetsnr.],factPensjon[Forpliktelser]),"")</f>
        <v/>
      </c>
      <c r="E138" s="89">
        <f>SUMIFS(BasilRadata[Heltidsplasser
0-2],BasilRadata[År],'0. Oppsett'!$C$7-1,BasilRadata[1B. Organisasjonsnummer:],$C138)</f>
        <v>0</v>
      </c>
      <c r="F138" s="23">
        <f>'4. Selvkost og satser'!$B$54</f>
        <v>217524.33895692934</v>
      </c>
      <c r="G138" s="89">
        <f>SUMIFS(BasilRadata[Heltidsplasser
3-6],BasilRadata[År],'0. Oppsett'!$C$7-1,BasilRadata[1B. Organisasjonsnummer:],$C138)</f>
        <v>0</v>
      </c>
      <c r="H138" s="23">
        <f>'4. Selvkost og satser'!$B$55</f>
        <v>113119.38208016184</v>
      </c>
      <c r="I138" s="97">
        <f t="shared" si="9"/>
        <v>0</v>
      </c>
      <c r="J138" s="101">
        <f>SUMIFS(BasilRadata[8E. Oppgi antall årsverk barnehagen har pensjonsforpliktelser for:],BasilRadata[År],'0. Oppsett'!$C$7-1,BasilRadata[1B. Organisasjonsnummer:],'X. Utbetalingsmodul'!$C138)</f>
        <v>0</v>
      </c>
      <c r="K138" s="97" t="e">
        <f>_xlfn.XLOOKUP(C138,'X. Satser pensjonstilskudd'!$C$5:$C$224,'X. Satser pensjonstilskudd'!$I$5:$I$224)</f>
        <v>#DIV/0!</v>
      </c>
      <c r="L138" s="98" t="e">
        <f t="shared" si="10"/>
        <v>#DIV/0!</v>
      </c>
      <c r="M138" s="163">
        <f t="shared" si="11"/>
        <v>0</v>
      </c>
      <c r="N138" s="163">
        <f>IFERROR(M138*'0. Oppsett'!$C$30,0)</f>
        <v>0</v>
      </c>
      <c r="O138" s="25">
        <v>0</v>
      </c>
      <c r="P138" s="25"/>
      <c r="Q138" s="25"/>
      <c r="R138" s="25"/>
      <c r="S138" s="25">
        <v>0</v>
      </c>
      <c r="T138" s="164">
        <v>0</v>
      </c>
      <c r="U138" s="164">
        <f t="shared" si="8"/>
        <v>0</v>
      </c>
    </row>
    <row r="139" spans="1:21">
      <c r="A139" s="16">
        <v>135</v>
      </c>
      <c r="B139" s="90">
        <f>'X. Satser pensjonstilskudd'!B139</f>
        <v>0</v>
      </c>
      <c r="C139" s="17">
        <f>'X. Satser pensjonstilskudd'!C139</f>
        <v>0</v>
      </c>
      <c r="D139" s="17" t="str">
        <f>IFERROR(_xlfn.XLOOKUP($C139,factPensjon[Virksomhetsnr.],factPensjon[Forpliktelser]),"")</f>
        <v/>
      </c>
      <c r="E139" s="89">
        <f>SUMIFS(BasilRadata[Heltidsplasser
0-2],BasilRadata[År],'0. Oppsett'!$C$7-1,BasilRadata[1B. Organisasjonsnummer:],$C139)</f>
        <v>0</v>
      </c>
      <c r="F139" s="23">
        <f>'4. Selvkost og satser'!$B$54</f>
        <v>217524.33895692934</v>
      </c>
      <c r="G139" s="89">
        <f>SUMIFS(BasilRadata[Heltidsplasser
3-6],BasilRadata[År],'0. Oppsett'!$C$7-1,BasilRadata[1B. Organisasjonsnummer:],$C139)</f>
        <v>0</v>
      </c>
      <c r="H139" s="23">
        <f>'4. Selvkost og satser'!$B$55</f>
        <v>113119.38208016184</v>
      </c>
      <c r="I139" s="97">
        <f t="shared" si="9"/>
        <v>0</v>
      </c>
      <c r="J139" s="101">
        <f>SUMIFS(BasilRadata[8E. Oppgi antall årsverk barnehagen har pensjonsforpliktelser for:],BasilRadata[År],'0. Oppsett'!$C$7-1,BasilRadata[1B. Organisasjonsnummer:],'X. Utbetalingsmodul'!$C139)</f>
        <v>0</v>
      </c>
      <c r="K139" s="97" t="e">
        <f>_xlfn.XLOOKUP(C139,'X. Satser pensjonstilskudd'!$C$5:$C$224,'X. Satser pensjonstilskudd'!$I$5:$I$224)</f>
        <v>#DIV/0!</v>
      </c>
      <c r="L139" s="98" t="e">
        <f t="shared" si="10"/>
        <v>#DIV/0!</v>
      </c>
      <c r="M139" s="163">
        <f t="shared" si="11"/>
        <v>0</v>
      </c>
      <c r="N139" s="163">
        <f>IFERROR(M139*'0. Oppsett'!$C$30,0)</f>
        <v>0</v>
      </c>
      <c r="O139" s="25">
        <v>0</v>
      </c>
      <c r="P139" s="25"/>
      <c r="Q139" s="25"/>
      <c r="R139" s="25"/>
      <c r="S139" s="25">
        <v>0</v>
      </c>
      <c r="T139" s="164">
        <v>0</v>
      </c>
      <c r="U139" s="164">
        <f t="shared" ref="U139:U202" si="12">IFERROR(IF(B139="",0,I139+K139+N139+O139+S139+T139),0)</f>
        <v>0</v>
      </c>
    </row>
    <row r="140" spans="1:21">
      <c r="A140" s="19">
        <v>136</v>
      </c>
      <c r="B140" s="90">
        <f>'X. Satser pensjonstilskudd'!B140</f>
        <v>0</v>
      </c>
      <c r="C140" s="17">
        <f>'X. Satser pensjonstilskudd'!C140</f>
        <v>0</v>
      </c>
      <c r="D140" s="17" t="str">
        <f>IFERROR(_xlfn.XLOOKUP($C140,factPensjon[Virksomhetsnr.],factPensjon[Forpliktelser]),"")</f>
        <v/>
      </c>
      <c r="E140" s="89">
        <f>SUMIFS(BasilRadata[Heltidsplasser
0-2],BasilRadata[År],'0. Oppsett'!$C$7-1,BasilRadata[1B. Organisasjonsnummer:],$C140)</f>
        <v>0</v>
      </c>
      <c r="F140" s="23">
        <f>'4. Selvkost og satser'!$B$54</f>
        <v>217524.33895692934</v>
      </c>
      <c r="G140" s="89">
        <f>SUMIFS(BasilRadata[Heltidsplasser
3-6],BasilRadata[År],'0. Oppsett'!$C$7-1,BasilRadata[1B. Organisasjonsnummer:],$C140)</f>
        <v>0</v>
      </c>
      <c r="H140" s="23">
        <f>'4. Selvkost og satser'!$B$55</f>
        <v>113119.38208016184</v>
      </c>
      <c r="I140" s="97">
        <f t="shared" si="9"/>
        <v>0</v>
      </c>
      <c r="J140" s="101">
        <f>SUMIFS(BasilRadata[8E. Oppgi antall årsverk barnehagen har pensjonsforpliktelser for:],BasilRadata[År],'0. Oppsett'!$C$7-1,BasilRadata[1B. Organisasjonsnummer:],'X. Utbetalingsmodul'!$C140)</f>
        <v>0</v>
      </c>
      <c r="K140" s="97" t="e">
        <f>_xlfn.XLOOKUP(C140,'X. Satser pensjonstilskudd'!$C$5:$C$224,'X. Satser pensjonstilskudd'!$I$5:$I$224)</f>
        <v>#DIV/0!</v>
      </c>
      <c r="L140" s="98" t="e">
        <f t="shared" si="10"/>
        <v>#DIV/0!</v>
      </c>
      <c r="M140" s="163">
        <f t="shared" si="11"/>
        <v>0</v>
      </c>
      <c r="N140" s="163">
        <f>IFERROR(M140*'0. Oppsett'!$C$30,0)</f>
        <v>0</v>
      </c>
      <c r="O140" s="25">
        <v>0</v>
      </c>
      <c r="P140" s="25"/>
      <c r="Q140" s="25"/>
      <c r="R140" s="25"/>
      <c r="S140" s="25">
        <v>0</v>
      </c>
      <c r="T140" s="164">
        <v>0</v>
      </c>
      <c r="U140" s="164">
        <f t="shared" si="12"/>
        <v>0</v>
      </c>
    </row>
    <row r="141" spans="1:21">
      <c r="A141" s="16">
        <v>137</v>
      </c>
      <c r="B141" s="90">
        <f>'X. Satser pensjonstilskudd'!B141</f>
        <v>0</v>
      </c>
      <c r="C141" s="17">
        <f>'X. Satser pensjonstilskudd'!C141</f>
        <v>0</v>
      </c>
      <c r="D141" s="17" t="str">
        <f>IFERROR(_xlfn.XLOOKUP($C141,factPensjon[Virksomhetsnr.],factPensjon[Forpliktelser]),"")</f>
        <v/>
      </c>
      <c r="E141" s="89">
        <f>SUMIFS(BasilRadata[Heltidsplasser
0-2],BasilRadata[År],'0. Oppsett'!$C$7-1,BasilRadata[1B. Organisasjonsnummer:],$C141)</f>
        <v>0</v>
      </c>
      <c r="F141" s="23">
        <f>'4. Selvkost og satser'!$B$54</f>
        <v>217524.33895692934</v>
      </c>
      <c r="G141" s="89">
        <f>SUMIFS(BasilRadata[Heltidsplasser
3-6],BasilRadata[År],'0. Oppsett'!$C$7-1,BasilRadata[1B. Organisasjonsnummer:],$C141)</f>
        <v>0</v>
      </c>
      <c r="H141" s="23">
        <f>'4. Selvkost og satser'!$B$55</f>
        <v>113119.38208016184</v>
      </c>
      <c r="I141" s="97">
        <f t="shared" si="9"/>
        <v>0</v>
      </c>
      <c r="J141" s="101">
        <f>SUMIFS(BasilRadata[8E. Oppgi antall årsverk barnehagen har pensjonsforpliktelser for:],BasilRadata[År],'0. Oppsett'!$C$7-1,BasilRadata[1B. Organisasjonsnummer:],'X. Utbetalingsmodul'!$C141)</f>
        <v>0</v>
      </c>
      <c r="K141" s="97" t="e">
        <f>_xlfn.XLOOKUP(C141,'X. Satser pensjonstilskudd'!$C$5:$C$224,'X. Satser pensjonstilskudd'!$I$5:$I$224)</f>
        <v>#DIV/0!</v>
      </c>
      <c r="L141" s="98" t="e">
        <f t="shared" si="10"/>
        <v>#DIV/0!</v>
      </c>
      <c r="M141" s="163">
        <f t="shared" si="11"/>
        <v>0</v>
      </c>
      <c r="N141" s="163">
        <f>IFERROR(M141*'0. Oppsett'!$C$30,0)</f>
        <v>0</v>
      </c>
      <c r="O141" s="25">
        <v>0</v>
      </c>
      <c r="P141" s="25"/>
      <c r="Q141" s="25"/>
      <c r="R141" s="25"/>
      <c r="S141" s="25">
        <v>0</v>
      </c>
      <c r="T141" s="164">
        <v>0</v>
      </c>
      <c r="U141" s="164">
        <f t="shared" si="12"/>
        <v>0</v>
      </c>
    </row>
    <row r="142" spans="1:21">
      <c r="A142" s="19">
        <v>138</v>
      </c>
      <c r="B142" s="90">
        <f>'X. Satser pensjonstilskudd'!B142</f>
        <v>0</v>
      </c>
      <c r="C142" s="17">
        <f>'X. Satser pensjonstilskudd'!C142</f>
        <v>0</v>
      </c>
      <c r="D142" s="17" t="str">
        <f>IFERROR(_xlfn.XLOOKUP($C142,factPensjon[Virksomhetsnr.],factPensjon[Forpliktelser]),"")</f>
        <v/>
      </c>
      <c r="E142" s="89">
        <f>SUMIFS(BasilRadata[Heltidsplasser
0-2],BasilRadata[År],'0. Oppsett'!$C$7-1,BasilRadata[1B. Organisasjonsnummer:],$C142)</f>
        <v>0</v>
      </c>
      <c r="F142" s="23">
        <f>'4. Selvkost og satser'!$B$54</f>
        <v>217524.33895692934</v>
      </c>
      <c r="G142" s="89">
        <f>SUMIFS(BasilRadata[Heltidsplasser
3-6],BasilRadata[År],'0. Oppsett'!$C$7-1,BasilRadata[1B. Organisasjonsnummer:],$C142)</f>
        <v>0</v>
      </c>
      <c r="H142" s="23">
        <f>'4. Selvkost og satser'!$B$55</f>
        <v>113119.38208016184</v>
      </c>
      <c r="I142" s="97">
        <f t="shared" si="9"/>
        <v>0</v>
      </c>
      <c r="J142" s="101">
        <f>SUMIFS(BasilRadata[8E. Oppgi antall årsverk barnehagen har pensjonsforpliktelser for:],BasilRadata[År],'0. Oppsett'!$C$7-1,BasilRadata[1B. Organisasjonsnummer:],'X. Utbetalingsmodul'!$C142)</f>
        <v>0</v>
      </c>
      <c r="K142" s="97" t="e">
        <f>_xlfn.XLOOKUP(C142,'X. Satser pensjonstilskudd'!$C$5:$C$224,'X. Satser pensjonstilskudd'!$I$5:$I$224)</f>
        <v>#DIV/0!</v>
      </c>
      <c r="L142" s="98" t="e">
        <f t="shared" si="10"/>
        <v>#DIV/0!</v>
      </c>
      <c r="M142" s="163">
        <f t="shared" si="11"/>
        <v>0</v>
      </c>
      <c r="N142" s="163">
        <f>IFERROR(M142*'0. Oppsett'!$C$30,0)</f>
        <v>0</v>
      </c>
      <c r="O142" s="25">
        <v>0</v>
      </c>
      <c r="P142" s="25"/>
      <c r="Q142" s="25"/>
      <c r="R142" s="25"/>
      <c r="S142" s="25">
        <v>0</v>
      </c>
      <c r="T142" s="164">
        <v>0</v>
      </c>
      <c r="U142" s="164">
        <f t="shared" si="12"/>
        <v>0</v>
      </c>
    </row>
    <row r="143" spans="1:21">
      <c r="A143" s="16">
        <v>139</v>
      </c>
      <c r="B143" s="90">
        <f>'X. Satser pensjonstilskudd'!B143</f>
        <v>0</v>
      </c>
      <c r="C143" s="17">
        <f>'X. Satser pensjonstilskudd'!C143</f>
        <v>0</v>
      </c>
      <c r="D143" s="17" t="str">
        <f>IFERROR(_xlfn.XLOOKUP($C143,factPensjon[Virksomhetsnr.],factPensjon[Forpliktelser]),"")</f>
        <v/>
      </c>
      <c r="E143" s="89">
        <f>SUMIFS(BasilRadata[Heltidsplasser
0-2],BasilRadata[År],'0. Oppsett'!$C$7-1,BasilRadata[1B. Organisasjonsnummer:],$C143)</f>
        <v>0</v>
      </c>
      <c r="F143" s="23">
        <f>'4. Selvkost og satser'!$B$54</f>
        <v>217524.33895692934</v>
      </c>
      <c r="G143" s="89">
        <f>SUMIFS(BasilRadata[Heltidsplasser
3-6],BasilRadata[År],'0. Oppsett'!$C$7-1,BasilRadata[1B. Organisasjonsnummer:],$C143)</f>
        <v>0</v>
      </c>
      <c r="H143" s="23">
        <f>'4. Selvkost og satser'!$B$55</f>
        <v>113119.38208016184</v>
      </c>
      <c r="I143" s="97">
        <f t="shared" si="9"/>
        <v>0</v>
      </c>
      <c r="J143" s="101">
        <f>SUMIFS(BasilRadata[8E. Oppgi antall årsverk barnehagen har pensjonsforpliktelser for:],BasilRadata[År],'0. Oppsett'!$C$7-1,BasilRadata[1B. Organisasjonsnummer:],'X. Utbetalingsmodul'!$C143)</f>
        <v>0</v>
      </c>
      <c r="K143" s="97" t="e">
        <f>_xlfn.XLOOKUP(C143,'X. Satser pensjonstilskudd'!$C$5:$C$224,'X. Satser pensjonstilskudd'!$I$5:$I$224)</f>
        <v>#DIV/0!</v>
      </c>
      <c r="L143" s="98" t="e">
        <f t="shared" si="10"/>
        <v>#DIV/0!</v>
      </c>
      <c r="M143" s="163">
        <f t="shared" si="11"/>
        <v>0</v>
      </c>
      <c r="N143" s="163">
        <f>IFERROR(M143*'0. Oppsett'!$C$30,0)</f>
        <v>0</v>
      </c>
      <c r="O143" s="25">
        <v>0</v>
      </c>
      <c r="P143" s="25"/>
      <c r="Q143" s="25"/>
      <c r="R143" s="25"/>
      <c r="S143" s="25">
        <v>0</v>
      </c>
      <c r="T143" s="164">
        <v>0</v>
      </c>
      <c r="U143" s="164">
        <f t="shared" si="12"/>
        <v>0</v>
      </c>
    </row>
    <row r="144" spans="1:21">
      <c r="A144" s="19">
        <v>140</v>
      </c>
      <c r="B144" s="90">
        <f>'X. Satser pensjonstilskudd'!B144</f>
        <v>0</v>
      </c>
      <c r="C144" s="17">
        <f>'X. Satser pensjonstilskudd'!C144</f>
        <v>0</v>
      </c>
      <c r="D144" s="17" t="str">
        <f>IFERROR(_xlfn.XLOOKUP($C144,factPensjon[Virksomhetsnr.],factPensjon[Forpliktelser]),"")</f>
        <v/>
      </c>
      <c r="E144" s="89">
        <f>SUMIFS(BasilRadata[Heltidsplasser
0-2],BasilRadata[År],'0. Oppsett'!$C$7-1,BasilRadata[1B. Organisasjonsnummer:],$C144)</f>
        <v>0</v>
      </c>
      <c r="F144" s="23">
        <f>'4. Selvkost og satser'!$B$54</f>
        <v>217524.33895692934</v>
      </c>
      <c r="G144" s="89">
        <f>SUMIFS(BasilRadata[Heltidsplasser
3-6],BasilRadata[År],'0. Oppsett'!$C$7-1,BasilRadata[1B. Organisasjonsnummer:],$C144)</f>
        <v>0</v>
      </c>
      <c r="H144" s="23">
        <f>'4. Selvkost og satser'!$B$55</f>
        <v>113119.38208016184</v>
      </c>
      <c r="I144" s="97">
        <f t="shared" si="9"/>
        <v>0</v>
      </c>
      <c r="J144" s="101">
        <f>SUMIFS(BasilRadata[8E. Oppgi antall årsverk barnehagen har pensjonsforpliktelser for:],BasilRadata[År],'0. Oppsett'!$C$7-1,BasilRadata[1B. Organisasjonsnummer:],'X. Utbetalingsmodul'!$C144)</f>
        <v>0</v>
      </c>
      <c r="K144" s="97" t="e">
        <f>_xlfn.XLOOKUP(C144,'X. Satser pensjonstilskudd'!$C$5:$C$224,'X. Satser pensjonstilskudd'!$I$5:$I$224)</f>
        <v>#DIV/0!</v>
      </c>
      <c r="L144" s="98" t="e">
        <f t="shared" si="10"/>
        <v>#DIV/0!</v>
      </c>
      <c r="M144" s="163">
        <f t="shared" si="11"/>
        <v>0</v>
      </c>
      <c r="N144" s="163">
        <f>IFERROR(M144*'0. Oppsett'!$C$30,0)</f>
        <v>0</v>
      </c>
      <c r="O144" s="25">
        <v>0</v>
      </c>
      <c r="P144" s="25"/>
      <c r="Q144" s="25"/>
      <c r="R144" s="25"/>
      <c r="S144" s="25">
        <v>0</v>
      </c>
      <c r="T144" s="164">
        <v>0</v>
      </c>
      <c r="U144" s="164">
        <f t="shared" si="12"/>
        <v>0</v>
      </c>
    </row>
    <row r="145" spans="1:21">
      <c r="A145" s="16">
        <v>141</v>
      </c>
      <c r="B145" s="90">
        <f>'X. Satser pensjonstilskudd'!B145</f>
        <v>0</v>
      </c>
      <c r="C145" s="17">
        <f>'X. Satser pensjonstilskudd'!C145</f>
        <v>0</v>
      </c>
      <c r="D145" s="17" t="str">
        <f>IFERROR(_xlfn.XLOOKUP($C145,factPensjon[Virksomhetsnr.],factPensjon[Forpliktelser]),"")</f>
        <v/>
      </c>
      <c r="E145" s="89">
        <f>SUMIFS(BasilRadata[Heltidsplasser
0-2],BasilRadata[År],'0. Oppsett'!$C$7-1,BasilRadata[1B. Organisasjonsnummer:],$C145)</f>
        <v>0</v>
      </c>
      <c r="F145" s="23">
        <f>'4. Selvkost og satser'!$B$54</f>
        <v>217524.33895692934</v>
      </c>
      <c r="G145" s="89">
        <f>SUMIFS(BasilRadata[Heltidsplasser
3-6],BasilRadata[År],'0. Oppsett'!$C$7-1,BasilRadata[1B. Organisasjonsnummer:],$C145)</f>
        <v>0</v>
      </c>
      <c r="H145" s="23">
        <f>'4. Selvkost og satser'!$B$55</f>
        <v>113119.38208016184</v>
      </c>
      <c r="I145" s="97">
        <f t="shared" si="9"/>
        <v>0</v>
      </c>
      <c r="J145" s="101">
        <f>SUMIFS(BasilRadata[8E. Oppgi antall årsverk barnehagen har pensjonsforpliktelser for:],BasilRadata[År],'0. Oppsett'!$C$7-1,BasilRadata[1B. Organisasjonsnummer:],'X. Utbetalingsmodul'!$C145)</f>
        <v>0</v>
      </c>
      <c r="K145" s="97" t="e">
        <f>_xlfn.XLOOKUP(C145,'X. Satser pensjonstilskudd'!$C$5:$C$224,'X. Satser pensjonstilskudd'!$I$5:$I$224)</f>
        <v>#DIV/0!</v>
      </c>
      <c r="L145" s="98" t="e">
        <f t="shared" si="10"/>
        <v>#DIV/0!</v>
      </c>
      <c r="M145" s="163">
        <f t="shared" si="11"/>
        <v>0</v>
      </c>
      <c r="N145" s="163">
        <f>IFERROR(M145*'0. Oppsett'!$C$30,0)</f>
        <v>0</v>
      </c>
      <c r="O145" s="25">
        <v>0</v>
      </c>
      <c r="P145" s="25"/>
      <c r="Q145" s="25"/>
      <c r="R145" s="25"/>
      <c r="S145" s="25">
        <v>0</v>
      </c>
      <c r="T145" s="164">
        <v>0</v>
      </c>
      <c r="U145" s="164">
        <f t="shared" si="12"/>
        <v>0</v>
      </c>
    </row>
    <row r="146" spans="1:21">
      <c r="A146" s="19">
        <v>142</v>
      </c>
      <c r="B146" s="90">
        <f>'X. Satser pensjonstilskudd'!B146</f>
        <v>0</v>
      </c>
      <c r="C146" s="17">
        <f>'X. Satser pensjonstilskudd'!C146</f>
        <v>0</v>
      </c>
      <c r="D146" s="17" t="str">
        <f>IFERROR(_xlfn.XLOOKUP($C146,factPensjon[Virksomhetsnr.],factPensjon[Forpliktelser]),"")</f>
        <v/>
      </c>
      <c r="E146" s="89">
        <f>SUMIFS(BasilRadata[Heltidsplasser
0-2],BasilRadata[År],'0. Oppsett'!$C$7-1,BasilRadata[1B. Organisasjonsnummer:],$C146)</f>
        <v>0</v>
      </c>
      <c r="F146" s="23">
        <f>'4. Selvkost og satser'!$B$54</f>
        <v>217524.33895692934</v>
      </c>
      <c r="G146" s="89">
        <f>SUMIFS(BasilRadata[Heltidsplasser
3-6],BasilRadata[År],'0. Oppsett'!$C$7-1,BasilRadata[1B. Organisasjonsnummer:],$C146)</f>
        <v>0</v>
      </c>
      <c r="H146" s="23">
        <f>'4. Selvkost og satser'!$B$55</f>
        <v>113119.38208016184</v>
      </c>
      <c r="I146" s="97">
        <f t="shared" si="9"/>
        <v>0</v>
      </c>
      <c r="J146" s="101">
        <f>SUMIFS(BasilRadata[8E. Oppgi antall årsverk barnehagen har pensjonsforpliktelser for:],BasilRadata[År],'0. Oppsett'!$C$7-1,BasilRadata[1B. Organisasjonsnummer:],'X. Utbetalingsmodul'!$C146)</f>
        <v>0</v>
      </c>
      <c r="K146" s="97" t="e">
        <f>_xlfn.XLOOKUP(C146,'X. Satser pensjonstilskudd'!$C$5:$C$224,'X. Satser pensjonstilskudd'!$I$5:$I$224)</f>
        <v>#DIV/0!</v>
      </c>
      <c r="L146" s="98" t="e">
        <f t="shared" si="10"/>
        <v>#DIV/0!</v>
      </c>
      <c r="M146" s="163">
        <f t="shared" si="11"/>
        <v>0</v>
      </c>
      <c r="N146" s="163">
        <f>IFERROR(M146*'0. Oppsett'!$C$30,0)</f>
        <v>0</v>
      </c>
      <c r="O146" s="25">
        <v>0</v>
      </c>
      <c r="P146" s="25"/>
      <c r="Q146" s="25"/>
      <c r="R146" s="25"/>
      <c r="S146" s="25">
        <v>0</v>
      </c>
      <c r="T146" s="164">
        <v>0</v>
      </c>
      <c r="U146" s="164">
        <f t="shared" si="12"/>
        <v>0</v>
      </c>
    </row>
    <row r="147" spans="1:21">
      <c r="A147" s="16">
        <v>143</v>
      </c>
      <c r="B147" s="90">
        <f>'X. Satser pensjonstilskudd'!B147</f>
        <v>0</v>
      </c>
      <c r="C147" s="17">
        <f>'X. Satser pensjonstilskudd'!C147</f>
        <v>0</v>
      </c>
      <c r="D147" s="17" t="str">
        <f>IFERROR(_xlfn.XLOOKUP($C147,factPensjon[Virksomhetsnr.],factPensjon[Forpliktelser]),"")</f>
        <v/>
      </c>
      <c r="E147" s="89">
        <f>SUMIFS(BasilRadata[Heltidsplasser
0-2],BasilRadata[År],'0. Oppsett'!$C$7-1,BasilRadata[1B. Organisasjonsnummer:],$C147)</f>
        <v>0</v>
      </c>
      <c r="F147" s="23">
        <f>'4. Selvkost og satser'!$B$54</f>
        <v>217524.33895692934</v>
      </c>
      <c r="G147" s="89">
        <f>SUMIFS(BasilRadata[Heltidsplasser
3-6],BasilRadata[År],'0. Oppsett'!$C$7-1,BasilRadata[1B. Organisasjonsnummer:],$C147)</f>
        <v>0</v>
      </c>
      <c r="H147" s="23">
        <f>'4. Selvkost og satser'!$B$55</f>
        <v>113119.38208016184</v>
      </c>
      <c r="I147" s="97">
        <f t="shared" si="9"/>
        <v>0</v>
      </c>
      <c r="J147" s="101">
        <f>SUMIFS(BasilRadata[8E. Oppgi antall årsverk barnehagen har pensjonsforpliktelser for:],BasilRadata[År],'0. Oppsett'!$C$7-1,BasilRadata[1B. Organisasjonsnummer:],'X. Utbetalingsmodul'!$C147)</f>
        <v>0</v>
      </c>
      <c r="K147" s="97" t="e">
        <f>_xlfn.XLOOKUP(C147,'X. Satser pensjonstilskudd'!$C$5:$C$224,'X. Satser pensjonstilskudd'!$I$5:$I$224)</f>
        <v>#DIV/0!</v>
      </c>
      <c r="L147" s="98" t="e">
        <f t="shared" si="10"/>
        <v>#DIV/0!</v>
      </c>
      <c r="M147" s="163">
        <f t="shared" si="11"/>
        <v>0</v>
      </c>
      <c r="N147" s="163">
        <f>IFERROR(M147*'0. Oppsett'!$C$30,0)</f>
        <v>0</v>
      </c>
      <c r="O147" s="25">
        <v>0</v>
      </c>
      <c r="P147" s="25"/>
      <c r="Q147" s="25"/>
      <c r="R147" s="25"/>
      <c r="S147" s="25">
        <v>0</v>
      </c>
      <c r="T147" s="164">
        <v>0</v>
      </c>
      <c r="U147" s="164">
        <f t="shared" si="12"/>
        <v>0</v>
      </c>
    </row>
    <row r="148" spans="1:21">
      <c r="A148" s="19">
        <v>144</v>
      </c>
      <c r="B148" s="90">
        <f>'X. Satser pensjonstilskudd'!B148</f>
        <v>0</v>
      </c>
      <c r="C148" s="17">
        <f>'X. Satser pensjonstilskudd'!C148</f>
        <v>0</v>
      </c>
      <c r="D148" s="17" t="str">
        <f>IFERROR(_xlfn.XLOOKUP($C148,factPensjon[Virksomhetsnr.],factPensjon[Forpliktelser]),"")</f>
        <v/>
      </c>
      <c r="E148" s="89">
        <f>SUMIFS(BasilRadata[Heltidsplasser
0-2],BasilRadata[År],'0. Oppsett'!$C$7-1,BasilRadata[1B. Organisasjonsnummer:],$C148)</f>
        <v>0</v>
      </c>
      <c r="F148" s="23">
        <f>'4. Selvkost og satser'!$B$54</f>
        <v>217524.33895692934</v>
      </c>
      <c r="G148" s="89">
        <f>SUMIFS(BasilRadata[Heltidsplasser
3-6],BasilRadata[År],'0. Oppsett'!$C$7-1,BasilRadata[1B. Organisasjonsnummer:],$C148)</f>
        <v>0</v>
      </c>
      <c r="H148" s="23">
        <f>'4. Selvkost og satser'!$B$55</f>
        <v>113119.38208016184</v>
      </c>
      <c r="I148" s="97">
        <f t="shared" si="9"/>
        <v>0</v>
      </c>
      <c r="J148" s="101">
        <f>SUMIFS(BasilRadata[8E. Oppgi antall årsverk barnehagen har pensjonsforpliktelser for:],BasilRadata[År],'0. Oppsett'!$C$7-1,BasilRadata[1B. Organisasjonsnummer:],'X. Utbetalingsmodul'!$C148)</f>
        <v>0</v>
      </c>
      <c r="K148" s="97" t="e">
        <f>_xlfn.XLOOKUP(C148,'X. Satser pensjonstilskudd'!$C$5:$C$224,'X. Satser pensjonstilskudd'!$I$5:$I$224)</f>
        <v>#DIV/0!</v>
      </c>
      <c r="L148" s="98" t="e">
        <f t="shared" si="10"/>
        <v>#DIV/0!</v>
      </c>
      <c r="M148" s="163">
        <f t="shared" si="11"/>
        <v>0</v>
      </c>
      <c r="N148" s="163">
        <f>IFERROR(M148*'0. Oppsett'!$C$30,0)</f>
        <v>0</v>
      </c>
      <c r="O148" s="25">
        <v>0</v>
      </c>
      <c r="P148" s="25"/>
      <c r="Q148" s="25"/>
      <c r="R148" s="25"/>
      <c r="S148" s="25">
        <v>0</v>
      </c>
      <c r="T148" s="164">
        <v>0</v>
      </c>
      <c r="U148" s="164">
        <f t="shared" si="12"/>
        <v>0</v>
      </c>
    </row>
    <row r="149" spans="1:21">
      <c r="A149" s="16">
        <v>145</v>
      </c>
      <c r="B149" s="90">
        <f>'X. Satser pensjonstilskudd'!B149</f>
        <v>0</v>
      </c>
      <c r="C149" s="17">
        <f>'X. Satser pensjonstilskudd'!C149</f>
        <v>0</v>
      </c>
      <c r="D149" s="17" t="str">
        <f>IFERROR(_xlfn.XLOOKUP($C149,factPensjon[Virksomhetsnr.],factPensjon[Forpliktelser]),"")</f>
        <v/>
      </c>
      <c r="E149" s="89">
        <f>SUMIFS(BasilRadata[Heltidsplasser
0-2],BasilRadata[År],'0. Oppsett'!$C$7-1,BasilRadata[1B. Organisasjonsnummer:],$C149)</f>
        <v>0</v>
      </c>
      <c r="F149" s="23">
        <f>'4. Selvkost og satser'!$B$54</f>
        <v>217524.33895692934</v>
      </c>
      <c r="G149" s="89">
        <f>SUMIFS(BasilRadata[Heltidsplasser
3-6],BasilRadata[År],'0. Oppsett'!$C$7-1,BasilRadata[1B. Organisasjonsnummer:],$C149)</f>
        <v>0</v>
      </c>
      <c r="H149" s="23">
        <f>'4. Selvkost og satser'!$B$55</f>
        <v>113119.38208016184</v>
      </c>
      <c r="I149" s="97">
        <f t="shared" si="9"/>
        <v>0</v>
      </c>
      <c r="J149" s="101">
        <f>SUMIFS(BasilRadata[8E. Oppgi antall årsverk barnehagen har pensjonsforpliktelser for:],BasilRadata[År],'0. Oppsett'!$C$7-1,BasilRadata[1B. Organisasjonsnummer:],'X. Utbetalingsmodul'!$C149)</f>
        <v>0</v>
      </c>
      <c r="K149" s="97" t="e">
        <f>_xlfn.XLOOKUP(C149,'X. Satser pensjonstilskudd'!$C$5:$C$224,'X. Satser pensjonstilskudd'!$I$5:$I$224)</f>
        <v>#DIV/0!</v>
      </c>
      <c r="L149" s="98" t="e">
        <f t="shared" si="10"/>
        <v>#DIV/0!</v>
      </c>
      <c r="M149" s="163">
        <f t="shared" si="11"/>
        <v>0</v>
      </c>
      <c r="N149" s="163">
        <f>IFERROR(M149*'0. Oppsett'!$C$30,0)</f>
        <v>0</v>
      </c>
      <c r="O149" s="25">
        <v>0</v>
      </c>
      <c r="P149" s="25"/>
      <c r="Q149" s="25"/>
      <c r="R149" s="25"/>
      <c r="S149" s="25">
        <v>0</v>
      </c>
      <c r="T149" s="164">
        <v>0</v>
      </c>
      <c r="U149" s="164">
        <f t="shared" si="12"/>
        <v>0</v>
      </c>
    </row>
    <row r="150" spans="1:21">
      <c r="A150" s="19">
        <v>146</v>
      </c>
      <c r="B150" s="90">
        <f>'X. Satser pensjonstilskudd'!B150</f>
        <v>0</v>
      </c>
      <c r="C150" s="17">
        <f>'X. Satser pensjonstilskudd'!C150</f>
        <v>0</v>
      </c>
      <c r="D150" s="17" t="str">
        <f>IFERROR(_xlfn.XLOOKUP($C150,factPensjon[Virksomhetsnr.],factPensjon[Forpliktelser]),"")</f>
        <v/>
      </c>
      <c r="E150" s="89">
        <f>SUMIFS(BasilRadata[Heltidsplasser
0-2],BasilRadata[År],'0. Oppsett'!$C$7-1,BasilRadata[1B. Organisasjonsnummer:],$C150)</f>
        <v>0</v>
      </c>
      <c r="F150" s="23">
        <f>'4. Selvkost og satser'!$B$54</f>
        <v>217524.33895692934</v>
      </c>
      <c r="G150" s="89">
        <f>SUMIFS(BasilRadata[Heltidsplasser
3-6],BasilRadata[År],'0. Oppsett'!$C$7-1,BasilRadata[1B. Organisasjonsnummer:],$C150)</f>
        <v>0</v>
      </c>
      <c r="H150" s="23">
        <f>'4. Selvkost og satser'!$B$55</f>
        <v>113119.38208016184</v>
      </c>
      <c r="I150" s="97">
        <f t="shared" si="9"/>
        <v>0</v>
      </c>
      <c r="J150" s="101">
        <f>SUMIFS(BasilRadata[8E. Oppgi antall årsverk barnehagen har pensjonsforpliktelser for:],BasilRadata[År],'0. Oppsett'!$C$7-1,BasilRadata[1B. Organisasjonsnummer:],'X. Utbetalingsmodul'!$C150)</f>
        <v>0</v>
      </c>
      <c r="K150" s="97" t="e">
        <f>_xlfn.XLOOKUP(C150,'X. Satser pensjonstilskudd'!$C$5:$C$224,'X. Satser pensjonstilskudd'!$I$5:$I$224)</f>
        <v>#DIV/0!</v>
      </c>
      <c r="L150" s="98" t="e">
        <f t="shared" si="10"/>
        <v>#DIV/0!</v>
      </c>
      <c r="M150" s="163">
        <f t="shared" si="11"/>
        <v>0</v>
      </c>
      <c r="N150" s="163">
        <f>IFERROR(M150*'0. Oppsett'!$C$30,0)</f>
        <v>0</v>
      </c>
      <c r="O150" s="25">
        <v>0</v>
      </c>
      <c r="P150" s="25"/>
      <c r="Q150" s="25"/>
      <c r="R150" s="25"/>
      <c r="S150" s="25">
        <v>0</v>
      </c>
      <c r="T150" s="164">
        <v>0</v>
      </c>
      <c r="U150" s="164">
        <f t="shared" si="12"/>
        <v>0</v>
      </c>
    </row>
    <row r="151" spans="1:21">
      <c r="A151" s="16">
        <v>147</v>
      </c>
      <c r="B151" s="90">
        <f>'X. Satser pensjonstilskudd'!B151</f>
        <v>0</v>
      </c>
      <c r="C151" s="17">
        <f>'X. Satser pensjonstilskudd'!C151</f>
        <v>0</v>
      </c>
      <c r="D151" s="17" t="str">
        <f>IFERROR(_xlfn.XLOOKUP($C151,factPensjon[Virksomhetsnr.],factPensjon[Forpliktelser]),"")</f>
        <v/>
      </c>
      <c r="E151" s="89">
        <f>SUMIFS(BasilRadata[Heltidsplasser
0-2],BasilRadata[År],'0. Oppsett'!$C$7-1,BasilRadata[1B. Organisasjonsnummer:],$C151)</f>
        <v>0</v>
      </c>
      <c r="F151" s="23">
        <f>'4. Selvkost og satser'!$B$54</f>
        <v>217524.33895692934</v>
      </c>
      <c r="G151" s="89">
        <f>SUMIFS(BasilRadata[Heltidsplasser
3-6],BasilRadata[År],'0. Oppsett'!$C$7-1,BasilRadata[1B. Organisasjonsnummer:],$C151)</f>
        <v>0</v>
      </c>
      <c r="H151" s="23">
        <f>'4. Selvkost og satser'!$B$55</f>
        <v>113119.38208016184</v>
      </c>
      <c r="I151" s="97">
        <f t="shared" si="9"/>
        <v>0</v>
      </c>
      <c r="J151" s="101">
        <f>SUMIFS(BasilRadata[8E. Oppgi antall årsverk barnehagen har pensjonsforpliktelser for:],BasilRadata[År],'0. Oppsett'!$C$7-1,BasilRadata[1B. Organisasjonsnummer:],'X. Utbetalingsmodul'!$C151)</f>
        <v>0</v>
      </c>
      <c r="K151" s="97" t="e">
        <f>_xlfn.XLOOKUP(C151,'X. Satser pensjonstilskudd'!$C$5:$C$224,'X. Satser pensjonstilskudd'!$I$5:$I$224)</f>
        <v>#DIV/0!</v>
      </c>
      <c r="L151" s="98" t="e">
        <f t="shared" si="10"/>
        <v>#DIV/0!</v>
      </c>
      <c r="M151" s="163">
        <f t="shared" si="11"/>
        <v>0</v>
      </c>
      <c r="N151" s="163">
        <f>IFERROR(M151*'0. Oppsett'!$C$30,0)</f>
        <v>0</v>
      </c>
      <c r="O151" s="25">
        <v>0</v>
      </c>
      <c r="P151" s="25"/>
      <c r="Q151" s="25"/>
      <c r="R151" s="25"/>
      <c r="S151" s="25">
        <v>0</v>
      </c>
      <c r="T151" s="164">
        <v>0</v>
      </c>
      <c r="U151" s="164">
        <f t="shared" si="12"/>
        <v>0</v>
      </c>
    </row>
    <row r="152" spans="1:21">
      <c r="A152" s="19">
        <v>148</v>
      </c>
      <c r="B152" s="90">
        <f>'X. Satser pensjonstilskudd'!B152</f>
        <v>0</v>
      </c>
      <c r="C152" s="17">
        <f>'X. Satser pensjonstilskudd'!C152</f>
        <v>0</v>
      </c>
      <c r="D152" s="17" t="str">
        <f>IFERROR(_xlfn.XLOOKUP($C152,factPensjon[Virksomhetsnr.],factPensjon[Forpliktelser]),"")</f>
        <v/>
      </c>
      <c r="E152" s="89">
        <f>SUMIFS(BasilRadata[Heltidsplasser
0-2],BasilRadata[År],'0. Oppsett'!$C$7-1,BasilRadata[1B. Organisasjonsnummer:],$C152)</f>
        <v>0</v>
      </c>
      <c r="F152" s="23">
        <f>'4. Selvkost og satser'!$B$54</f>
        <v>217524.33895692934</v>
      </c>
      <c r="G152" s="89">
        <f>SUMIFS(BasilRadata[Heltidsplasser
3-6],BasilRadata[År],'0. Oppsett'!$C$7-1,BasilRadata[1B. Organisasjonsnummer:],$C152)</f>
        <v>0</v>
      </c>
      <c r="H152" s="23">
        <f>'4. Selvkost og satser'!$B$55</f>
        <v>113119.38208016184</v>
      </c>
      <c r="I152" s="97">
        <f t="shared" si="9"/>
        <v>0</v>
      </c>
      <c r="J152" s="101">
        <f>SUMIFS(BasilRadata[8E. Oppgi antall årsverk barnehagen har pensjonsforpliktelser for:],BasilRadata[År],'0. Oppsett'!$C$7-1,BasilRadata[1B. Organisasjonsnummer:],'X. Utbetalingsmodul'!$C152)</f>
        <v>0</v>
      </c>
      <c r="K152" s="97" t="e">
        <f>_xlfn.XLOOKUP(C152,'X. Satser pensjonstilskudd'!$C$5:$C$224,'X. Satser pensjonstilskudd'!$I$5:$I$224)</f>
        <v>#DIV/0!</v>
      </c>
      <c r="L152" s="98" t="e">
        <f t="shared" si="10"/>
        <v>#DIV/0!</v>
      </c>
      <c r="M152" s="163">
        <f t="shared" si="11"/>
        <v>0</v>
      </c>
      <c r="N152" s="163">
        <f>IFERROR(M152*'0. Oppsett'!$C$30,0)</f>
        <v>0</v>
      </c>
      <c r="O152" s="25">
        <v>0</v>
      </c>
      <c r="P152" s="25"/>
      <c r="Q152" s="25"/>
      <c r="R152" s="25"/>
      <c r="S152" s="25">
        <v>0</v>
      </c>
      <c r="T152" s="164">
        <v>0</v>
      </c>
      <c r="U152" s="164">
        <f t="shared" si="12"/>
        <v>0</v>
      </c>
    </row>
    <row r="153" spans="1:21">
      <c r="A153" s="16">
        <v>149</v>
      </c>
      <c r="B153" s="90">
        <f>'X. Satser pensjonstilskudd'!B153</f>
        <v>0</v>
      </c>
      <c r="C153" s="17">
        <f>'X. Satser pensjonstilskudd'!C153</f>
        <v>0</v>
      </c>
      <c r="D153" s="17" t="str">
        <f>IFERROR(_xlfn.XLOOKUP($C153,factPensjon[Virksomhetsnr.],factPensjon[Forpliktelser]),"")</f>
        <v/>
      </c>
      <c r="E153" s="89">
        <f>SUMIFS(BasilRadata[Heltidsplasser
0-2],BasilRadata[År],'0. Oppsett'!$C$7-1,BasilRadata[1B. Organisasjonsnummer:],$C153)</f>
        <v>0</v>
      </c>
      <c r="F153" s="23">
        <f>'4. Selvkost og satser'!$B$54</f>
        <v>217524.33895692934</v>
      </c>
      <c r="G153" s="89">
        <f>SUMIFS(BasilRadata[Heltidsplasser
3-6],BasilRadata[År],'0. Oppsett'!$C$7-1,BasilRadata[1B. Organisasjonsnummer:],$C153)</f>
        <v>0</v>
      </c>
      <c r="H153" s="23">
        <f>'4. Selvkost og satser'!$B$55</f>
        <v>113119.38208016184</v>
      </c>
      <c r="I153" s="97">
        <f t="shared" si="9"/>
        <v>0</v>
      </c>
      <c r="J153" s="101">
        <f>SUMIFS(BasilRadata[8E. Oppgi antall årsverk barnehagen har pensjonsforpliktelser for:],BasilRadata[År],'0. Oppsett'!$C$7-1,BasilRadata[1B. Organisasjonsnummer:],'X. Utbetalingsmodul'!$C153)</f>
        <v>0</v>
      </c>
      <c r="K153" s="97" t="e">
        <f>_xlfn.XLOOKUP(C153,'X. Satser pensjonstilskudd'!$C$5:$C$224,'X. Satser pensjonstilskudd'!$I$5:$I$224)</f>
        <v>#DIV/0!</v>
      </c>
      <c r="L153" s="98" t="e">
        <f t="shared" si="10"/>
        <v>#DIV/0!</v>
      </c>
      <c r="M153" s="163">
        <f t="shared" si="11"/>
        <v>0</v>
      </c>
      <c r="N153" s="163">
        <f>IFERROR(M153*'0. Oppsett'!$C$30,0)</f>
        <v>0</v>
      </c>
      <c r="O153" s="25">
        <v>0</v>
      </c>
      <c r="P153" s="25"/>
      <c r="Q153" s="25"/>
      <c r="R153" s="25"/>
      <c r="S153" s="25">
        <v>0</v>
      </c>
      <c r="T153" s="164">
        <v>0</v>
      </c>
      <c r="U153" s="164">
        <f t="shared" si="12"/>
        <v>0</v>
      </c>
    </row>
    <row r="154" spans="1:21">
      <c r="A154" s="19">
        <v>150</v>
      </c>
      <c r="B154" s="90">
        <f>'X. Satser pensjonstilskudd'!B154</f>
        <v>0</v>
      </c>
      <c r="C154" s="17">
        <f>'X. Satser pensjonstilskudd'!C154</f>
        <v>0</v>
      </c>
      <c r="D154" s="17" t="str">
        <f>IFERROR(_xlfn.XLOOKUP($C154,factPensjon[Virksomhetsnr.],factPensjon[Forpliktelser]),"")</f>
        <v/>
      </c>
      <c r="E154" s="89">
        <f>SUMIFS(BasilRadata[Heltidsplasser
0-2],BasilRadata[År],'0. Oppsett'!$C$7-1,BasilRadata[1B. Organisasjonsnummer:],$C154)</f>
        <v>0</v>
      </c>
      <c r="F154" s="23">
        <f>'4. Selvkost og satser'!$B$54</f>
        <v>217524.33895692934</v>
      </c>
      <c r="G154" s="89">
        <f>SUMIFS(BasilRadata[Heltidsplasser
3-6],BasilRadata[År],'0. Oppsett'!$C$7-1,BasilRadata[1B. Organisasjonsnummer:],$C154)</f>
        <v>0</v>
      </c>
      <c r="H154" s="23">
        <f>'4. Selvkost og satser'!$B$55</f>
        <v>113119.38208016184</v>
      </c>
      <c r="I154" s="97">
        <f t="shared" si="9"/>
        <v>0</v>
      </c>
      <c r="J154" s="101">
        <f>SUMIFS(BasilRadata[8E. Oppgi antall årsverk barnehagen har pensjonsforpliktelser for:],BasilRadata[År],'0. Oppsett'!$C$7-1,BasilRadata[1B. Organisasjonsnummer:],'X. Utbetalingsmodul'!$C154)</f>
        <v>0</v>
      </c>
      <c r="K154" s="97" t="e">
        <f>_xlfn.XLOOKUP(C154,'X. Satser pensjonstilskudd'!$C$5:$C$224,'X. Satser pensjonstilskudd'!$I$5:$I$224)</f>
        <v>#DIV/0!</v>
      </c>
      <c r="L154" s="98" t="e">
        <f t="shared" si="10"/>
        <v>#DIV/0!</v>
      </c>
      <c r="M154" s="163">
        <f t="shared" si="11"/>
        <v>0</v>
      </c>
      <c r="N154" s="163">
        <f>IFERROR(M154*'0. Oppsett'!$C$30,0)</f>
        <v>0</v>
      </c>
      <c r="O154" s="25">
        <v>0</v>
      </c>
      <c r="P154" s="25"/>
      <c r="Q154" s="25"/>
      <c r="R154" s="25"/>
      <c r="S154" s="25">
        <v>0</v>
      </c>
      <c r="T154" s="164">
        <v>0</v>
      </c>
      <c r="U154" s="164">
        <f t="shared" si="12"/>
        <v>0</v>
      </c>
    </row>
    <row r="155" spans="1:21">
      <c r="A155" s="16">
        <v>151</v>
      </c>
      <c r="B155" s="90">
        <f>'X. Satser pensjonstilskudd'!B155</f>
        <v>0</v>
      </c>
      <c r="C155" s="17">
        <f>'X. Satser pensjonstilskudd'!C155</f>
        <v>0</v>
      </c>
      <c r="D155" s="17" t="str">
        <f>IFERROR(_xlfn.XLOOKUP($C155,factPensjon[Virksomhetsnr.],factPensjon[Forpliktelser]),"")</f>
        <v/>
      </c>
      <c r="E155" s="89">
        <f>SUMIFS(BasilRadata[Heltidsplasser
0-2],BasilRadata[År],'0. Oppsett'!$C$7-1,BasilRadata[1B. Organisasjonsnummer:],$C155)</f>
        <v>0</v>
      </c>
      <c r="F155" s="23">
        <f>'4. Selvkost og satser'!$B$54</f>
        <v>217524.33895692934</v>
      </c>
      <c r="G155" s="89">
        <f>SUMIFS(BasilRadata[Heltidsplasser
3-6],BasilRadata[År],'0. Oppsett'!$C$7-1,BasilRadata[1B. Organisasjonsnummer:],$C155)</f>
        <v>0</v>
      </c>
      <c r="H155" s="23">
        <f>'4. Selvkost og satser'!$B$55</f>
        <v>113119.38208016184</v>
      </c>
      <c r="I155" s="97">
        <f t="shared" si="9"/>
        <v>0</v>
      </c>
      <c r="J155" s="101">
        <f>SUMIFS(BasilRadata[8E. Oppgi antall årsverk barnehagen har pensjonsforpliktelser for:],BasilRadata[År],'0. Oppsett'!$C$7-1,BasilRadata[1B. Organisasjonsnummer:],'X. Utbetalingsmodul'!$C155)</f>
        <v>0</v>
      </c>
      <c r="K155" s="97" t="e">
        <f>_xlfn.XLOOKUP(C155,'X. Satser pensjonstilskudd'!$C$5:$C$224,'X. Satser pensjonstilskudd'!$I$5:$I$224)</f>
        <v>#DIV/0!</v>
      </c>
      <c r="L155" s="98" t="e">
        <f t="shared" si="10"/>
        <v>#DIV/0!</v>
      </c>
      <c r="M155" s="163">
        <f t="shared" si="11"/>
        <v>0</v>
      </c>
      <c r="N155" s="163">
        <f>IFERROR(M155*'0. Oppsett'!$C$30,0)</f>
        <v>0</v>
      </c>
      <c r="O155" s="25">
        <v>0</v>
      </c>
      <c r="P155" s="25"/>
      <c r="Q155" s="25"/>
      <c r="R155" s="25"/>
      <c r="S155" s="25">
        <v>0</v>
      </c>
      <c r="T155" s="164">
        <v>0</v>
      </c>
      <c r="U155" s="164">
        <f t="shared" si="12"/>
        <v>0</v>
      </c>
    </row>
    <row r="156" spans="1:21">
      <c r="A156" s="19">
        <v>152</v>
      </c>
      <c r="B156" s="90">
        <f>'X. Satser pensjonstilskudd'!B156</f>
        <v>0</v>
      </c>
      <c r="C156" s="17">
        <f>'X. Satser pensjonstilskudd'!C156</f>
        <v>0</v>
      </c>
      <c r="D156" s="17" t="str">
        <f>IFERROR(_xlfn.XLOOKUP($C156,factPensjon[Virksomhetsnr.],factPensjon[Forpliktelser]),"")</f>
        <v/>
      </c>
      <c r="E156" s="89">
        <f>SUMIFS(BasilRadata[Heltidsplasser
0-2],BasilRadata[År],'0. Oppsett'!$C$7-1,BasilRadata[1B. Organisasjonsnummer:],$C156)</f>
        <v>0</v>
      </c>
      <c r="F156" s="23">
        <f>'4. Selvkost og satser'!$B$54</f>
        <v>217524.33895692934</v>
      </c>
      <c r="G156" s="89">
        <f>SUMIFS(BasilRadata[Heltidsplasser
3-6],BasilRadata[År],'0. Oppsett'!$C$7-1,BasilRadata[1B. Organisasjonsnummer:],$C156)</f>
        <v>0</v>
      </c>
      <c r="H156" s="23">
        <f>'4. Selvkost og satser'!$B$55</f>
        <v>113119.38208016184</v>
      </c>
      <c r="I156" s="97">
        <f t="shared" si="9"/>
        <v>0</v>
      </c>
      <c r="J156" s="101">
        <f>SUMIFS(BasilRadata[8E. Oppgi antall årsverk barnehagen har pensjonsforpliktelser for:],BasilRadata[År],'0. Oppsett'!$C$7-1,BasilRadata[1B. Organisasjonsnummer:],'X. Utbetalingsmodul'!$C156)</f>
        <v>0</v>
      </c>
      <c r="K156" s="97" t="e">
        <f>_xlfn.XLOOKUP(C156,'X. Satser pensjonstilskudd'!$C$5:$C$224,'X. Satser pensjonstilskudd'!$I$5:$I$224)</f>
        <v>#DIV/0!</v>
      </c>
      <c r="L156" s="98" t="e">
        <f t="shared" si="10"/>
        <v>#DIV/0!</v>
      </c>
      <c r="M156" s="163">
        <f t="shared" si="11"/>
        <v>0</v>
      </c>
      <c r="N156" s="163">
        <f>IFERROR(M156*'0. Oppsett'!$C$30,0)</f>
        <v>0</v>
      </c>
      <c r="O156" s="25">
        <v>0</v>
      </c>
      <c r="P156" s="25"/>
      <c r="Q156" s="25"/>
      <c r="R156" s="25"/>
      <c r="S156" s="25">
        <v>0</v>
      </c>
      <c r="T156" s="164">
        <v>0</v>
      </c>
      <c r="U156" s="164">
        <f t="shared" si="12"/>
        <v>0</v>
      </c>
    </row>
    <row r="157" spans="1:21">
      <c r="A157" s="16">
        <v>153</v>
      </c>
      <c r="B157" s="90">
        <f>'X. Satser pensjonstilskudd'!B157</f>
        <v>0</v>
      </c>
      <c r="C157" s="17">
        <f>'X. Satser pensjonstilskudd'!C157</f>
        <v>0</v>
      </c>
      <c r="D157" s="17" t="str">
        <f>IFERROR(_xlfn.XLOOKUP($C157,factPensjon[Virksomhetsnr.],factPensjon[Forpliktelser]),"")</f>
        <v/>
      </c>
      <c r="E157" s="89">
        <f>SUMIFS(BasilRadata[Heltidsplasser
0-2],BasilRadata[År],'0. Oppsett'!$C$7-1,BasilRadata[1B. Organisasjonsnummer:],$C157)</f>
        <v>0</v>
      </c>
      <c r="F157" s="23">
        <f>'4. Selvkost og satser'!$B$54</f>
        <v>217524.33895692934</v>
      </c>
      <c r="G157" s="89">
        <f>SUMIFS(BasilRadata[Heltidsplasser
3-6],BasilRadata[År],'0. Oppsett'!$C$7-1,BasilRadata[1B. Organisasjonsnummer:],$C157)</f>
        <v>0</v>
      </c>
      <c r="H157" s="23">
        <f>'4. Selvkost og satser'!$B$55</f>
        <v>113119.38208016184</v>
      </c>
      <c r="I157" s="97">
        <f t="shared" si="9"/>
        <v>0</v>
      </c>
      <c r="J157" s="101">
        <f>SUMIFS(BasilRadata[8E. Oppgi antall årsverk barnehagen har pensjonsforpliktelser for:],BasilRadata[År],'0. Oppsett'!$C$7-1,BasilRadata[1B. Organisasjonsnummer:],'X. Utbetalingsmodul'!$C157)</f>
        <v>0</v>
      </c>
      <c r="K157" s="97" t="e">
        <f>_xlfn.XLOOKUP(C157,'X. Satser pensjonstilskudd'!$C$5:$C$224,'X. Satser pensjonstilskudd'!$I$5:$I$224)</f>
        <v>#DIV/0!</v>
      </c>
      <c r="L157" s="98" t="e">
        <f t="shared" si="10"/>
        <v>#DIV/0!</v>
      </c>
      <c r="M157" s="163">
        <f t="shared" si="11"/>
        <v>0</v>
      </c>
      <c r="N157" s="163">
        <f>IFERROR(M157*'0. Oppsett'!$C$30,0)</f>
        <v>0</v>
      </c>
      <c r="O157" s="25">
        <v>0</v>
      </c>
      <c r="P157" s="25"/>
      <c r="Q157" s="25"/>
      <c r="R157" s="25"/>
      <c r="S157" s="25">
        <v>0</v>
      </c>
      <c r="T157" s="164">
        <v>0</v>
      </c>
      <c r="U157" s="164">
        <f t="shared" si="12"/>
        <v>0</v>
      </c>
    </row>
    <row r="158" spans="1:21">
      <c r="A158" s="19">
        <v>154</v>
      </c>
      <c r="B158" s="90">
        <f>'X. Satser pensjonstilskudd'!B158</f>
        <v>0</v>
      </c>
      <c r="C158" s="17">
        <f>'X. Satser pensjonstilskudd'!C158</f>
        <v>0</v>
      </c>
      <c r="D158" s="17" t="str">
        <f>IFERROR(_xlfn.XLOOKUP($C158,factPensjon[Virksomhetsnr.],factPensjon[Forpliktelser]),"")</f>
        <v/>
      </c>
      <c r="E158" s="89">
        <f>SUMIFS(BasilRadata[Heltidsplasser
0-2],BasilRadata[År],'0. Oppsett'!$C$7-1,BasilRadata[1B. Organisasjonsnummer:],$C158)</f>
        <v>0</v>
      </c>
      <c r="F158" s="23">
        <f>'4. Selvkost og satser'!$B$54</f>
        <v>217524.33895692934</v>
      </c>
      <c r="G158" s="89">
        <f>SUMIFS(BasilRadata[Heltidsplasser
3-6],BasilRadata[År],'0. Oppsett'!$C$7-1,BasilRadata[1B. Organisasjonsnummer:],$C158)</f>
        <v>0</v>
      </c>
      <c r="H158" s="23">
        <f>'4. Selvkost og satser'!$B$55</f>
        <v>113119.38208016184</v>
      </c>
      <c r="I158" s="97">
        <f t="shared" si="9"/>
        <v>0</v>
      </c>
      <c r="J158" s="101">
        <f>SUMIFS(BasilRadata[8E. Oppgi antall årsverk barnehagen har pensjonsforpliktelser for:],BasilRadata[År],'0. Oppsett'!$C$7-1,BasilRadata[1B. Organisasjonsnummer:],'X. Utbetalingsmodul'!$C158)</f>
        <v>0</v>
      </c>
      <c r="K158" s="97" t="e">
        <f>_xlfn.XLOOKUP(C158,'X. Satser pensjonstilskudd'!$C$5:$C$224,'X. Satser pensjonstilskudd'!$I$5:$I$224)</f>
        <v>#DIV/0!</v>
      </c>
      <c r="L158" s="98" t="e">
        <f t="shared" si="10"/>
        <v>#DIV/0!</v>
      </c>
      <c r="M158" s="163">
        <f t="shared" si="11"/>
        <v>0</v>
      </c>
      <c r="N158" s="163">
        <f>IFERROR(M158*'0. Oppsett'!$C$30,0)</f>
        <v>0</v>
      </c>
      <c r="O158" s="25">
        <v>0</v>
      </c>
      <c r="P158" s="25"/>
      <c r="Q158" s="25"/>
      <c r="R158" s="25"/>
      <c r="S158" s="25">
        <v>0</v>
      </c>
      <c r="T158" s="164">
        <v>0</v>
      </c>
      <c r="U158" s="164">
        <f t="shared" si="12"/>
        <v>0</v>
      </c>
    </row>
    <row r="159" spans="1:21">
      <c r="A159" s="16">
        <v>155</v>
      </c>
      <c r="B159" s="90">
        <f>'X. Satser pensjonstilskudd'!B159</f>
        <v>0</v>
      </c>
      <c r="C159" s="17">
        <f>'X. Satser pensjonstilskudd'!C159</f>
        <v>0</v>
      </c>
      <c r="D159" s="17" t="str">
        <f>IFERROR(_xlfn.XLOOKUP($C159,factPensjon[Virksomhetsnr.],factPensjon[Forpliktelser]),"")</f>
        <v/>
      </c>
      <c r="E159" s="89">
        <f>SUMIFS(BasilRadata[Heltidsplasser
0-2],BasilRadata[År],'0. Oppsett'!$C$7-1,BasilRadata[1B. Organisasjonsnummer:],$C159)</f>
        <v>0</v>
      </c>
      <c r="F159" s="23">
        <f>'4. Selvkost og satser'!$B$54</f>
        <v>217524.33895692934</v>
      </c>
      <c r="G159" s="89">
        <f>SUMIFS(BasilRadata[Heltidsplasser
3-6],BasilRadata[År],'0. Oppsett'!$C$7-1,BasilRadata[1B. Organisasjonsnummer:],$C159)</f>
        <v>0</v>
      </c>
      <c r="H159" s="23">
        <f>'4. Selvkost og satser'!$B$55</f>
        <v>113119.38208016184</v>
      </c>
      <c r="I159" s="97">
        <f t="shared" si="9"/>
        <v>0</v>
      </c>
      <c r="J159" s="101">
        <f>SUMIFS(BasilRadata[8E. Oppgi antall årsverk barnehagen har pensjonsforpliktelser for:],BasilRadata[År],'0. Oppsett'!$C$7-1,BasilRadata[1B. Organisasjonsnummer:],'X. Utbetalingsmodul'!$C159)</f>
        <v>0</v>
      </c>
      <c r="K159" s="97" t="e">
        <f>_xlfn.XLOOKUP(C159,'X. Satser pensjonstilskudd'!$C$5:$C$224,'X. Satser pensjonstilskudd'!$I$5:$I$224)</f>
        <v>#DIV/0!</v>
      </c>
      <c r="L159" s="98" t="e">
        <f t="shared" si="10"/>
        <v>#DIV/0!</v>
      </c>
      <c r="M159" s="163">
        <f t="shared" si="11"/>
        <v>0</v>
      </c>
      <c r="N159" s="163">
        <f>IFERROR(M159*'0. Oppsett'!$C$30,0)</f>
        <v>0</v>
      </c>
      <c r="O159" s="25">
        <v>0</v>
      </c>
      <c r="P159" s="25"/>
      <c r="Q159" s="25"/>
      <c r="R159" s="25"/>
      <c r="S159" s="25">
        <v>0</v>
      </c>
      <c r="T159" s="164">
        <v>0</v>
      </c>
      <c r="U159" s="164">
        <f t="shared" si="12"/>
        <v>0</v>
      </c>
    </row>
    <row r="160" spans="1:21">
      <c r="A160" s="19">
        <v>156</v>
      </c>
      <c r="B160" s="90">
        <f>'X. Satser pensjonstilskudd'!B160</f>
        <v>0</v>
      </c>
      <c r="C160" s="17">
        <f>'X. Satser pensjonstilskudd'!C160</f>
        <v>0</v>
      </c>
      <c r="D160" s="17" t="str">
        <f>IFERROR(_xlfn.XLOOKUP($C160,factPensjon[Virksomhetsnr.],factPensjon[Forpliktelser]),"")</f>
        <v/>
      </c>
      <c r="E160" s="89">
        <f>SUMIFS(BasilRadata[Heltidsplasser
0-2],BasilRadata[År],'0. Oppsett'!$C$7-1,BasilRadata[1B. Organisasjonsnummer:],$C160)</f>
        <v>0</v>
      </c>
      <c r="F160" s="23">
        <f>'4. Selvkost og satser'!$B$54</f>
        <v>217524.33895692934</v>
      </c>
      <c r="G160" s="89">
        <f>SUMIFS(BasilRadata[Heltidsplasser
3-6],BasilRadata[År],'0. Oppsett'!$C$7-1,BasilRadata[1B. Organisasjonsnummer:],$C160)</f>
        <v>0</v>
      </c>
      <c r="H160" s="23">
        <f>'4. Selvkost og satser'!$B$55</f>
        <v>113119.38208016184</v>
      </c>
      <c r="I160" s="97">
        <f t="shared" si="9"/>
        <v>0</v>
      </c>
      <c r="J160" s="101">
        <f>SUMIFS(BasilRadata[8E. Oppgi antall årsverk barnehagen har pensjonsforpliktelser for:],BasilRadata[År],'0. Oppsett'!$C$7-1,BasilRadata[1B. Organisasjonsnummer:],'X. Utbetalingsmodul'!$C160)</f>
        <v>0</v>
      </c>
      <c r="K160" s="97" t="e">
        <f>_xlfn.XLOOKUP(C160,'X. Satser pensjonstilskudd'!$C$5:$C$224,'X. Satser pensjonstilskudd'!$I$5:$I$224)</f>
        <v>#DIV/0!</v>
      </c>
      <c r="L160" s="98" t="e">
        <f t="shared" si="10"/>
        <v>#DIV/0!</v>
      </c>
      <c r="M160" s="163">
        <f t="shared" si="11"/>
        <v>0</v>
      </c>
      <c r="N160" s="163">
        <f>IFERROR(M160*'0. Oppsett'!$C$30,0)</f>
        <v>0</v>
      </c>
      <c r="O160" s="25">
        <v>0</v>
      </c>
      <c r="P160" s="25"/>
      <c r="Q160" s="25"/>
      <c r="R160" s="25"/>
      <c r="S160" s="25">
        <v>0</v>
      </c>
      <c r="T160" s="164">
        <v>0</v>
      </c>
      <c r="U160" s="164">
        <f t="shared" si="12"/>
        <v>0</v>
      </c>
    </row>
    <row r="161" spans="1:21">
      <c r="A161" s="16">
        <v>157</v>
      </c>
      <c r="B161" s="90">
        <f>'X. Satser pensjonstilskudd'!B161</f>
        <v>0</v>
      </c>
      <c r="C161" s="17">
        <f>'X. Satser pensjonstilskudd'!C161</f>
        <v>0</v>
      </c>
      <c r="D161" s="17" t="str">
        <f>IFERROR(_xlfn.XLOOKUP($C161,factPensjon[Virksomhetsnr.],factPensjon[Forpliktelser]),"")</f>
        <v/>
      </c>
      <c r="E161" s="89">
        <f>SUMIFS(BasilRadata[Heltidsplasser
0-2],BasilRadata[År],'0. Oppsett'!$C$7-1,BasilRadata[1B. Organisasjonsnummer:],$C161)</f>
        <v>0</v>
      </c>
      <c r="F161" s="23">
        <f>'4. Selvkost og satser'!$B$54</f>
        <v>217524.33895692934</v>
      </c>
      <c r="G161" s="89">
        <f>SUMIFS(BasilRadata[Heltidsplasser
3-6],BasilRadata[År],'0. Oppsett'!$C$7-1,BasilRadata[1B. Organisasjonsnummer:],$C161)</f>
        <v>0</v>
      </c>
      <c r="H161" s="23">
        <f>'4. Selvkost og satser'!$B$55</f>
        <v>113119.38208016184</v>
      </c>
      <c r="I161" s="97">
        <f t="shared" si="9"/>
        <v>0</v>
      </c>
      <c r="J161" s="101">
        <f>SUMIFS(BasilRadata[8E. Oppgi antall årsverk barnehagen har pensjonsforpliktelser for:],BasilRadata[År],'0. Oppsett'!$C$7-1,BasilRadata[1B. Organisasjonsnummer:],'X. Utbetalingsmodul'!$C161)</f>
        <v>0</v>
      </c>
      <c r="K161" s="97" t="e">
        <f>_xlfn.XLOOKUP(C161,'X. Satser pensjonstilskudd'!$C$5:$C$224,'X. Satser pensjonstilskudd'!$I$5:$I$224)</f>
        <v>#DIV/0!</v>
      </c>
      <c r="L161" s="98" t="e">
        <f t="shared" si="10"/>
        <v>#DIV/0!</v>
      </c>
      <c r="M161" s="163">
        <f t="shared" si="11"/>
        <v>0</v>
      </c>
      <c r="N161" s="163">
        <f>IFERROR(M161*'0. Oppsett'!$C$30,0)</f>
        <v>0</v>
      </c>
      <c r="O161" s="25">
        <v>0</v>
      </c>
      <c r="P161" s="25"/>
      <c r="Q161" s="25"/>
      <c r="R161" s="25"/>
      <c r="S161" s="25">
        <v>0</v>
      </c>
      <c r="T161" s="164">
        <v>0</v>
      </c>
      <c r="U161" s="164">
        <f t="shared" si="12"/>
        <v>0</v>
      </c>
    </row>
    <row r="162" spans="1:21">
      <c r="A162" s="19">
        <v>158</v>
      </c>
      <c r="B162" s="90">
        <f>'X. Satser pensjonstilskudd'!B162</f>
        <v>0</v>
      </c>
      <c r="C162" s="17">
        <f>'X. Satser pensjonstilskudd'!C162</f>
        <v>0</v>
      </c>
      <c r="D162" s="17" t="str">
        <f>IFERROR(_xlfn.XLOOKUP($C162,factPensjon[Virksomhetsnr.],factPensjon[Forpliktelser]),"")</f>
        <v/>
      </c>
      <c r="E162" s="89">
        <f>SUMIFS(BasilRadata[Heltidsplasser
0-2],BasilRadata[År],'0. Oppsett'!$C$7-1,BasilRadata[1B. Organisasjonsnummer:],$C162)</f>
        <v>0</v>
      </c>
      <c r="F162" s="23">
        <f>'4. Selvkost og satser'!$B$54</f>
        <v>217524.33895692934</v>
      </c>
      <c r="G162" s="89">
        <f>SUMIFS(BasilRadata[Heltidsplasser
3-6],BasilRadata[År],'0. Oppsett'!$C$7-1,BasilRadata[1B. Organisasjonsnummer:],$C162)</f>
        <v>0</v>
      </c>
      <c r="H162" s="23">
        <f>'4. Selvkost og satser'!$B$55</f>
        <v>113119.38208016184</v>
      </c>
      <c r="I162" s="97">
        <f t="shared" si="9"/>
        <v>0</v>
      </c>
      <c r="J162" s="101">
        <f>SUMIFS(BasilRadata[8E. Oppgi antall årsverk barnehagen har pensjonsforpliktelser for:],BasilRadata[År],'0. Oppsett'!$C$7-1,BasilRadata[1B. Organisasjonsnummer:],'X. Utbetalingsmodul'!$C162)</f>
        <v>0</v>
      </c>
      <c r="K162" s="97" t="e">
        <f>_xlfn.XLOOKUP(C162,'X. Satser pensjonstilskudd'!$C$5:$C$224,'X. Satser pensjonstilskudd'!$I$5:$I$224)</f>
        <v>#DIV/0!</v>
      </c>
      <c r="L162" s="98" t="e">
        <f t="shared" si="10"/>
        <v>#DIV/0!</v>
      </c>
      <c r="M162" s="163">
        <f t="shared" si="11"/>
        <v>0</v>
      </c>
      <c r="N162" s="163">
        <f>IFERROR(M162*'0. Oppsett'!$C$30,0)</f>
        <v>0</v>
      </c>
      <c r="O162" s="25">
        <v>0</v>
      </c>
      <c r="P162" s="25"/>
      <c r="Q162" s="25"/>
      <c r="R162" s="25"/>
      <c r="S162" s="25">
        <v>0</v>
      </c>
      <c r="T162" s="164">
        <v>0</v>
      </c>
      <c r="U162" s="164">
        <f t="shared" si="12"/>
        <v>0</v>
      </c>
    </row>
    <row r="163" spans="1:21">
      <c r="A163" s="16">
        <v>159</v>
      </c>
      <c r="B163" s="90">
        <f>'X. Satser pensjonstilskudd'!B163</f>
        <v>0</v>
      </c>
      <c r="C163" s="17">
        <f>'X. Satser pensjonstilskudd'!C163</f>
        <v>0</v>
      </c>
      <c r="D163" s="17" t="str">
        <f>IFERROR(_xlfn.XLOOKUP($C163,factPensjon[Virksomhetsnr.],factPensjon[Forpliktelser]),"")</f>
        <v/>
      </c>
      <c r="E163" s="89">
        <f>SUMIFS(BasilRadata[Heltidsplasser
0-2],BasilRadata[År],'0. Oppsett'!$C$7-1,BasilRadata[1B. Organisasjonsnummer:],$C163)</f>
        <v>0</v>
      </c>
      <c r="F163" s="23">
        <f>'4. Selvkost og satser'!$B$54</f>
        <v>217524.33895692934</v>
      </c>
      <c r="G163" s="89">
        <f>SUMIFS(BasilRadata[Heltidsplasser
3-6],BasilRadata[År],'0. Oppsett'!$C$7-1,BasilRadata[1B. Organisasjonsnummer:],$C163)</f>
        <v>0</v>
      </c>
      <c r="H163" s="23">
        <f>'4. Selvkost og satser'!$B$55</f>
        <v>113119.38208016184</v>
      </c>
      <c r="I163" s="97">
        <f t="shared" si="9"/>
        <v>0</v>
      </c>
      <c r="J163" s="101">
        <f>SUMIFS(BasilRadata[8E. Oppgi antall årsverk barnehagen har pensjonsforpliktelser for:],BasilRadata[År],'0. Oppsett'!$C$7-1,BasilRadata[1B. Organisasjonsnummer:],'X. Utbetalingsmodul'!$C163)</f>
        <v>0</v>
      </c>
      <c r="K163" s="97" t="e">
        <f>_xlfn.XLOOKUP(C163,'X. Satser pensjonstilskudd'!$C$5:$C$224,'X. Satser pensjonstilskudd'!$I$5:$I$224)</f>
        <v>#DIV/0!</v>
      </c>
      <c r="L163" s="98" t="e">
        <f t="shared" si="10"/>
        <v>#DIV/0!</v>
      </c>
      <c r="M163" s="163">
        <f t="shared" si="11"/>
        <v>0</v>
      </c>
      <c r="N163" s="163">
        <f>IFERROR(M163*'0. Oppsett'!$C$30,0)</f>
        <v>0</v>
      </c>
      <c r="O163" s="25">
        <v>0</v>
      </c>
      <c r="P163" s="25"/>
      <c r="Q163" s="25"/>
      <c r="R163" s="25"/>
      <c r="S163" s="25">
        <v>0</v>
      </c>
      <c r="T163" s="164">
        <v>0</v>
      </c>
      <c r="U163" s="164">
        <f t="shared" si="12"/>
        <v>0</v>
      </c>
    </row>
    <row r="164" spans="1:21">
      <c r="A164" s="19">
        <v>160</v>
      </c>
      <c r="B164" s="90">
        <f>'X. Satser pensjonstilskudd'!B164</f>
        <v>0</v>
      </c>
      <c r="C164" s="17">
        <f>'X. Satser pensjonstilskudd'!C164</f>
        <v>0</v>
      </c>
      <c r="D164" s="17" t="str">
        <f>IFERROR(_xlfn.XLOOKUP($C164,factPensjon[Virksomhetsnr.],factPensjon[Forpliktelser]),"")</f>
        <v/>
      </c>
      <c r="E164" s="89">
        <f>SUMIFS(BasilRadata[Heltidsplasser
0-2],BasilRadata[År],'0. Oppsett'!$C$7-1,BasilRadata[1B. Organisasjonsnummer:],$C164)</f>
        <v>0</v>
      </c>
      <c r="F164" s="23">
        <f>'4. Selvkost og satser'!$B$54</f>
        <v>217524.33895692934</v>
      </c>
      <c r="G164" s="89">
        <f>SUMIFS(BasilRadata[Heltidsplasser
3-6],BasilRadata[År],'0. Oppsett'!$C$7-1,BasilRadata[1B. Organisasjonsnummer:],$C164)</f>
        <v>0</v>
      </c>
      <c r="H164" s="23">
        <f>'4. Selvkost og satser'!$B$55</f>
        <v>113119.38208016184</v>
      </c>
      <c r="I164" s="97">
        <f t="shared" si="9"/>
        <v>0</v>
      </c>
      <c r="J164" s="101">
        <f>SUMIFS(BasilRadata[8E. Oppgi antall årsverk barnehagen har pensjonsforpliktelser for:],BasilRadata[År],'0. Oppsett'!$C$7-1,BasilRadata[1B. Organisasjonsnummer:],'X. Utbetalingsmodul'!$C164)</f>
        <v>0</v>
      </c>
      <c r="K164" s="97" t="e">
        <f>_xlfn.XLOOKUP(C164,'X. Satser pensjonstilskudd'!$C$5:$C$224,'X. Satser pensjonstilskudd'!$I$5:$I$224)</f>
        <v>#DIV/0!</v>
      </c>
      <c r="L164" s="98" t="e">
        <f t="shared" si="10"/>
        <v>#DIV/0!</v>
      </c>
      <c r="M164" s="163">
        <f t="shared" si="11"/>
        <v>0</v>
      </c>
      <c r="N164" s="163">
        <f>IFERROR(M164*'0. Oppsett'!$C$30,0)</f>
        <v>0</v>
      </c>
      <c r="O164" s="25">
        <v>0</v>
      </c>
      <c r="P164" s="25"/>
      <c r="Q164" s="25"/>
      <c r="R164" s="25"/>
      <c r="S164" s="25">
        <v>0</v>
      </c>
      <c r="T164" s="164">
        <v>0</v>
      </c>
      <c r="U164" s="164">
        <f t="shared" si="12"/>
        <v>0</v>
      </c>
    </row>
    <row r="165" spans="1:21">
      <c r="A165" s="16">
        <v>161</v>
      </c>
      <c r="B165" s="90">
        <f>'X. Satser pensjonstilskudd'!B165</f>
        <v>0</v>
      </c>
      <c r="C165" s="17">
        <f>'X. Satser pensjonstilskudd'!C165</f>
        <v>0</v>
      </c>
      <c r="D165" s="17" t="str">
        <f>IFERROR(_xlfn.XLOOKUP($C165,factPensjon[Virksomhetsnr.],factPensjon[Forpliktelser]),"")</f>
        <v/>
      </c>
      <c r="E165" s="89">
        <f>SUMIFS(BasilRadata[Heltidsplasser
0-2],BasilRadata[År],'0. Oppsett'!$C$7-1,BasilRadata[1B. Organisasjonsnummer:],$C165)</f>
        <v>0</v>
      </c>
      <c r="F165" s="23">
        <f>'4. Selvkost og satser'!$B$54</f>
        <v>217524.33895692934</v>
      </c>
      <c r="G165" s="89">
        <f>SUMIFS(BasilRadata[Heltidsplasser
3-6],BasilRadata[År],'0. Oppsett'!$C$7-1,BasilRadata[1B. Organisasjonsnummer:],$C165)</f>
        <v>0</v>
      </c>
      <c r="H165" s="23">
        <f>'4. Selvkost og satser'!$B$55</f>
        <v>113119.38208016184</v>
      </c>
      <c r="I165" s="97">
        <f t="shared" si="9"/>
        <v>0</v>
      </c>
      <c r="J165" s="101">
        <f>SUMIFS(BasilRadata[8E. Oppgi antall årsverk barnehagen har pensjonsforpliktelser for:],BasilRadata[År],'0. Oppsett'!$C$7-1,BasilRadata[1B. Organisasjonsnummer:],'X. Utbetalingsmodul'!$C165)</f>
        <v>0</v>
      </c>
      <c r="K165" s="97" t="e">
        <f>_xlfn.XLOOKUP(C165,'X. Satser pensjonstilskudd'!$C$5:$C$224,'X. Satser pensjonstilskudd'!$I$5:$I$224)</f>
        <v>#DIV/0!</v>
      </c>
      <c r="L165" s="98" t="e">
        <f t="shared" si="10"/>
        <v>#DIV/0!</v>
      </c>
      <c r="M165" s="163">
        <f t="shared" si="11"/>
        <v>0</v>
      </c>
      <c r="N165" s="163">
        <f>IFERROR(M165*'0. Oppsett'!$C$30,0)</f>
        <v>0</v>
      </c>
      <c r="O165" s="25">
        <v>0</v>
      </c>
      <c r="P165" s="25"/>
      <c r="Q165" s="25"/>
      <c r="R165" s="25"/>
      <c r="S165" s="25">
        <v>0</v>
      </c>
      <c r="T165" s="164">
        <v>0</v>
      </c>
      <c r="U165" s="164">
        <f t="shared" si="12"/>
        <v>0</v>
      </c>
    </row>
    <row r="166" spans="1:21">
      <c r="A166" s="19">
        <v>162</v>
      </c>
      <c r="B166" s="90">
        <f>'X. Satser pensjonstilskudd'!B166</f>
        <v>0</v>
      </c>
      <c r="C166" s="17">
        <f>'X. Satser pensjonstilskudd'!C166</f>
        <v>0</v>
      </c>
      <c r="D166" s="17" t="str">
        <f>IFERROR(_xlfn.XLOOKUP($C166,factPensjon[Virksomhetsnr.],factPensjon[Forpliktelser]),"")</f>
        <v/>
      </c>
      <c r="E166" s="89">
        <f>SUMIFS(BasilRadata[Heltidsplasser
0-2],BasilRadata[År],'0. Oppsett'!$C$7-1,BasilRadata[1B. Organisasjonsnummer:],$C166)</f>
        <v>0</v>
      </c>
      <c r="F166" s="23">
        <f>'4. Selvkost og satser'!$B$54</f>
        <v>217524.33895692934</v>
      </c>
      <c r="G166" s="89">
        <f>SUMIFS(BasilRadata[Heltidsplasser
3-6],BasilRadata[År],'0. Oppsett'!$C$7-1,BasilRadata[1B. Organisasjonsnummer:],$C166)</f>
        <v>0</v>
      </c>
      <c r="H166" s="23">
        <f>'4. Selvkost og satser'!$B$55</f>
        <v>113119.38208016184</v>
      </c>
      <c r="I166" s="97">
        <f t="shared" si="9"/>
        <v>0</v>
      </c>
      <c r="J166" s="101">
        <f>SUMIFS(BasilRadata[8E. Oppgi antall årsverk barnehagen har pensjonsforpliktelser for:],BasilRadata[År],'0. Oppsett'!$C$7-1,BasilRadata[1B. Organisasjonsnummer:],'X. Utbetalingsmodul'!$C166)</f>
        <v>0</v>
      </c>
      <c r="K166" s="97" t="e">
        <f>_xlfn.XLOOKUP(C166,'X. Satser pensjonstilskudd'!$C$5:$C$224,'X. Satser pensjonstilskudd'!$I$5:$I$224)</f>
        <v>#DIV/0!</v>
      </c>
      <c r="L166" s="98" t="e">
        <f t="shared" si="10"/>
        <v>#DIV/0!</v>
      </c>
      <c r="M166" s="163">
        <f t="shared" si="11"/>
        <v>0</v>
      </c>
      <c r="N166" s="163">
        <f>IFERROR(M166*'0. Oppsett'!$C$30,0)</f>
        <v>0</v>
      </c>
      <c r="O166" s="25">
        <v>0</v>
      </c>
      <c r="P166" s="25"/>
      <c r="Q166" s="25"/>
      <c r="R166" s="25"/>
      <c r="S166" s="25">
        <v>0</v>
      </c>
      <c r="T166" s="164">
        <v>0</v>
      </c>
      <c r="U166" s="164">
        <f t="shared" si="12"/>
        <v>0</v>
      </c>
    </row>
    <row r="167" spans="1:21">
      <c r="A167" s="16">
        <v>163</v>
      </c>
      <c r="B167" s="90">
        <f>'X. Satser pensjonstilskudd'!B167</f>
        <v>0</v>
      </c>
      <c r="C167" s="17">
        <f>'X. Satser pensjonstilskudd'!C167</f>
        <v>0</v>
      </c>
      <c r="D167" s="17" t="str">
        <f>IFERROR(_xlfn.XLOOKUP($C167,factPensjon[Virksomhetsnr.],factPensjon[Forpliktelser]),"")</f>
        <v/>
      </c>
      <c r="E167" s="89">
        <f>SUMIFS(BasilRadata[Heltidsplasser
0-2],BasilRadata[År],'0. Oppsett'!$C$7-1,BasilRadata[1B. Organisasjonsnummer:],$C167)</f>
        <v>0</v>
      </c>
      <c r="F167" s="23">
        <f>'4. Selvkost og satser'!$B$54</f>
        <v>217524.33895692934</v>
      </c>
      <c r="G167" s="89">
        <f>SUMIFS(BasilRadata[Heltidsplasser
3-6],BasilRadata[År],'0. Oppsett'!$C$7-1,BasilRadata[1B. Organisasjonsnummer:],$C167)</f>
        <v>0</v>
      </c>
      <c r="H167" s="23">
        <f>'4. Selvkost og satser'!$B$55</f>
        <v>113119.38208016184</v>
      </c>
      <c r="I167" s="97">
        <f t="shared" si="9"/>
        <v>0</v>
      </c>
      <c r="J167" s="101">
        <f>SUMIFS(BasilRadata[8E. Oppgi antall årsverk barnehagen har pensjonsforpliktelser for:],BasilRadata[År],'0. Oppsett'!$C$7-1,BasilRadata[1B. Organisasjonsnummer:],'X. Utbetalingsmodul'!$C167)</f>
        <v>0</v>
      </c>
      <c r="K167" s="97" t="e">
        <f>_xlfn.XLOOKUP(C167,'X. Satser pensjonstilskudd'!$C$5:$C$224,'X. Satser pensjonstilskudd'!$I$5:$I$224)</f>
        <v>#DIV/0!</v>
      </c>
      <c r="L167" s="98" t="e">
        <f t="shared" si="10"/>
        <v>#DIV/0!</v>
      </c>
      <c r="M167" s="163">
        <f t="shared" si="11"/>
        <v>0</v>
      </c>
      <c r="N167" s="163">
        <f>IFERROR(M167*'0. Oppsett'!$C$30,0)</f>
        <v>0</v>
      </c>
      <c r="O167" s="25">
        <v>0</v>
      </c>
      <c r="P167" s="25"/>
      <c r="Q167" s="25"/>
      <c r="R167" s="25"/>
      <c r="S167" s="25">
        <v>0</v>
      </c>
      <c r="T167" s="164">
        <v>0</v>
      </c>
      <c r="U167" s="164">
        <f t="shared" si="12"/>
        <v>0</v>
      </c>
    </row>
    <row r="168" spans="1:21">
      <c r="A168" s="19">
        <v>164</v>
      </c>
      <c r="B168" s="90">
        <f>'X. Satser pensjonstilskudd'!B168</f>
        <v>0</v>
      </c>
      <c r="C168" s="17">
        <f>'X. Satser pensjonstilskudd'!C168</f>
        <v>0</v>
      </c>
      <c r="D168" s="17" t="str">
        <f>IFERROR(_xlfn.XLOOKUP($C168,factPensjon[Virksomhetsnr.],factPensjon[Forpliktelser]),"")</f>
        <v/>
      </c>
      <c r="E168" s="89">
        <f>SUMIFS(BasilRadata[Heltidsplasser
0-2],BasilRadata[År],'0. Oppsett'!$C$7-1,BasilRadata[1B. Organisasjonsnummer:],$C168)</f>
        <v>0</v>
      </c>
      <c r="F168" s="23">
        <f>'4. Selvkost og satser'!$B$54</f>
        <v>217524.33895692934</v>
      </c>
      <c r="G168" s="89">
        <f>SUMIFS(BasilRadata[Heltidsplasser
3-6],BasilRadata[År],'0. Oppsett'!$C$7-1,BasilRadata[1B. Organisasjonsnummer:],$C168)</f>
        <v>0</v>
      </c>
      <c r="H168" s="23">
        <f>'4. Selvkost og satser'!$B$55</f>
        <v>113119.38208016184</v>
      </c>
      <c r="I168" s="97">
        <f t="shared" si="9"/>
        <v>0</v>
      </c>
      <c r="J168" s="101">
        <f>SUMIFS(BasilRadata[8E. Oppgi antall årsverk barnehagen har pensjonsforpliktelser for:],BasilRadata[År],'0. Oppsett'!$C$7-1,BasilRadata[1B. Organisasjonsnummer:],'X. Utbetalingsmodul'!$C168)</f>
        <v>0</v>
      </c>
      <c r="K168" s="97" t="e">
        <f>_xlfn.XLOOKUP(C168,'X. Satser pensjonstilskudd'!$C$5:$C$224,'X. Satser pensjonstilskudd'!$I$5:$I$224)</f>
        <v>#DIV/0!</v>
      </c>
      <c r="L168" s="98" t="e">
        <f t="shared" si="10"/>
        <v>#DIV/0!</v>
      </c>
      <c r="M168" s="163">
        <f t="shared" si="11"/>
        <v>0</v>
      </c>
      <c r="N168" s="163">
        <f>IFERROR(M168*'0. Oppsett'!$C$30,0)</f>
        <v>0</v>
      </c>
      <c r="O168" s="25">
        <v>0</v>
      </c>
      <c r="P168" s="25"/>
      <c r="Q168" s="25"/>
      <c r="R168" s="25"/>
      <c r="S168" s="25">
        <v>0</v>
      </c>
      <c r="T168" s="164">
        <v>0</v>
      </c>
      <c r="U168" s="164">
        <f t="shared" si="12"/>
        <v>0</v>
      </c>
    </row>
    <row r="169" spans="1:21">
      <c r="A169" s="16">
        <v>165</v>
      </c>
      <c r="B169" s="90">
        <f>'X. Satser pensjonstilskudd'!B169</f>
        <v>0</v>
      </c>
      <c r="C169" s="17">
        <f>'X. Satser pensjonstilskudd'!C169</f>
        <v>0</v>
      </c>
      <c r="D169" s="17" t="str">
        <f>IFERROR(_xlfn.XLOOKUP($C169,factPensjon[Virksomhetsnr.],factPensjon[Forpliktelser]),"")</f>
        <v/>
      </c>
      <c r="E169" s="89">
        <f>SUMIFS(BasilRadata[Heltidsplasser
0-2],BasilRadata[År],'0. Oppsett'!$C$7-1,BasilRadata[1B. Organisasjonsnummer:],$C169)</f>
        <v>0</v>
      </c>
      <c r="F169" s="23">
        <f>'4. Selvkost og satser'!$B$54</f>
        <v>217524.33895692934</v>
      </c>
      <c r="G169" s="89">
        <f>SUMIFS(BasilRadata[Heltidsplasser
3-6],BasilRadata[År],'0. Oppsett'!$C$7-1,BasilRadata[1B. Organisasjonsnummer:],$C169)</f>
        <v>0</v>
      </c>
      <c r="H169" s="23">
        <f>'4. Selvkost og satser'!$B$55</f>
        <v>113119.38208016184</v>
      </c>
      <c r="I169" s="97">
        <f t="shared" si="9"/>
        <v>0</v>
      </c>
      <c r="J169" s="101">
        <f>SUMIFS(BasilRadata[8E. Oppgi antall årsverk barnehagen har pensjonsforpliktelser for:],BasilRadata[År],'0. Oppsett'!$C$7-1,BasilRadata[1B. Organisasjonsnummer:],'X. Utbetalingsmodul'!$C169)</f>
        <v>0</v>
      </c>
      <c r="K169" s="97" t="e">
        <f>_xlfn.XLOOKUP(C169,'X. Satser pensjonstilskudd'!$C$5:$C$224,'X. Satser pensjonstilskudd'!$I$5:$I$224)</f>
        <v>#DIV/0!</v>
      </c>
      <c r="L169" s="98" t="e">
        <f t="shared" si="10"/>
        <v>#DIV/0!</v>
      </c>
      <c r="M169" s="163">
        <f t="shared" si="11"/>
        <v>0</v>
      </c>
      <c r="N169" s="163">
        <f>IFERROR(M169*'0. Oppsett'!$C$30,0)</f>
        <v>0</v>
      </c>
      <c r="O169" s="25">
        <v>0</v>
      </c>
      <c r="P169" s="25"/>
      <c r="Q169" s="25"/>
      <c r="R169" s="25"/>
      <c r="S169" s="25">
        <v>0</v>
      </c>
      <c r="T169" s="164">
        <v>0</v>
      </c>
      <c r="U169" s="164">
        <f t="shared" si="12"/>
        <v>0</v>
      </c>
    </row>
    <row r="170" spans="1:21">
      <c r="A170" s="19">
        <v>166</v>
      </c>
      <c r="B170" s="90">
        <f>'X. Satser pensjonstilskudd'!B170</f>
        <v>0</v>
      </c>
      <c r="C170" s="17">
        <f>'X. Satser pensjonstilskudd'!C170</f>
        <v>0</v>
      </c>
      <c r="D170" s="17" t="str">
        <f>IFERROR(_xlfn.XLOOKUP($C170,factPensjon[Virksomhetsnr.],factPensjon[Forpliktelser]),"")</f>
        <v/>
      </c>
      <c r="E170" s="89">
        <f>SUMIFS(BasilRadata[Heltidsplasser
0-2],BasilRadata[År],'0. Oppsett'!$C$7-1,BasilRadata[1B. Organisasjonsnummer:],$C170)</f>
        <v>0</v>
      </c>
      <c r="F170" s="23">
        <f>'4. Selvkost og satser'!$B$54</f>
        <v>217524.33895692934</v>
      </c>
      <c r="G170" s="89">
        <f>SUMIFS(BasilRadata[Heltidsplasser
3-6],BasilRadata[År],'0. Oppsett'!$C$7-1,BasilRadata[1B. Organisasjonsnummer:],$C170)</f>
        <v>0</v>
      </c>
      <c r="H170" s="23">
        <f>'4. Selvkost og satser'!$B$55</f>
        <v>113119.38208016184</v>
      </c>
      <c r="I170" s="97">
        <f t="shared" si="9"/>
        <v>0</v>
      </c>
      <c r="J170" s="101">
        <f>SUMIFS(BasilRadata[8E. Oppgi antall årsverk barnehagen har pensjonsforpliktelser for:],BasilRadata[År],'0. Oppsett'!$C$7-1,BasilRadata[1B. Organisasjonsnummer:],'X. Utbetalingsmodul'!$C170)</f>
        <v>0</v>
      </c>
      <c r="K170" s="97" t="e">
        <f>_xlfn.XLOOKUP(C170,'X. Satser pensjonstilskudd'!$C$5:$C$224,'X. Satser pensjonstilskudd'!$I$5:$I$224)</f>
        <v>#DIV/0!</v>
      </c>
      <c r="L170" s="98" t="e">
        <f t="shared" si="10"/>
        <v>#DIV/0!</v>
      </c>
      <c r="M170" s="163">
        <f t="shared" si="11"/>
        <v>0</v>
      </c>
      <c r="N170" s="163">
        <f>IFERROR(M170*'0. Oppsett'!$C$30,0)</f>
        <v>0</v>
      </c>
      <c r="O170" s="25">
        <v>0</v>
      </c>
      <c r="P170" s="25"/>
      <c r="Q170" s="25"/>
      <c r="R170" s="25"/>
      <c r="S170" s="25">
        <v>0</v>
      </c>
      <c r="T170" s="164">
        <v>0</v>
      </c>
      <c r="U170" s="164">
        <f t="shared" si="12"/>
        <v>0</v>
      </c>
    </row>
    <row r="171" spans="1:21">
      <c r="A171" s="16">
        <v>167</v>
      </c>
      <c r="B171" s="90">
        <f>'X. Satser pensjonstilskudd'!B171</f>
        <v>0</v>
      </c>
      <c r="C171" s="17">
        <f>'X. Satser pensjonstilskudd'!C171</f>
        <v>0</v>
      </c>
      <c r="D171" s="17" t="str">
        <f>IFERROR(_xlfn.XLOOKUP($C171,factPensjon[Virksomhetsnr.],factPensjon[Forpliktelser]),"")</f>
        <v/>
      </c>
      <c r="E171" s="89">
        <f>SUMIFS(BasilRadata[Heltidsplasser
0-2],BasilRadata[År],'0. Oppsett'!$C$7-1,BasilRadata[1B. Organisasjonsnummer:],$C171)</f>
        <v>0</v>
      </c>
      <c r="F171" s="23">
        <f>'4. Selvkost og satser'!$B$54</f>
        <v>217524.33895692934</v>
      </c>
      <c r="G171" s="89">
        <f>SUMIFS(BasilRadata[Heltidsplasser
3-6],BasilRadata[År],'0. Oppsett'!$C$7-1,BasilRadata[1B. Organisasjonsnummer:],$C171)</f>
        <v>0</v>
      </c>
      <c r="H171" s="23">
        <f>'4. Selvkost og satser'!$B$55</f>
        <v>113119.38208016184</v>
      </c>
      <c r="I171" s="97">
        <f t="shared" si="9"/>
        <v>0</v>
      </c>
      <c r="J171" s="101">
        <f>SUMIFS(BasilRadata[8E. Oppgi antall årsverk barnehagen har pensjonsforpliktelser for:],BasilRadata[År],'0. Oppsett'!$C$7-1,BasilRadata[1B. Organisasjonsnummer:],'X. Utbetalingsmodul'!$C171)</f>
        <v>0</v>
      </c>
      <c r="K171" s="97" t="e">
        <f>_xlfn.XLOOKUP(C171,'X. Satser pensjonstilskudd'!$C$5:$C$224,'X. Satser pensjonstilskudd'!$I$5:$I$224)</f>
        <v>#DIV/0!</v>
      </c>
      <c r="L171" s="98" t="e">
        <f t="shared" si="10"/>
        <v>#DIV/0!</v>
      </c>
      <c r="M171" s="163">
        <f t="shared" si="11"/>
        <v>0</v>
      </c>
      <c r="N171" s="163">
        <f>IFERROR(M171*'0. Oppsett'!$C$30,0)</f>
        <v>0</v>
      </c>
      <c r="O171" s="25">
        <v>0</v>
      </c>
      <c r="P171" s="25"/>
      <c r="Q171" s="25"/>
      <c r="R171" s="25"/>
      <c r="S171" s="25">
        <v>0</v>
      </c>
      <c r="T171" s="164">
        <v>0</v>
      </c>
      <c r="U171" s="164">
        <f t="shared" si="12"/>
        <v>0</v>
      </c>
    </row>
    <row r="172" spans="1:21">
      <c r="A172" s="19">
        <v>168</v>
      </c>
      <c r="B172" s="90">
        <f>'X. Satser pensjonstilskudd'!B172</f>
        <v>0</v>
      </c>
      <c r="C172" s="17">
        <f>'X. Satser pensjonstilskudd'!C172</f>
        <v>0</v>
      </c>
      <c r="D172" s="17" t="str">
        <f>IFERROR(_xlfn.XLOOKUP($C172,factPensjon[Virksomhetsnr.],factPensjon[Forpliktelser]),"")</f>
        <v/>
      </c>
      <c r="E172" s="89">
        <f>SUMIFS(BasilRadata[Heltidsplasser
0-2],BasilRadata[År],'0. Oppsett'!$C$7-1,BasilRadata[1B. Organisasjonsnummer:],$C172)</f>
        <v>0</v>
      </c>
      <c r="F172" s="23">
        <f>'4. Selvkost og satser'!$B$54</f>
        <v>217524.33895692934</v>
      </c>
      <c r="G172" s="89">
        <f>SUMIFS(BasilRadata[Heltidsplasser
3-6],BasilRadata[År],'0. Oppsett'!$C$7-1,BasilRadata[1B. Organisasjonsnummer:],$C172)</f>
        <v>0</v>
      </c>
      <c r="H172" s="23">
        <f>'4. Selvkost og satser'!$B$55</f>
        <v>113119.38208016184</v>
      </c>
      <c r="I172" s="97">
        <f t="shared" si="9"/>
        <v>0</v>
      </c>
      <c r="J172" s="101">
        <f>SUMIFS(BasilRadata[8E. Oppgi antall årsverk barnehagen har pensjonsforpliktelser for:],BasilRadata[År],'0. Oppsett'!$C$7-1,BasilRadata[1B. Organisasjonsnummer:],'X. Utbetalingsmodul'!$C172)</f>
        <v>0</v>
      </c>
      <c r="K172" s="97" t="e">
        <f>_xlfn.XLOOKUP(C172,'X. Satser pensjonstilskudd'!$C$5:$C$224,'X. Satser pensjonstilskudd'!$I$5:$I$224)</f>
        <v>#DIV/0!</v>
      </c>
      <c r="L172" s="98" t="e">
        <f t="shared" si="10"/>
        <v>#DIV/0!</v>
      </c>
      <c r="M172" s="163">
        <f t="shared" si="11"/>
        <v>0</v>
      </c>
      <c r="N172" s="163">
        <f>IFERROR(M172*'0. Oppsett'!$C$30,0)</f>
        <v>0</v>
      </c>
      <c r="O172" s="25">
        <v>0</v>
      </c>
      <c r="P172" s="25"/>
      <c r="Q172" s="25"/>
      <c r="R172" s="25"/>
      <c r="S172" s="25">
        <v>0</v>
      </c>
      <c r="T172" s="164">
        <v>0</v>
      </c>
      <c r="U172" s="164">
        <f t="shared" si="12"/>
        <v>0</v>
      </c>
    </row>
    <row r="173" spans="1:21">
      <c r="A173" s="16">
        <v>169</v>
      </c>
      <c r="B173" s="90">
        <f>'X. Satser pensjonstilskudd'!B173</f>
        <v>0</v>
      </c>
      <c r="C173" s="17">
        <f>'X. Satser pensjonstilskudd'!C173</f>
        <v>0</v>
      </c>
      <c r="D173" s="17" t="str">
        <f>IFERROR(_xlfn.XLOOKUP($C173,factPensjon[Virksomhetsnr.],factPensjon[Forpliktelser]),"")</f>
        <v/>
      </c>
      <c r="E173" s="89">
        <f>SUMIFS(BasilRadata[Heltidsplasser
0-2],BasilRadata[År],'0. Oppsett'!$C$7-1,BasilRadata[1B. Organisasjonsnummer:],$C173)</f>
        <v>0</v>
      </c>
      <c r="F173" s="23">
        <f>'4. Selvkost og satser'!$B$54</f>
        <v>217524.33895692934</v>
      </c>
      <c r="G173" s="89">
        <f>SUMIFS(BasilRadata[Heltidsplasser
3-6],BasilRadata[År],'0. Oppsett'!$C$7-1,BasilRadata[1B. Organisasjonsnummer:],$C173)</f>
        <v>0</v>
      </c>
      <c r="H173" s="23">
        <f>'4. Selvkost og satser'!$B$55</f>
        <v>113119.38208016184</v>
      </c>
      <c r="I173" s="97">
        <f t="shared" si="9"/>
        <v>0</v>
      </c>
      <c r="J173" s="101">
        <f>SUMIFS(BasilRadata[8E. Oppgi antall årsverk barnehagen har pensjonsforpliktelser for:],BasilRadata[År],'0. Oppsett'!$C$7-1,BasilRadata[1B. Organisasjonsnummer:],'X. Utbetalingsmodul'!$C173)</f>
        <v>0</v>
      </c>
      <c r="K173" s="97" t="e">
        <f>_xlfn.XLOOKUP(C173,'X. Satser pensjonstilskudd'!$C$5:$C$224,'X. Satser pensjonstilskudd'!$I$5:$I$224)</f>
        <v>#DIV/0!</v>
      </c>
      <c r="L173" s="98" t="e">
        <f t="shared" si="10"/>
        <v>#DIV/0!</v>
      </c>
      <c r="M173" s="163">
        <f t="shared" si="11"/>
        <v>0</v>
      </c>
      <c r="N173" s="163">
        <f>IFERROR(M173*'0. Oppsett'!$C$30,0)</f>
        <v>0</v>
      </c>
      <c r="O173" s="25">
        <v>0</v>
      </c>
      <c r="P173" s="25"/>
      <c r="Q173" s="25"/>
      <c r="R173" s="25"/>
      <c r="S173" s="25">
        <v>0</v>
      </c>
      <c r="T173" s="164">
        <v>0</v>
      </c>
      <c r="U173" s="164">
        <f t="shared" si="12"/>
        <v>0</v>
      </c>
    </row>
    <row r="174" spans="1:21">
      <c r="A174" s="19">
        <v>170</v>
      </c>
      <c r="B174" s="90">
        <f>'X. Satser pensjonstilskudd'!B174</f>
        <v>0</v>
      </c>
      <c r="C174" s="17">
        <f>'X. Satser pensjonstilskudd'!C174</f>
        <v>0</v>
      </c>
      <c r="D174" s="17" t="str">
        <f>IFERROR(_xlfn.XLOOKUP($C174,factPensjon[Virksomhetsnr.],factPensjon[Forpliktelser]),"")</f>
        <v/>
      </c>
      <c r="E174" s="89">
        <f>SUMIFS(BasilRadata[Heltidsplasser
0-2],BasilRadata[År],'0. Oppsett'!$C$7-1,BasilRadata[1B. Organisasjonsnummer:],$C174)</f>
        <v>0</v>
      </c>
      <c r="F174" s="23">
        <f>'4. Selvkost og satser'!$B$54</f>
        <v>217524.33895692934</v>
      </c>
      <c r="G174" s="89">
        <f>SUMIFS(BasilRadata[Heltidsplasser
3-6],BasilRadata[År],'0. Oppsett'!$C$7-1,BasilRadata[1B. Organisasjonsnummer:],$C174)</f>
        <v>0</v>
      </c>
      <c r="H174" s="23">
        <f>'4. Selvkost og satser'!$B$55</f>
        <v>113119.38208016184</v>
      </c>
      <c r="I174" s="97">
        <f t="shared" si="9"/>
        <v>0</v>
      </c>
      <c r="J174" s="101">
        <f>SUMIFS(BasilRadata[8E. Oppgi antall årsverk barnehagen har pensjonsforpliktelser for:],BasilRadata[År],'0. Oppsett'!$C$7-1,BasilRadata[1B. Organisasjonsnummer:],'X. Utbetalingsmodul'!$C174)</f>
        <v>0</v>
      </c>
      <c r="K174" s="97" t="e">
        <f>_xlfn.XLOOKUP(C174,'X. Satser pensjonstilskudd'!$C$5:$C$224,'X. Satser pensjonstilskudd'!$I$5:$I$224)</f>
        <v>#DIV/0!</v>
      </c>
      <c r="L174" s="98" t="e">
        <f t="shared" si="10"/>
        <v>#DIV/0!</v>
      </c>
      <c r="M174" s="163">
        <f t="shared" si="11"/>
        <v>0</v>
      </c>
      <c r="N174" s="163">
        <f>IFERROR(M174*'0. Oppsett'!$C$30,0)</f>
        <v>0</v>
      </c>
      <c r="O174" s="25">
        <v>0</v>
      </c>
      <c r="P174" s="25"/>
      <c r="Q174" s="25"/>
      <c r="R174" s="25"/>
      <c r="S174" s="25">
        <v>0</v>
      </c>
      <c r="T174" s="164">
        <v>0</v>
      </c>
      <c r="U174" s="164">
        <f t="shared" si="12"/>
        <v>0</v>
      </c>
    </row>
    <row r="175" spans="1:21">
      <c r="A175" s="16">
        <v>171</v>
      </c>
      <c r="B175" s="90">
        <f>'X. Satser pensjonstilskudd'!B175</f>
        <v>0</v>
      </c>
      <c r="C175" s="17">
        <f>'X. Satser pensjonstilskudd'!C175</f>
        <v>0</v>
      </c>
      <c r="D175" s="17" t="str">
        <f>IFERROR(_xlfn.XLOOKUP($C175,factPensjon[Virksomhetsnr.],factPensjon[Forpliktelser]),"")</f>
        <v/>
      </c>
      <c r="E175" s="89">
        <f>SUMIFS(BasilRadata[Heltidsplasser
0-2],BasilRadata[År],'0. Oppsett'!$C$7-1,BasilRadata[1B. Organisasjonsnummer:],$C175)</f>
        <v>0</v>
      </c>
      <c r="F175" s="23">
        <f>'4. Selvkost og satser'!$B$54</f>
        <v>217524.33895692934</v>
      </c>
      <c r="G175" s="89">
        <f>SUMIFS(BasilRadata[Heltidsplasser
3-6],BasilRadata[År],'0. Oppsett'!$C$7-1,BasilRadata[1B. Organisasjonsnummer:],$C175)</f>
        <v>0</v>
      </c>
      <c r="H175" s="23">
        <f>'4. Selvkost og satser'!$B$55</f>
        <v>113119.38208016184</v>
      </c>
      <c r="I175" s="97">
        <f t="shared" si="9"/>
        <v>0</v>
      </c>
      <c r="J175" s="101">
        <f>SUMIFS(BasilRadata[8E. Oppgi antall årsverk barnehagen har pensjonsforpliktelser for:],BasilRadata[År],'0. Oppsett'!$C$7-1,BasilRadata[1B. Organisasjonsnummer:],'X. Utbetalingsmodul'!$C175)</f>
        <v>0</v>
      </c>
      <c r="K175" s="97" t="e">
        <f>_xlfn.XLOOKUP(C175,'X. Satser pensjonstilskudd'!$C$5:$C$224,'X. Satser pensjonstilskudd'!$I$5:$I$224)</f>
        <v>#DIV/0!</v>
      </c>
      <c r="L175" s="98" t="e">
        <f t="shared" si="10"/>
        <v>#DIV/0!</v>
      </c>
      <c r="M175" s="163">
        <f t="shared" si="11"/>
        <v>0</v>
      </c>
      <c r="N175" s="163">
        <f>IFERROR(M175*'0. Oppsett'!$C$30,0)</f>
        <v>0</v>
      </c>
      <c r="O175" s="25">
        <v>0</v>
      </c>
      <c r="P175" s="25"/>
      <c r="Q175" s="25"/>
      <c r="R175" s="25"/>
      <c r="S175" s="25">
        <v>0</v>
      </c>
      <c r="T175" s="164">
        <v>0</v>
      </c>
      <c r="U175" s="164">
        <f t="shared" si="12"/>
        <v>0</v>
      </c>
    </row>
    <row r="176" spans="1:21">
      <c r="A176" s="19">
        <v>172</v>
      </c>
      <c r="B176" s="90">
        <f>'X. Satser pensjonstilskudd'!B176</f>
        <v>0</v>
      </c>
      <c r="C176" s="17">
        <f>'X. Satser pensjonstilskudd'!C176</f>
        <v>0</v>
      </c>
      <c r="D176" s="17" t="str">
        <f>IFERROR(_xlfn.XLOOKUP($C176,factPensjon[Virksomhetsnr.],factPensjon[Forpliktelser]),"")</f>
        <v/>
      </c>
      <c r="E176" s="89">
        <f>SUMIFS(BasilRadata[Heltidsplasser
0-2],BasilRadata[År],'0. Oppsett'!$C$7-1,BasilRadata[1B. Organisasjonsnummer:],$C176)</f>
        <v>0</v>
      </c>
      <c r="F176" s="23">
        <f>'4. Selvkost og satser'!$B$54</f>
        <v>217524.33895692934</v>
      </c>
      <c r="G176" s="89">
        <f>SUMIFS(BasilRadata[Heltidsplasser
3-6],BasilRadata[År],'0. Oppsett'!$C$7-1,BasilRadata[1B. Organisasjonsnummer:],$C176)</f>
        <v>0</v>
      </c>
      <c r="H176" s="23">
        <f>'4. Selvkost og satser'!$B$55</f>
        <v>113119.38208016184</v>
      </c>
      <c r="I176" s="97">
        <f t="shared" si="9"/>
        <v>0</v>
      </c>
      <c r="J176" s="101">
        <f>SUMIFS(BasilRadata[8E. Oppgi antall årsverk barnehagen har pensjonsforpliktelser for:],BasilRadata[År],'0. Oppsett'!$C$7-1,BasilRadata[1B. Organisasjonsnummer:],'X. Utbetalingsmodul'!$C176)</f>
        <v>0</v>
      </c>
      <c r="K176" s="97" t="e">
        <f>_xlfn.XLOOKUP(C176,'X. Satser pensjonstilskudd'!$C$5:$C$224,'X. Satser pensjonstilskudd'!$I$5:$I$224)</f>
        <v>#DIV/0!</v>
      </c>
      <c r="L176" s="98" t="e">
        <f t="shared" si="10"/>
        <v>#DIV/0!</v>
      </c>
      <c r="M176" s="163">
        <f t="shared" si="11"/>
        <v>0</v>
      </c>
      <c r="N176" s="163">
        <f>IFERROR(M176*'0. Oppsett'!$C$30,0)</f>
        <v>0</v>
      </c>
      <c r="O176" s="25">
        <v>0</v>
      </c>
      <c r="P176" s="25"/>
      <c r="Q176" s="25"/>
      <c r="R176" s="25"/>
      <c r="S176" s="25">
        <v>0</v>
      </c>
      <c r="T176" s="164">
        <v>0</v>
      </c>
      <c r="U176" s="164">
        <f t="shared" si="12"/>
        <v>0</v>
      </c>
    </row>
    <row r="177" spans="1:21">
      <c r="A177" s="16">
        <v>173</v>
      </c>
      <c r="B177" s="90">
        <f>'X. Satser pensjonstilskudd'!B177</f>
        <v>0</v>
      </c>
      <c r="C177" s="17">
        <f>'X. Satser pensjonstilskudd'!C177</f>
        <v>0</v>
      </c>
      <c r="D177" s="17" t="str">
        <f>IFERROR(_xlfn.XLOOKUP($C177,factPensjon[Virksomhetsnr.],factPensjon[Forpliktelser]),"")</f>
        <v/>
      </c>
      <c r="E177" s="89">
        <f>SUMIFS(BasilRadata[Heltidsplasser
0-2],BasilRadata[År],'0. Oppsett'!$C$7-1,BasilRadata[1B. Organisasjonsnummer:],$C177)</f>
        <v>0</v>
      </c>
      <c r="F177" s="23">
        <f>'4. Selvkost og satser'!$B$54</f>
        <v>217524.33895692934</v>
      </c>
      <c r="G177" s="89">
        <f>SUMIFS(BasilRadata[Heltidsplasser
3-6],BasilRadata[År],'0. Oppsett'!$C$7-1,BasilRadata[1B. Organisasjonsnummer:],$C177)</f>
        <v>0</v>
      </c>
      <c r="H177" s="23">
        <f>'4. Selvkost og satser'!$B$55</f>
        <v>113119.38208016184</v>
      </c>
      <c r="I177" s="97">
        <f t="shared" si="9"/>
        <v>0</v>
      </c>
      <c r="J177" s="101">
        <f>SUMIFS(BasilRadata[8E. Oppgi antall årsverk barnehagen har pensjonsforpliktelser for:],BasilRadata[År],'0. Oppsett'!$C$7-1,BasilRadata[1B. Organisasjonsnummer:],'X. Utbetalingsmodul'!$C177)</f>
        <v>0</v>
      </c>
      <c r="K177" s="97" t="e">
        <f>_xlfn.XLOOKUP(C177,'X. Satser pensjonstilskudd'!$C$5:$C$224,'X. Satser pensjonstilskudd'!$I$5:$I$224)</f>
        <v>#DIV/0!</v>
      </c>
      <c r="L177" s="98" t="e">
        <f t="shared" si="10"/>
        <v>#DIV/0!</v>
      </c>
      <c r="M177" s="163">
        <f t="shared" si="11"/>
        <v>0</v>
      </c>
      <c r="N177" s="163">
        <f>IFERROR(M177*'0. Oppsett'!$C$30,0)</f>
        <v>0</v>
      </c>
      <c r="O177" s="25">
        <v>0</v>
      </c>
      <c r="P177" s="25"/>
      <c r="Q177" s="25"/>
      <c r="R177" s="25"/>
      <c r="S177" s="25">
        <v>0</v>
      </c>
      <c r="T177" s="164">
        <v>0</v>
      </c>
      <c r="U177" s="164">
        <f t="shared" si="12"/>
        <v>0</v>
      </c>
    </row>
    <row r="178" spans="1:21">
      <c r="A178" s="19">
        <v>174</v>
      </c>
      <c r="B178" s="90">
        <f>'X. Satser pensjonstilskudd'!B178</f>
        <v>0</v>
      </c>
      <c r="C178" s="17">
        <f>'X. Satser pensjonstilskudd'!C178</f>
        <v>0</v>
      </c>
      <c r="D178" s="17" t="str">
        <f>IFERROR(_xlfn.XLOOKUP($C178,factPensjon[Virksomhetsnr.],factPensjon[Forpliktelser]),"")</f>
        <v/>
      </c>
      <c r="E178" s="89">
        <f>SUMIFS(BasilRadata[Heltidsplasser
0-2],BasilRadata[År],'0. Oppsett'!$C$7-1,BasilRadata[1B. Organisasjonsnummer:],$C178)</f>
        <v>0</v>
      </c>
      <c r="F178" s="23">
        <f>'4. Selvkost og satser'!$B$54</f>
        <v>217524.33895692934</v>
      </c>
      <c r="G178" s="89">
        <f>SUMIFS(BasilRadata[Heltidsplasser
3-6],BasilRadata[År],'0. Oppsett'!$C$7-1,BasilRadata[1B. Organisasjonsnummer:],$C178)</f>
        <v>0</v>
      </c>
      <c r="H178" s="23">
        <f>'4. Selvkost og satser'!$B$55</f>
        <v>113119.38208016184</v>
      </c>
      <c r="I178" s="97">
        <f t="shared" si="9"/>
        <v>0</v>
      </c>
      <c r="J178" s="101">
        <f>SUMIFS(BasilRadata[8E. Oppgi antall årsverk barnehagen har pensjonsforpliktelser for:],BasilRadata[År],'0. Oppsett'!$C$7-1,BasilRadata[1B. Organisasjonsnummer:],'X. Utbetalingsmodul'!$C178)</f>
        <v>0</v>
      </c>
      <c r="K178" s="97" t="e">
        <f>_xlfn.XLOOKUP(C178,'X. Satser pensjonstilskudd'!$C$5:$C$224,'X. Satser pensjonstilskudd'!$I$5:$I$224)</f>
        <v>#DIV/0!</v>
      </c>
      <c r="L178" s="98" t="e">
        <f t="shared" si="10"/>
        <v>#DIV/0!</v>
      </c>
      <c r="M178" s="163">
        <f t="shared" si="11"/>
        <v>0</v>
      </c>
      <c r="N178" s="163">
        <f>IFERROR(M178*'0. Oppsett'!$C$30,0)</f>
        <v>0</v>
      </c>
      <c r="O178" s="25">
        <v>0</v>
      </c>
      <c r="P178" s="25"/>
      <c r="Q178" s="25"/>
      <c r="R178" s="25"/>
      <c r="S178" s="25">
        <v>0</v>
      </c>
      <c r="T178" s="164">
        <v>0</v>
      </c>
      <c r="U178" s="164">
        <f t="shared" si="12"/>
        <v>0</v>
      </c>
    </row>
    <row r="179" spans="1:21">
      <c r="A179" s="16">
        <v>175</v>
      </c>
      <c r="B179" s="90">
        <f>'X. Satser pensjonstilskudd'!B179</f>
        <v>0</v>
      </c>
      <c r="C179" s="17">
        <f>'X. Satser pensjonstilskudd'!C179</f>
        <v>0</v>
      </c>
      <c r="D179" s="17" t="str">
        <f>IFERROR(_xlfn.XLOOKUP($C179,factPensjon[Virksomhetsnr.],factPensjon[Forpliktelser]),"")</f>
        <v/>
      </c>
      <c r="E179" s="89">
        <f>SUMIFS(BasilRadata[Heltidsplasser
0-2],BasilRadata[År],'0. Oppsett'!$C$7-1,BasilRadata[1B. Organisasjonsnummer:],$C179)</f>
        <v>0</v>
      </c>
      <c r="F179" s="23">
        <f>'4. Selvkost og satser'!$B$54</f>
        <v>217524.33895692934</v>
      </c>
      <c r="G179" s="89">
        <f>SUMIFS(BasilRadata[Heltidsplasser
3-6],BasilRadata[År],'0. Oppsett'!$C$7-1,BasilRadata[1B. Organisasjonsnummer:],$C179)</f>
        <v>0</v>
      </c>
      <c r="H179" s="23">
        <f>'4. Selvkost og satser'!$B$55</f>
        <v>113119.38208016184</v>
      </c>
      <c r="I179" s="97">
        <f t="shared" si="9"/>
        <v>0</v>
      </c>
      <c r="J179" s="101">
        <f>SUMIFS(BasilRadata[8E. Oppgi antall årsverk barnehagen har pensjonsforpliktelser for:],BasilRadata[År],'0. Oppsett'!$C$7-1,BasilRadata[1B. Organisasjonsnummer:],'X. Utbetalingsmodul'!$C179)</f>
        <v>0</v>
      </c>
      <c r="K179" s="97" t="e">
        <f>_xlfn.XLOOKUP(C179,'X. Satser pensjonstilskudd'!$C$5:$C$224,'X. Satser pensjonstilskudd'!$I$5:$I$224)</f>
        <v>#DIV/0!</v>
      </c>
      <c r="L179" s="98" t="e">
        <f t="shared" si="10"/>
        <v>#DIV/0!</v>
      </c>
      <c r="M179" s="163">
        <f t="shared" si="11"/>
        <v>0</v>
      </c>
      <c r="N179" s="163">
        <f>IFERROR(M179*'0. Oppsett'!$C$30,0)</f>
        <v>0</v>
      </c>
      <c r="O179" s="25">
        <v>0</v>
      </c>
      <c r="P179" s="25"/>
      <c r="Q179" s="25"/>
      <c r="R179" s="25"/>
      <c r="S179" s="25">
        <v>0</v>
      </c>
      <c r="T179" s="164">
        <v>0</v>
      </c>
      <c r="U179" s="164">
        <f t="shared" si="12"/>
        <v>0</v>
      </c>
    </row>
    <row r="180" spans="1:21">
      <c r="A180" s="19">
        <v>176</v>
      </c>
      <c r="B180" s="90">
        <f>'X. Satser pensjonstilskudd'!B180</f>
        <v>0</v>
      </c>
      <c r="C180" s="17">
        <f>'X. Satser pensjonstilskudd'!C180</f>
        <v>0</v>
      </c>
      <c r="D180" s="17" t="str">
        <f>IFERROR(_xlfn.XLOOKUP($C180,factPensjon[Virksomhetsnr.],factPensjon[Forpliktelser]),"")</f>
        <v/>
      </c>
      <c r="E180" s="89">
        <f>SUMIFS(BasilRadata[Heltidsplasser
0-2],BasilRadata[År],'0. Oppsett'!$C$7-1,BasilRadata[1B. Organisasjonsnummer:],$C180)</f>
        <v>0</v>
      </c>
      <c r="F180" s="23">
        <f>'4. Selvkost og satser'!$B$54</f>
        <v>217524.33895692934</v>
      </c>
      <c r="G180" s="89">
        <f>SUMIFS(BasilRadata[Heltidsplasser
3-6],BasilRadata[År],'0. Oppsett'!$C$7-1,BasilRadata[1B. Organisasjonsnummer:],$C180)</f>
        <v>0</v>
      </c>
      <c r="H180" s="23">
        <f>'4. Selvkost og satser'!$B$55</f>
        <v>113119.38208016184</v>
      </c>
      <c r="I180" s="97">
        <f t="shared" si="9"/>
        <v>0</v>
      </c>
      <c r="J180" s="101">
        <f>SUMIFS(BasilRadata[8E. Oppgi antall årsverk barnehagen har pensjonsforpliktelser for:],BasilRadata[År],'0. Oppsett'!$C$7-1,BasilRadata[1B. Organisasjonsnummer:],'X. Utbetalingsmodul'!$C180)</f>
        <v>0</v>
      </c>
      <c r="K180" s="97" t="e">
        <f>_xlfn.XLOOKUP(C180,'X. Satser pensjonstilskudd'!$C$5:$C$224,'X. Satser pensjonstilskudd'!$I$5:$I$224)</f>
        <v>#DIV/0!</v>
      </c>
      <c r="L180" s="98" t="e">
        <f t="shared" si="10"/>
        <v>#DIV/0!</v>
      </c>
      <c r="M180" s="163">
        <f t="shared" si="11"/>
        <v>0</v>
      </c>
      <c r="N180" s="163">
        <f>IFERROR(M180*'0. Oppsett'!$C$30,0)</f>
        <v>0</v>
      </c>
      <c r="O180" s="25">
        <v>0</v>
      </c>
      <c r="P180" s="25"/>
      <c r="Q180" s="25"/>
      <c r="R180" s="25"/>
      <c r="S180" s="25">
        <v>0</v>
      </c>
      <c r="T180" s="164">
        <v>0</v>
      </c>
      <c r="U180" s="164">
        <f t="shared" si="12"/>
        <v>0</v>
      </c>
    </row>
    <row r="181" spans="1:21">
      <c r="A181" s="16">
        <v>177</v>
      </c>
      <c r="B181" s="90">
        <f>'X. Satser pensjonstilskudd'!B181</f>
        <v>0</v>
      </c>
      <c r="C181" s="17">
        <f>'X. Satser pensjonstilskudd'!C181</f>
        <v>0</v>
      </c>
      <c r="D181" s="17" t="str">
        <f>IFERROR(_xlfn.XLOOKUP($C181,factPensjon[Virksomhetsnr.],factPensjon[Forpliktelser]),"")</f>
        <v/>
      </c>
      <c r="E181" s="89">
        <f>SUMIFS(BasilRadata[Heltidsplasser
0-2],BasilRadata[År],'0. Oppsett'!$C$7-1,BasilRadata[1B. Organisasjonsnummer:],$C181)</f>
        <v>0</v>
      </c>
      <c r="F181" s="23">
        <f>'4. Selvkost og satser'!$B$54</f>
        <v>217524.33895692934</v>
      </c>
      <c r="G181" s="89">
        <f>SUMIFS(BasilRadata[Heltidsplasser
3-6],BasilRadata[År],'0. Oppsett'!$C$7-1,BasilRadata[1B. Organisasjonsnummer:],$C181)</f>
        <v>0</v>
      </c>
      <c r="H181" s="23">
        <f>'4. Selvkost og satser'!$B$55</f>
        <v>113119.38208016184</v>
      </c>
      <c r="I181" s="97">
        <f t="shared" si="9"/>
        <v>0</v>
      </c>
      <c r="J181" s="101">
        <f>SUMIFS(BasilRadata[8E. Oppgi antall årsverk barnehagen har pensjonsforpliktelser for:],BasilRadata[År],'0. Oppsett'!$C$7-1,BasilRadata[1B. Organisasjonsnummer:],'X. Utbetalingsmodul'!$C181)</f>
        <v>0</v>
      </c>
      <c r="K181" s="97" t="e">
        <f>_xlfn.XLOOKUP(C181,'X. Satser pensjonstilskudd'!$C$5:$C$224,'X. Satser pensjonstilskudd'!$I$5:$I$224)</f>
        <v>#DIV/0!</v>
      </c>
      <c r="L181" s="98" t="e">
        <f t="shared" si="10"/>
        <v>#DIV/0!</v>
      </c>
      <c r="M181" s="163">
        <f t="shared" si="11"/>
        <v>0</v>
      </c>
      <c r="N181" s="163">
        <f>IFERROR(M181*'0. Oppsett'!$C$30,0)</f>
        <v>0</v>
      </c>
      <c r="O181" s="25">
        <v>0</v>
      </c>
      <c r="P181" s="25"/>
      <c r="Q181" s="25"/>
      <c r="R181" s="25"/>
      <c r="S181" s="25">
        <v>0</v>
      </c>
      <c r="T181" s="164">
        <v>0</v>
      </c>
      <c r="U181" s="164">
        <f t="shared" si="12"/>
        <v>0</v>
      </c>
    </row>
    <row r="182" spans="1:21">
      <c r="A182" s="19">
        <v>178</v>
      </c>
      <c r="B182" s="90">
        <f>'X. Satser pensjonstilskudd'!B182</f>
        <v>0</v>
      </c>
      <c r="C182" s="17">
        <f>'X. Satser pensjonstilskudd'!C182</f>
        <v>0</v>
      </c>
      <c r="D182" s="17" t="str">
        <f>IFERROR(_xlfn.XLOOKUP($C182,factPensjon[Virksomhetsnr.],factPensjon[Forpliktelser]),"")</f>
        <v/>
      </c>
      <c r="E182" s="89">
        <f>SUMIFS(BasilRadata[Heltidsplasser
0-2],BasilRadata[År],'0. Oppsett'!$C$7-1,BasilRadata[1B. Organisasjonsnummer:],$C182)</f>
        <v>0</v>
      </c>
      <c r="F182" s="23">
        <f>'4. Selvkost og satser'!$B$54</f>
        <v>217524.33895692934</v>
      </c>
      <c r="G182" s="89">
        <f>SUMIFS(BasilRadata[Heltidsplasser
3-6],BasilRadata[År],'0. Oppsett'!$C$7-1,BasilRadata[1B. Organisasjonsnummer:],$C182)</f>
        <v>0</v>
      </c>
      <c r="H182" s="23">
        <f>'4. Selvkost og satser'!$B$55</f>
        <v>113119.38208016184</v>
      </c>
      <c r="I182" s="97">
        <f t="shared" si="9"/>
        <v>0</v>
      </c>
      <c r="J182" s="101">
        <f>SUMIFS(BasilRadata[8E. Oppgi antall årsverk barnehagen har pensjonsforpliktelser for:],BasilRadata[År],'0. Oppsett'!$C$7-1,BasilRadata[1B. Organisasjonsnummer:],'X. Utbetalingsmodul'!$C182)</f>
        <v>0</v>
      </c>
      <c r="K182" s="97" t="e">
        <f>_xlfn.XLOOKUP(C182,'X. Satser pensjonstilskudd'!$C$5:$C$224,'X. Satser pensjonstilskudd'!$I$5:$I$224)</f>
        <v>#DIV/0!</v>
      </c>
      <c r="L182" s="98" t="e">
        <f t="shared" si="10"/>
        <v>#DIV/0!</v>
      </c>
      <c r="M182" s="163">
        <f t="shared" si="11"/>
        <v>0</v>
      </c>
      <c r="N182" s="163">
        <f>IFERROR(M182*'0. Oppsett'!$C$30,0)</f>
        <v>0</v>
      </c>
      <c r="O182" s="25">
        <v>0</v>
      </c>
      <c r="P182" s="25"/>
      <c r="Q182" s="25"/>
      <c r="R182" s="25"/>
      <c r="S182" s="25">
        <v>0</v>
      </c>
      <c r="T182" s="164">
        <v>0</v>
      </c>
      <c r="U182" s="164">
        <f t="shared" si="12"/>
        <v>0</v>
      </c>
    </row>
    <row r="183" spans="1:21">
      <c r="A183" s="16">
        <v>179</v>
      </c>
      <c r="B183" s="90">
        <f>'X. Satser pensjonstilskudd'!B183</f>
        <v>0</v>
      </c>
      <c r="C183" s="17">
        <f>'X. Satser pensjonstilskudd'!C183</f>
        <v>0</v>
      </c>
      <c r="D183" s="17" t="str">
        <f>IFERROR(_xlfn.XLOOKUP($C183,factPensjon[Virksomhetsnr.],factPensjon[Forpliktelser]),"")</f>
        <v/>
      </c>
      <c r="E183" s="89">
        <f>SUMIFS(BasilRadata[Heltidsplasser
0-2],BasilRadata[År],'0. Oppsett'!$C$7-1,BasilRadata[1B. Organisasjonsnummer:],$C183)</f>
        <v>0</v>
      </c>
      <c r="F183" s="23">
        <f>'4. Selvkost og satser'!$B$54</f>
        <v>217524.33895692934</v>
      </c>
      <c r="G183" s="89">
        <f>SUMIFS(BasilRadata[Heltidsplasser
3-6],BasilRadata[År],'0. Oppsett'!$C$7-1,BasilRadata[1B. Organisasjonsnummer:],$C183)</f>
        <v>0</v>
      </c>
      <c r="H183" s="23">
        <f>'4. Selvkost og satser'!$B$55</f>
        <v>113119.38208016184</v>
      </c>
      <c r="I183" s="97">
        <f t="shared" si="9"/>
        <v>0</v>
      </c>
      <c r="J183" s="101">
        <f>SUMIFS(BasilRadata[8E. Oppgi antall årsverk barnehagen har pensjonsforpliktelser for:],BasilRadata[År],'0. Oppsett'!$C$7-1,BasilRadata[1B. Organisasjonsnummer:],'X. Utbetalingsmodul'!$C183)</f>
        <v>0</v>
      </c>
      <c r="K183" s="97" t="e">
        <f>_xlfn.XLOOKUP(C183,'X. Satser pensjonstilskudd'!$C$5:$C$224,'X. Satser pensjonstilskudd'!$I$5:$I$224)</f>
        <v>#DIV/0!</v>
      </c>
      <c r="L183" s="98" t="e">
        <f t="shared" si="10"/>
        <v>#DIV/0!</v>
      </c>
      <c r="M183" s="163">
        <f t="shared" si="11"/>
        <v>0</v>
      </c>
      <c r="N183" s="163">
        <f>IFERROR(M183*'0. Oppsett'!$C$30,0)</f>
        <v>0</v>
      </c>
      <c r="O183" s="25">
        <v>0</v>
      </c>
      <c r="P183" s="25"/>
      <c r="Q183" s="25"/>
      <c r="R183" s="25"/>
      <c r="S183" s="25">
        <v>0</v>
      </c>
      <c r="T183" s="164">
        <v>0</v>
      </c>
      <c r="U183" s="164">
        <f t="shared" si="12"/>
        <v>0</v>
      </c>
    </row>
    <row r="184" spans="1:21">
      <c r="A184" s="19">
        <v>180</v>
      </c>
      <c r="B184" s="90">
        <f>'X. Satser pensjonstilskudd'!B184</f>
        <v>0</v>
      </c>
      <c r="C184" s="17">
        <f>'X. Satser pensjonstilskudd'!C184</f>
        <v>0</v>
      </c>
      <c r="D184" s="17" t="str">
        <f>IFERROR(_xlfn.XLOOKUP($C184,factPensjon[Virksomhetsnr.],factPensjon[Forpliktelser]),"")</f>
        <v/>
      </c>
      <c r="E184" s="89">
        <f>SUMIFS(BasilRadata[Heltidsplasser
0-2],BasilRadata[År],'0. Oppsett'!$C$7-1,BasilRadata[1B. Organisasjonsnummer:],$C184)</f>
        <v>0</v>
      </c>
      <c r="F184" s="23">
        <f>'4. Selvkost og satser'!$B$54</f>
        <v>217524.33895692934</v>
      </c>
      <c r="G184" s="89">
        <f>SUMIFS(BasilRadata[Heltidsplasser
3-6],BasilRadata[År],'0. Oppsett'!$C$7-1,BasilRadata[1B. Organisasjonsnummer:],$C184)</f>
        <v>0</v>
      </c>
      <c r="H184" s="23">
        <f>'4. Selvkost og satser'!$B$55</f>
        <v>113119.38208016184</v>
      </c>
      <c r="I184" s="97">
        <f t="shared" si="9"/>
        <v>0</v>
      </c>
      <c r="J184" s="101">
        <f>SUMIFS(BasilRadata[8E. Oppgi antall årsverk barnehagen har pensjonsforpliktelser for:],BasilRadata[År],'0. Oppsett'!$C$7-1,BasilRadata[1B. Organisasjonsnummer:],'X. Utbetalingsmodul'!$C184)</f>
        <v>0</v>
      </c>
      <c r="K184" s="97" t="e">
        <f>_xlfn.XLOOKUP(C184,'X. Satser pensjonstilskudd'!$C$5:$C$224,'X. Satser pensjonstilskudd'!$I$5:$I$224)</f>
        <v>#DIV/0!</v>
      </c>
      <c r="L184" s="98" t="e">
        <f t="shared" si="10"/>
        <v>#DIV/0!</v>
      </c>
      <c r="M184" s="163">
        <f t="shared" si="11"/>
        <v>0</v>
      </c>
      <c r="N184" s="163">
        <f>IFERROR(M184*'0. Oppsett'!$C$30,0)</f>
        <v>0</v>
      </c>
      <c r="O184" s="25">
        <v>0</v>
      </c>
      <c r="P184" s="25"/>
      <c r="Q184" s="25"/>
      <c r="R184" s="25"/>
      <c r="S184" s="25">
        <v>0</v>
      </c>
      <c r="T184" s="164">
        <v>0</v>
      </c>
      <c r="U184" s="164">
        <f t="shared" si="12"/>
        <v>0</v>
      </c>
    </row>
    <row r="185" spans="1:21">
      <c r="A185" s="16">
        <v>181</v>
      </c>
      <c r="B185" s="90">
        <f>'X. Satser pensjonstilskudd'!B185</f>
        <v>0</v>
      </c>
      <c r="C185" s="17">
        <f>'X. Satser pensjonstilskudd'!C185</f>
        <v>0</v>
      </c>
      <c r="D185" s="17" t="str">
        <f>IFERROR(_xlfn.XLOOKUP($C185,factPensjon[Virksomhetsnr.],factPensjon[Forpliktelser]),"")</f>
        <v/>
      </c>
      <c r="E185" s="89">
        <f>SUMIFS(BasilRadata[Heltidsplasser
0-2],BasilRadata[År],'0. Oppsett'!$C$7-1,BasilRadata[1B. Organisasjonsnummer:],$C185)</f>
        <v>0</v>
      </c>
      <c r="F185" s="23">
        <f>'4. Selvkost og satser'!$B$54</f>
        <v>217524.33895692934</v>
      </c>
      <c r="G185" s="89">
        <f>SUMIFS(BasilRadata[Heltidsplasser
3-6],BasilRadata[År],'0. Oppsett'!$C$7-1,BasilRadata[1B. Organisasjonsnummer:],$C185)</f>
        <v>0</v>
      </c>
      <c r="H185" s="23">
        <f>'4. Selvkost og satser'!$B$55</f>
        <v>113119.38208016184</v>
      </c>
      <c r="I185" s="97">
        <f t="shared" si="9"/>
        <v>0</v>
      </c>
      <c r="J185" s="101">
        <f>SUMIFS(BasilRadata[8E. Oppgi antall årsverk barnehagen har pensjonsforpliktelser for:],BasilRadata[År],'0. Oppsett'!$C$7-1,BasilRadata[1B. Organisasjonsnummer:],'X. Utbetalingsmodul'!$C185)</f>
        <v>0</v>
      </c>
      <c r="K185" s="97" t="e">
        <f>_xlfn.XLOOKUP(C185,'X. Satser pensjonstilskudd'!$C$5:$C$224,'X. Satser pensjonstilskudd'!$I$5:$I$224)</f>
        <v>#DIV/0!</v>
      </c>
      <c r="L185" s="98" t="e">
        <f t="shared" si="10"/>
        <v>#DIV/0!</v>
      </c>
      <c r="M185" s="163">
        <f t="shared" si="11"/>
        <v>0</v>
      </c>
      <c r="N185" s="163">
        <f>IFERROR(M185*'0. Oppsett'!$C$30,0)</f>
        <v>0</v>
      </c>
      <c r="O185" s="25">
        <v>0</v>
      </c>
      <c r="P185" s="25"/>
      <c r="Q185" s="25"/>
      <c r="R185" s="25"/>
      <c r="S185" s="25">
        <v>0</v>
      </c>
      <c r="T185" s="164">
        <v>0</v>
      </c>
      <c r="U185" s="164">
        <f t="shared" si="12"/>
        <v>0</v>
      </c>
    </row>
    <row r="186" spans="1:21">
      <c r="A186" s="19">
        <v>182</v>
      </c>
      <c r="B186" s="90">
        <f>'X. Satser pensjonstilskudd'!B186</f>
        <v>0</v>
      </c>
      <c r="C186" s="17">
        <f>'X. Satser pensjonstilskudd'!C186</f>
        <v>0</v>
      </c>
      <c r="D186" s="17" t="str">
        <f>IFERROR(_xlfn.XLOOKUP($C186,factPensjon[Virksomhetsnr.],factPensjon[Forpliktelser]),"")</f>
        <v/>
      </c>
      <c r="E186" s="89">
        <f>SUMIFS(BasilRadata[Heltidsplasser
0-2],BasilRadata[År],'0. Oppsett'!$C$7-1,BasilRadata[1B. Organisasjonsnummer:],$C186)</f>
        <v>0</v>
      </c>
      <c r="F186" s="23">
        <f>'4. Selvkost og satser'!$B$54</f>
        <v>217524.33895692934</v>
      </c>
      <c r="G186" s="89">
        <f>SUMIFS(BasilRadata[Heltidsplasser
3-6],BasilRadata[År],'0. Oppsett'!$C$7-1,BasilRadata[1B. Organisasjonsnummer:],$C186)</f>
        <v>0</v>
      </c>
      <c r="H186" s="23">
        <f>'4. Selvkost og satser'!$B$55</f>
        <v>113119.38208016184</v>
      </c>
      <c r="I186" s="97">
        <f t="shared" si="9"/>
        <v>0</v>
      </c>
      <c r="J186" s="101">
        <f>SUMIFS(BasilRadata[8E. Oppgi antall årsverk barnehagen har pensjonsforpliktelser for:],BasilRadata[År],'0. Oppsett'!$C$7-1,BasilRadata[1B. Organisasjonsnummer:],'X. Utbetalingsmodul'!$C186)</f>
        <v>0</v>
      </c>
      <c r="K186" s="97" t="e">
        <f>_xlfn.XLOOKUP(C186,'X. Satser pensjonstilskudd'!$C$5:$C$224,'X. Satser pensjonstilskudd'!$I$5:$I$224)</f>
        <v>#DIV/0!</v>
      </c>
      <c r="L186" s="98" t="e">
        <f t="shared" si="10"/>
        <v>#DIV/0!</v>
      </c>
      <c r="M186" s="163">
        <f t="shared" si="11"/>
        <v>0</v>
      </c>
      <c r="N186" s="163">
        <f>IFERROR(M186*'0. Oppsett'!$C$30,0)</f>
        <v>0</v>
      </c>
      <c r="O186" s="25">
        <v>0</v>
      </c>
      <c r="P186" s="25"/>
      <c r="Q186" s="25"/>
      <c r="R186" s="25"/>
      <c r="S186" s="25">
        <v>0</v>
      </c>
      <c r="T186" s="164">
        <v>0</v>
      </c>
      <c r="U186" s="164">
        <f t="shared" si="12"/>
        <v>0</v>
      </c>
    </row>
    <row r="187" spans="1:21">
      <c r="A187" s="16">
        <v>183</v>
      </c>
      <c r="B187" s="90">
        <f>'X. Satser pensjonstilskudd'!B187</f>
        <v>0</v>
      </c>
      <c r="C187" s="17">
        <f>'X. Satser pensjonstilskudd'!C187</f>
        <v>0</v>
      </c>
      <c r="D187" s="17" t="str">
        <f>IFERROR(_xlfn.XLOOKUP($C187,factPensjon[Virksomhetsnr.],factPensjon[Forpliktelser]),"")</f>
        <v/>
      </c>
      <c r="E187" s="89">
        <f>SUMIFS(BasilRadata[Heltidsplasser
0-2],BasilRadata[År],'0. Oppsett'!$C$7-1,BasilRadata[1B. Organisasjonsnummer:],$C187)</f>
        <v>0</v>
      </c>
      <c r="F187" s="23">
        <f>'4. Selvkost og satser'!$B$54</f>
        <v>217524.33895692934</v>
      </c>
      <c r="G187" s="89">
        <f>SUMIFS(BasilRadata[Heltidsplasser
3-6],BasilRadata[År],'0. Oppsett'!$C$7-1,BasilRadata[1B. Organisasjonsnummer:],$C187)</f>
        <v>0</v>
      </c>
      <c r="H187" s="23">
        <f>'4. Selvkost og satser'!$B$55</f>
        <v>113119.38208016184</v>
      </c>
      <c r="I187" s="97">
        <f t="shared" si="9"/>
        <v>0</v>
      </c>
      <c r="J187" s="101">
        <f>SUMIFS(BasilRadata[8E. Oppgi antall årsverk barnehagen har pensjonsforpliktelser for:],BasilRadata[År],'0. Oppsett'!$C$7-1,BasilRadata[1B. Organisasjonsnummer:],'X. Utbetalingsmodul'!$C187)</f>
        <v>0</v>
      </c>
      <c r="K187" s="97" t="e">
        <f>_xlfn.XLOOKUP(C187,'X. Satser pensjonstilskudd'!$C$5:$C$224,'X. Satser pensjonstilskudd'!$I$5:$I$224)</f>
        <v>#DIV/0!</v>
      </c>
      <c r="L187" s="98" t="e">
        <f t="shared" si="10"/>
        <v>#DIV/0!</v>
      </c>
      <c r="M187" s="163">
        <f t="shared" si="11"/>
        <v>0</v>
      </c>
      <c r="N187" s="163">
        <f>IFERROR(M187*'0. Oppsett'!$C$30,0)</f>
        <v>0</v>
      </c>
      <c r="O187" s="25">
        <v>0</v>
      </c>
      <c r="P187" s="25"/>
      <c r="Q187" s="25"/>
      <c r="R187" s="25"/>
      <c r="S187" s="25">
        <v>0</v>
      </c>
      <c r="T187" s="164">
        <v>0</v>
      </c>
      <c r="U187" s="164">
        <f t="shared" si="12"/>
        <v>0</v>
      </c>
    </row>
    <row r="188" spans="1:21">
      <c r="A188" s="19">
        <v>184</v>
      </c>
      <c r="B188" s="90">
        <f>'X. Satser pensjonstilskudd'!B188</f>
        <v>0</v>
      </c>
      <c r="C188" s="17">
        <f>'X. Satser pensjonstilskudd'!C188</f>
        <v>0</v>
      </c>
      <c r="D188" s="17" t="str">
        <f>IFERROR(_xlfn.XLOOKUP($C188,factPensjon[Virksomhetsnr.],factPensjon[Forpliktelser]),"")</f>
        <v/>
      </c>
      <c r="E188" s="89">
        <f>SUMIFS(BasilRadata[Heltidsplasser
0-2],BasilRadata[År],'0. Oppsett'!$C$7-1,BasilRadata[1B. Organisasjonsnummer:],$C188)</f>
        <v>0</v>
      </c>
      <c r="F188" s="23">
        <f>'4. Selvkost og satser'!$B$54</f>
        <v>217524.33895692934</v>
      </c>
      <c r="G188" s="89">
        <f>SUMIFS(BasilRadata[Heltidsplasser
3-6],BasilRadata[År],'0. Oppsett'!$C$7-1,BasilRadata[1B. Organisasjonsnummer:],$C188)</f>
        <v>0</v>
      </c>
      <c r="H188" s="23">
        <f>'4. Selvkost og satser'!$B$55</f>
        <v>113119.38208016184</v>
      </c>
      <c r="I188" s="97">
        <f t="shared" si="9"/>
        <v>0</v>
      </c>
      <c r="J188" s="101">
        <f>SUMIFS(BasilRadata[8E. Oppgi antall årsverk barnehagen har pensjonsforpliktelser for:],BasilRadata[År],'0. Oppsett'!$C$7-1,BasilRadata[1B. Organisasjonsnummer:],'X. Utbetalingsmodul'!$C188)</f>
        <v>0</v>
      </c>
      <c r="K188" s="97" t="e">
        <f>_xlfn.XLOOKUP(C188,'X. Satser pensjonstilskudd'!$C$5:$C$224,'X. Satser pensjonstilskudd'!$I$5:$I$224)</f>
        <v>#DIV/0!</v>
      </c>
      <c r="L188" s="98" t="e">
        <f t="shared" si="10"/>
        <v>#DIV/0!</v>
      </c>
      <c r="M188" s="163">
        <f t="shared" si="11"/>
        <v>0</v>
      </c>
      <c r="N188" s="163">
        <f>IFERROR(M188*'0. Oppsett'!$C$30,0)</f>
        <v>0</v>
      </c>
      <c r="O188" s="25">
        <v>0</v>
      </c>
      <c r="P188" s="25"/>
      <c r="Q188" s="25"/>
      <c r="R188" s="25"/>
      <c r="S188" s="25">
        <v>0</v>
      </c>
      <c r="T188" s="164">
        <v>0</v>
      </c>
      <c r="U188" s="164">
        <f t="shared" si="12"/>
        <v>0</v>
      </c>
    </row>
    <row r="189" spans="1:21">
      <c r="A189" s="16">
        <v>185</v>
      </c>
      <c r="B189" s="90">
        <f>'X. Satser pensjonstilskudd'!B189</f>
        <v>0</v>
      </c>
      <c r="C189" s="17">
        <f>'X. Satser pensjonstilskudd'!C189</f>
        <v>0</v>
      </c>
      <c r="D189" s="17" t="str">
        <f>IFERROR(_xlfn.XLOOKUP($C189,factPensjon[Virksomhetsnr.],factPensjon[Forpliktelser]),"")</f>
        <v/>
      </c>
      <c r="E189" s="89">
        <f>SUMIFS(BasilRadata[Heltidsplasser
0-2],BasilRadata[År],'0. Oppsett'!$C$7-1,BasilRadata[1B. Organisasjonsnummer:],$C189)</f>
        <v>0</v>
      </c>
      <c r="F189" s="23">
        <f>'4. Selvkost og satser'!$B$54</f>
        <v>217524.33895692934</v>
      </c>
      <c r="G189" s="89">
        <f>SUMIFS(BasilRadata[Heltidsplasser
3-6],BasilRadata[År],'0. Oppsett'!$C$7-1,BasilRadata[1B. Organisasjonsnummer:],$C189)</f>
        <v>0</v>
      </c>
      <c r="H189" s="23">
        <f>'4. Selvkost og satser'!$B$55</f>
        <v>113119.38208016184</v>
      </c>
      <c r="I189" s="97">
        <f t="shared" si="9"/>
        <v>0</v>
      </c>
      <c r="J189" s="101">
        <f>SUMIFS(BasilRadata[8E. Oppgi antall årsverk barnehagen har pensjonsforpliktelser for:],BasilRadata[År],'0. Oppsett'!$C$7-1,BasilRadata[1B. Organisasjonsnummer:],'X. Utbetalingsmodul'!$C189)</f>
        <v>0</v>
      </c>
      <c r="K189" s="97" t="e">
        <f>_xlfn.XLOOKUP(C189,'X. Satser pensjonstilskudd'!$C$5:$C$224,'X. Satser pensjonstilskudd'!$I$5:$I$224)</f>
        <v>#DIV/0!</v>
      </c>
      <c r="L189" s="98" t="e">
        <f t="shared" si="10"/>
        <v>#DIV/0!</v>
      </c>
      <c r="M189" s="163">
        <f t="shared" si="11"/>
        <v>0</v>
      </c>
      <c r="N189" s="163">
        <f>IFERROR(M189*'0. Oppsett'!$C$30,0)</f>
        <v>0</v>
      </c>
      <c r="O189" s="25">
        <v>0</v>
      </c>
      <c r="P189" s="25"/>
      <c r="Q189" s="25"/>
      <c r="R189" s="25"/>
      <c r="S189" s="25">
        <v>0</v>
      </c>
      <c r="T189" s="164">
        <v>0</v>
      </c>
      <c r="U189" s="164">
        <f t="shared" si="12"/>
        <v>0</v>
      </c>
    </row>
    <row r="190" spans="1:21">
      <c r="A190" s="19">
        <v>186</v>
      </c>
      <c r="B190" s="90">
        <f>'X. Satser pensjonstilskudd'!B190</f>
        <v>0</v>
      </c>
      <c r="C190" s="17">
        <f>'X. Satser pensjonstilskudd'!C190</f>
        <v>0</v>
      </c>
      <c r="D190" s="17" t="str">
        <f>IFERROR(_xlfn.XLOOKUP($C190,factPensjon[Virksomhetsnr.],factPensjon[Forpliktelser]),"")</f>
        <v/>
      </c>
      <c r="E190" s="89">
        <f>SUMIFS(BasilRadata[Heltidsplasser
0-2],BasilRadata[År],'0. Oppsett'!$C$7-1,BasilRadata[1B. Organisasjonsnummer:],$C190)</f>
        <v>0</v>
      </c>
      <c r="F190" s="23">
        <f>'4. Selvkost og satser'!$B$54</f>
        <v>217524.33895692934</v>
      </c>
      <c r="G190" s="89">
        <f>SUMIFS(BasilRadata[Heltidsplasser
3-6],BasilRadata[År],'0. Oppsett'!$C$7-1,BasilRadata[1B. Organisasjonsnummer:],$C190)</f>
        <v>0</v>
      </c>
      <c r="H190" s="23">
        <f>'4. Selvkost og satser'!$B$55</f>
        <v>113119.38208016184</v>
      </c>
      <c r="I190" s="97">
        <f t="shared" si="9"/>
        <v>0</v>
      </c>
      <c r="J190" s="101">
        <f>SUMIFS(BasilRadata[8E. Oppgi antall årsverk barnehagen har pensjonsforpliktelser for:],BasilRadata[År],'0. Oppsett'!$C$7-1,BasilRadata[1B. Organisasjonsnummer:],'X. Utbetalingsmodul'!$C190)</f>
        <v>0</v>
      </c>
      <c r="K190" s="97" t="e">
        <f>_xlfn.XLOOKUP(C190,'X. Satser pensjonstilskudd'!$C$5:$C$224,'X. Satser pensjonstilskudd'!$I$5:$I$224)</f>
        <v>#DIV/0!</v>
      </c>
      <c r="L190" s="98" t="e">
        <f t="shared" si="10"/>
        <v>#DIV/0!</v>
      </c>
      <c r="M190" s="163">
        <f t="shared" si="11"/>
        <v>0</v>
      </c>
      <c r="N190" s="163">
        <f>IFERROR(M190*'0. Oppsett'!$C$30,0)</f>
        <v>0</v>
      </c>
      <c r="O190" s="25">
        <v>0</v>
      </c>
      <c r="P190" s="25"/>
      <c r="Q190" s="25"/>
      <c r="R190" s="25"/>
      <c r="S190" s="25">
        <v>0</v>
      </c>
      <c r="T190" s="164">
        <v>0</v>
      </c>
      <c r="U190" s="164">
        <f t="shared" si="12"/>
        <v>0</v>
      </c>
    </row>
    <row r="191" spans="1:21">
      <c r="A191" s="16">
        <v>187</v>
      </c>
      <c r="B191" s="90">
        <f>'X. Satser pensjonstilskudd'!B191</f>
        <v>0</v>
      </c>
      <c r="C191" s="17">
        <f>'X. Satser pensjonstilskudd'!C191</f>
        <v>0</v>
      </c>
      <c r="D191" s="17" t="str">
        <f>IFERROR(_xlfn.XLOOKUP($C191,factPensjon[Virksomhetsnr.],factPensjon[Forpliktelser]),"")</f>
        <v/>
      </c>
      <c r="E191" s="89">
        <f>SUMIFS(BasilRadata[Heltidsplasser
0-2],BasilRadata[År],'0. Oppsett'!$C$7-1,BasilRadata[1B. Organisasjonsnummer:],$C191)</f>
        <v>0</v>
      </c>
      <c r="F191" s="23">
        <f>'4. Selvkost og satser'!$B$54</f>
        <v>217524.33895692934</v>
      </c>
      <c r="G191" s="89">
        <f>SUMIFS(BasilRadata[Heltidsplasser
3-6],BasilRadata[År],'0. Oppsett'!$C$7-1,BasilRadata[1B. Organisasjonsnummer:],$C191)</f>
        <v>0</v>
      </c>
      <c r="H191" s="23">
        <f>'4. Selvkost og satser'!$B$55</f>
        <v>113119.38208016184</v>
      </c>
      <c r="I191" s="97">
        <f t="shared" si="9"/>
        <v>0</v>
      </c>
      <c r="J191" s="101">
        <f>SUMIFS(BasilRadata[8E. Oppgi antall årsverk barnehagen har pensjonsforpliktelser for:],BasilRadata[År],'0. Oppsett'!$C$7-1,BasilRadata[1B. Organisasjonsnummer:],'X. Utbetalingsmodul'!$C191)</f>
        <v>0</v>
      </c>
      <c r="K191" s="97" t="e">
        <f>_xlfn.XLOOKUP(C191,'X. Satser pensjonstilskudd'!$C$5:$C$224,'X. Satser pensjonstilskudd'!$I$5:$I$224)</f>
        <v>#DIV/0!</v>
      </c>
      <c r="L191" s="98" t="e">
        <f t="shared" si="10"/>
        <v>#DIV/0!</v>
      </c>
      <c r="M191" s="163">
        <f t="shared" si="11"/>
        <v>0</v>
      </c>
      <c r="N191" s="163">
        <f>IFERROR(M191*'0. Oppsett'!$C$30,0)</f>
        <v>0</v>
      </c>
      <c r="O191" s="25">
        <v>0</v>
      </c>
      <c r="P191" s="25"/>
      <c r="Q191" s="25"/>
      <c r="R191" s="25"/>
      <c r="S191" s="25">
        <v>0</v>
      </c>
      <c r="T191" s="164">
        <v>0</v>
      </c>
      <c r="U191" s="164">
        <f t="shared" si="12"/>
        <v>0</v>
      </c>
    </row>
    <row r="192" spans="1:21">
      <c r="A192" s="19">
        <v>188</v>
      </c>
      <c r="B192" s="90">
        <f>'X. Satser pensjonstilskudd'!B192</f>
        <v>0</v>
      </c>
      <c r="C192" s="17">
        <f>'X. Satser pensjonstilskudd'!C192</f>
        <v>0</v>
      </c>
      <c r="D192" s="17" t="str">
        <f>IFERROR(_xlfn.XLOOKUP($C192,factPensjon[Virksomhetsnr.],factPensjon[Forpliktelser]),"")</f>
        <v/>
      </c>
      <c r="E192" s="89">
        <f>SUMIFS(BasilRadata[Heltidsplasser
0-2],BasilRadata[År],'0. Oppsett'!$C$7-1,BasilRadata[1B. Organisasjonsnummer:],$C192)</f>
        <v>0</v>
      </c>
      <c r="F192" s="23">
        <f>'4. Selvkost og satser'!$B$54</f>
        <v>217524.33895692934</v>
      </c>
      <c r="G192" s="89">
        <f>SUMIFS(BasilRadata[Heltidsplasser
3-6],BasilRadata[År],'0. Oppsett'!$C$7-1,BasilRadata[1B. Organisasjonsnummer:],$C192)</f>
        <v>0</v>
      </c>
      <c r="H192" s="23">
        <f>'4. Selvkost og satser'!$B$55</f>
        <v>113119.38208016184</v>
      </c>
      <c r="I192" s="97">
        <f t="shared" si="9"/>
        <v>0</v>
      </c>
      <c r="J192" s="101">
        <f>SUMIFS(BasilRadata[8E. Oppgi antall årsverk barnehagen har pensjonsforpliktelser for:],BasilRadata[År],'0. Oppsett'!$C$7-1,BasilRadata[1B. Organisasjonsnummer:],'X. Utbetalingsmodul'!$C192)</f>
        <v>0</v>
      </c>
      <c r="K192" s="97" t="e">
        <f>_xlfn.XLOOKUP(C192,'X. Satser pensjonstilskudd'!$C$5:$C$224,'X. Satser pensjonstilskudd'!$I$5:$I$224)</f>
        <v>#DIV/0!</v>
      </c>
      <c r="L192" s="98" t="e">
        <f t="shared" si="10"/>
        <v>#DIV/0!</v>
      </c>
      <c r="M192" s="163">
        <f t="shared" si="11"/>
        <v>0</v>
      </c>
      <c r="N192" s="163">
        <f>IFERROR(M192*'0. Oppsett'!$C$30,0)</f>
        <v>0</v>
      </c>
      <c r="O192" s="25">
        <v>0</v>
      </c>
      <c r="P192" s="25"/>
      <c r="Q192" s="25"/>
      <c r="R192" s="25"/>
      <c r="S192" s="25">
        <v>0</v>
      </c>
      <c r="T192" s="164">
        <v>0</v>
      </c>
      <c r="U192" s="164">
        <f t="shared" si="12"/>
        <v>0</v>
      </c>
    </row>
    <row r="193" spans="1:21">
      <c r="A193" s="16">
        <v>189</v>
      </c>
      <c r="B193" s="90">
        <f>'X. Satser pensjonstilskudd'!B193</f>
        <v>0</v>
      </c>
      <c r="C193" s="17">
        <f>'X. Satser pensjonstilskudd'!C193</f>
        <v>0</v>
      </c>
      <c r="D193" s="17" t="str">
        <f>IFERROR(_xlfn.XLOOKUP($C193,factPensjon[Virksomhetsnr.],factPensjon[Forpliktelser]),"")</f>
        <v/>
      </c>
      <c r="E193" s="89">
        <f>SUMIFS(BasilRadata[Heltidsplasser
0-2],BasilRadata[År],'0. Oppsett'!$C$7-1,BasilRadata[1B. Organisasjonsnummer:],$C193)</f>
        <v>0</v>
      </c>
      <c r="F193" s="23">
        <f>'4. Selvkost og satser'!$B$54</f>
        <v>217524.33895692934</v>
      </c>
      <c r="G193" s="89">
        <f>SUMIFS(BasilRadata[Heltidsplasser
3-6],BasilRadata[År],'0. Oppsett'!$C$7-1,BasilRadata[1B. Organisasjonsnummer:],$C193)</f>
        <v>0</v>
      </c>
      <c r="H193" s="23">
        <f>'4. Selvkost og satser'!$B$55</f>
        <v>113119.38208016184</v>
      </c>
      <c r="I193" s="97">
        <f t="shared" si="9"/>
        <v>0</v>
      </c>
      <c r="J193" s="101">
        <f>SUMIFS(BasilRadata[8E. Oppgi antall årsverk barnehagen har pensjonsforpliktelser for:],BasilRadata[År],'0. Oppsett'!$C$7-1,BasilRadata[1B. Organisasjonsnummer:],'X. Utbetalingsmodul'!$C193)</f>
        <v>0</v>
      </c>
      <c r="K193" s="97" t="e">
        <f>_xlfn.XLOOKUP(C193,'X. Satser pensjonstilskudd'!$C$5:$C$224,'X. Satser pensjonstilskudd'!$I$5:$I$224)</f>
        <v>#DIV/0!</v>
      </c>
      <c r="L193" s="98" t="e">
        <f t="shared" si="10"/>
        <v>#DIV/0!</v>
      </c>
      <c r="M193" s="163">
        <f t="shared" si="11"/>
        <v>0</v>
      </c>
      <c r="N193" s="163">
        <f>IFERROR(M193*'0. Oppsett'!$C$30,0)</f>
        <v>0</v>
      </c>
      <c r="O193" s="25">
        <v>0</v>
      </c>
      <c r="P193" s="25"/>
      <c r="Q193" s="25"/>
      <c r="R193" s="25"/>
      <c r="S193" s="25">
        <v>0</v>
      </c>
      <c r="T193" s="164">
        <v>0</v>
      </c>
      <c r="U193" s="164">
        <f t="shared" si="12"/>
        <v>0</v>
      </c>
    </row>
    <row r="194" spans="1:21">
      <c r="A194" s="19">
        <v>190</v>
      </c>
      <c r="B194" s="90">
        <f>'X. Satser pensjonstilskudd'!B194</f>
        <v>0</v>
      </c>
      <c r="C194" s="17">
        <f>'X. Satser pensjonstilskudd'!C194</f>
        <v>0</v>
      </c>
      <c r="D194" s="17" t="str">
        <f>IFERROR(_xlfn.XLOOKUP($C194,factPensjon[Virksomhetsnr.],factPensjon[Forpliktelser]),"")</f>
        <v/>
      </c>
      <c r="E194" s="89">
        <f>SUMIFS(BasilRadata[Heltidsplasser
0-2],BasilRadata[År],'0. Oppsett'!$C$7-1,BasilRadata[1B. Organisasjonsnummer:],$C194)</f>
        <v>0</v>
      </c>
      <c r="F194" s="23">
        <f>'4. Selvkost og satser'!$B$54</f>
        <v>217524.33895692934</v>
      </c>
      <c r="G194" s="89">
        <f>SUMIFS(BasilRadata[Heltidsplasser
3-6],BasilRadata[År],'0. Oppsett'!$C$7-1,BasilRadata[1B. Organisasjonsnummer:],$C194)</f>
        <v>0</v>
      </c>
      <c r="H194" s="23">
        <f>'4. Selvkost og satser'!$B$55</f>
        <v>113119.38208016184</v>
      </c>
      <c r="I194" s="97">
        <f t="shared" si="9"/>
        <v>0</v>
      </c>
      <c r="J194" s="101">
        <f>SUMIFS(BasilRadata[8E. Oppgi antall årsverk barnehagen har pensjonsforpliktelser for:],BasilRadata[År],'0. Oppsett'!$C$7-1,BasilRadata[1B. Organisasjonsnummer:],'X. Utbetalingsmodul'!$C194)</f>
        <v>0</v>
      </c>
      <c r="K194" s="97" t="e">
        <f>_xlfn.XLOOKUP(C194,'X. Satser pensjonstilskudd'!$C$5:$C$224,'X. Satser pensjonstilskudd'!$I$5:$I$224)</f>
        <v>#DIV/0!</v>
      </c>
      <c r="L194" s="98" t="e">
        <f t="shared" si="10"/>
        <v>#DIV/0!</v>
      </c>
      <c r="M194" s="163">
        <f t="shared" si="11"/>
        <v>0</v>
      </c>
      <c r="N194" s="163">
        <f>IFERROR(M194*'0. Oppsett'!$C$30,0)</f>
        <v>0</v>
      </c>
      <c r="O194" s="25">
        <v>0</v>
      </c>
      <c r="P194" s="25"/>
      <c r="Q194" s="25"/>
      <c r="R194" s="25"/>
      <c r="S194" s="25">
        <v>0</v>
      </c>
      <c r="T194" s="164">
        <v>0</v>
      </c>
      <c r="U194" s="164">
        <f t="shared" si="12"/>
        <v>0</v>
      </c>
    </row>
    <row r="195" spans="1:21">
      <c r="A195" s="16">
        <v>191</v>
      </c>
      <c r="B195" s="90">
        <f>'X. Satser pensjonstilskudd'!B195</f>
        <v>0</v>
      </c>
      <c r="C195" s="17">
        <f>'X. Satser pensjonstilskudd'!C195</f>
        <v>0</v>
      </c>
      <c r="D195" s="17" t="str">
        <f>IFERROR(_xlfn.XLOOKUP($C195,factPensjon[Virksomhetsnr.],factPensjon[Forpliktelser]),"")</f>
        <v/>
      </c>
      <c r="E195" s="89">
        <f>SUMIFS(BasilRadata[Heltidsplasser
0-2],BasilRadata[År],'0. Oppsett'!$C$7-1,BasilRadata[1B. Organisasjonsnummer:],$C195)</f>
        <v>0</v>
      </c>
      <c r="F195" s="23">
        <f>'4. Selvkost og satser'!$B$54</f>
        <v>217524.33895692934</v>
      </c>
      <c r="G195" s="89">
        <f>SUMIFS(BasilRadata[Heltidsplasser
3-6],BasilRadata[År],'0. Oppsett'!$C$7-1,BasilRadata[1B. Organisasjonsnummer:],$C195)</f>
        <v>0</v>
      </c>
      <c r="H195" s="23">
        <f>'4. Selvkost og satser'!$B$55</f>
        <v>113119.38208016184</v>
      </c>
      <c r="I195" s="97">
        <f t="shared" si="9"/>
        <v>0</v>
      </c>
      <c r="J195" s="101">
        <f>SUMIFS(BasilRadata[8E. Oppgi antall årsverk barnehagen har pensjonsforpliktelser for:],BasilRadata[År],'0. Oppsett'!$C$7-1,BasilRadata[1B. Organisasjonsnummer:],'X. Utbetalingsmodul'!$C195)</f>
        <v>0</v>
      </c>
      <c r="K195" s="97" t="e">
        <f>_xlfn.XLOOKUP(C195,'X. Satser pensjonstilskudd'!$C$5:$C$224,'X. Satser pensjonstilskudd'!$I$5:$I$224)</f>
        <v>#DIV/0!</v>
      </c>
      <c r="L195" s="98" t="e">
        <f t="shared" si="10"/>
        <v>#DIV/0!</v>
      </c>
      <c r="M195" s="163">
        <f t="shared" si="11"/>
        <v>0</v>
      </c>
      <c r="N195" s="163">
        <f>IFERROR(M195*'0. Oppsett'!$C$30,0)</f>
        <v>0</v>
      </c>
      <c r="O195" s="25">
        <v>0</v>
      </c>
      <c r="P195" s="25"/>
      <c r="Q195" s="25"/>
      <c r="R195" s="25"/>
      <c r="S195" s="25">
        <v>0</v>
      </c>
      <c r="T195" s="164">
        <v>0</v>
      </c>
      <c r="U195" s="164">
        <f t="shared" si="12"/>
        <v>0</v>
      </c>
    </row>
    <row r="196" spans="1:21">
      <c r="A196" s="19">
        <v>192</v>
      </c>
      <c r="B196" s="90">
        <f>'X. Satser pensjonstilskudd'!B196</f>
        <v>0</v>
      </c>
      <c r="C196" s="17">
        <f>'X. Satser pensjonstilskudd'!C196</f>
        <v>0</v>
      </c>
      <c r="D196" s="17" t="str">
        <f>IFERROR(_xlfn.XLOOKUP($C196,factPensjon[Virksomhetsnr.],factPensjon[Forpliktelser]),"")</f>
        <v/>
      </c>
      <c r="E196" s="89">
        <f>SUMIFS(BasilRadata[Heltidsplasser
0-2],BasilRadata[År],'0. Oppsett'!$C$7-1,BasilRadata[1B. Organisasjonsnummer:],$C196)</f>
        <v>0</v>
      </c>
      <c r="F196" s="23">
        <f>'4. Selvkost og satser'!$B$54</f>
        <v>217524.33895692934</v>
      </c>
      <c r="G196" s="89">
        <f>SUMIFS(BasilRadata[Heltidsplasser
3-6],BasilRadata[År],'0. Oppsett'!$C$7-1,BasilRadata[1B. Organisasjonsnummer:],$C196)</f>
        <v>0</v>
      </c>
      <c r="H196" s="23">
        <f>'4. Selvkost og satser'!$B$55</f>
        <v>113119.38208016184</v>
      </c>
      <c r="I196" s="97">
        <f t="shared" si="9"/>
        <v>0</v>
      </c>
      <c r="J196" s="101">
        <f>SUMIFS(BasilRadata[8E. Oppgi antall årsverk barnehagen har pensjonsforpliktelser for:],BasilRadata[År],'0. Oppsett'!$C$7-1,BasilRadata[1B. Organisasjonsnummer:],'X. Utbetalingsmodul'!$C196)</f>
        <v>0</v>
      </c>
      <c r="K196" s="97" t="e">
        <f>_xlfn.XLOOKUP(C196,'X. Satser pensjonstilskudd'!$C$5:$C$224,'X. Satser pensjonstilskudd'!$I$5:$I$224)</f>
        <v>#DIV/0!</v>
      </c>
      <c r="L196" s="98" t="e">
        <f t="shared" si="10"/>
        <v>#DIV/0!</v>
      </c>
      <c r="M196" s="163">
        <f t="shared" si="11"/>
        <v>0</v>
      </c>
      <c r="N196" s="163">
        <f>IFERROR(M196*'0. Oppsett'!$C$30,0)</f>
        <v>0</v>
      </c>
      <c r="O196" s="25">
        <v>0</v>
      </c>
      <c r="P196" s="25"/>
      <c r="Q196" s="25"/>
      <c r="R196" s="25"/>
      <c r="S196" s="25">
        <v>0</v>
      </c>
      <c r="T196" s="164">
        <v>0</v>
      </c>
      <c r="U196" s="164">
        <f t="shared" si="12"/>
        <v>0</v>
      </c>
    </row>
    <row r="197" spans="1:21">
      <c r="A197" s="16">
        <v>193</v>
      </c>
      <c r="B197" s="90">
        <f>'X. Satser pensjonstilskudd'!B197</f>
        <v>0</v>
      </c>
      <c r="C197" s="17">
        <f>'X. Satser pensjonstilskudd'!C197</f>
        <v>0</v>
      </c>
      <c r="D197" s="17" t="str">
        <f>IFERROR(_xlfn.XLOOKUP($C197,factPensjon[Virksomhetsnr.],factPensjon[Forpliktelser]),"")</f>
        <v/>
      </c>
      <c r="E197" s="89">
        <f>SUMIFS(BasilRadata[Heltidsplasser
0-2],BasilRadata[År],'0. Oppsett'!$C$7-1,BasilRadata[1B. Organisasjonsnummer:],$C197)</f>
        <v>0</v>
      </c>
      <c r="F197" s="23">
        <f>'4. Selvkost og satser'!$B$54</f>
        <v>217524.33895692934</v>
      </c>
      <c r="G197" s="89">
        <f>SUMIFS(BasilRadata[Heltidsplasser
3-6],BasilRadata[År],'0. Oppsett'!$C$7-1,BasilRadata[1B. Organisasjonsnummer:],$C197)</f>
        <v>0</v>
      </c>
      <c r="H197" s="23">
        <f>'4. Selvkost og satser'!$B$55</f>
        <v>113119.38208016184</v>
      </c>
      <c r="I197" s="97">
        <f t="shared" si="9"/>
        <v>0</v>
      </c>
      <c r="J197" s="101">
        <f>SUMIFS(BasilRadata[8E. Oppgi antall årsverk barnehagen har pensjonsforpliktelser for:],BasilRadata[År],'0. Oppsett'!$C$7-1,BasilRadata[1B. Organisasjonsnummer:],'X. Utbetalingsmodul'!$C197)</f>
        <v>0</v>
      </c>
      <c r="K197" s="97" t="e">
        <f>_xlfn.XLOOKUP(C197,'X. Satser pensjonstilskudd'!$C$5:$C$224,'X. Satser pensjonstilskudd'!$I$5:$I$224)</f>
        <v>#DIV/0!</v>
      </c>
      <c r="L197" s="98" t="e">
        <f t="shared" si="10"/>
        <v>#DIV/0!</v>
      </c>
      <c r="M197" s="163">
        <f t="shared" si="11"/>
        <v>0</v>
      </c>
      <c r="N197" s="163">
        <f>IFERROR(M197*'0. Oppsett'!$C$30,0)</f>
        <v>0</v>
      </c>
      <c r="O197" s="25">
        <v>0</v>
      </c>
      <c r="P197" s="25"/>
      <c r="Q197" s="25"/>
      <c r="R197" s="25"/>
      <c r="S197" s="25">
        <v>0</v>
      </c>
      <c r="T197" s="164">
        <v>0</v>
      </c>
      <c r="U197" s="164">
        <f t="shared" si="12"/>
        <v>0</v>
      </c>
    </row>
    <row r="198" spans="1:21">
      <c r="A198" s="19">
        <v>194</v>
      </c>
      <c r="B198" s="90">
        <f>'X. Satser pensjonstilskudd'!B198</f>
        <v>0</v>
      </c>
      <c r="C198" s="17">
        <f>'X. Satser pensjonstilskudd'!C198</f>
        <v>0</v>
      </c>
      <c r="D198" s="17" t="str">
        <f>IFERROR(_xlfn.XLOOKUP($C198,factPensjon[Virksomhetsnr.],factPensjon[Forpliktelser]),"")</f>
        <v/>
      </c>
      <c r="E198" s="89">
        <f>SUMIFS(BasilRadata[Heltidsplasser
0-2],BasilRadata[År],'0. Oppsett'!$C$7-1,BasilRadata[1B. Organisasjonsnummer:],$C198)</f>
        <v>0</v>
      </c>
      <c r="F198" s="23">
        <f>'4. Selvkost og satser'!$B$54</f>
        <v>217524.33895692934</v>
      </c>
      <c r="G198" s="89">
        <f>SUMIFS(BasilRadata[Heltidsplasser
3-6],BasilRadata[År],'0. Oppsett'!$C$7-1,BasilRadata[1B. Organisasjonsnummer:],$C198)</f>
        <v>0</v>
      </c>
      <c r="H198" s="23">
        <f>'4. Selvkost og satser'!$B$55</f>
        <v>113119.38208016184</v>
      </c>
      <c r="I198" s="97">
        <f t="shared" ref="I198:I225" si="13">IFERROR(IF(B198="",0,E198*F198+G198*H198),0)</f>
        <v>0</v>
      </c>
      <c r="J198" s="101">
        <f>SUMIFS(BasilRadata[8E. Oppgi antall årsverk barnehagen har pensjonsforpliktelser for:],BasilRadata[År],'0. Oppsett'!$C$7-1,BasilRadata[1B. Organisasjonsnummer:],'X. Utbetalingsmodul'!$C198)</f>
        <v>0</v>
      </c>
      <c r="K198" s="97" t="e">
        <f>_xlfn.XLOOKUP(C198,'X. Satser pensjonstilskudd'!$C$5:$C$224,'X. Satser pensjonstilskudd'!$I$5:$I$224)</f>
        <v>#DIV/0!</v>
      </c>
      <c r="L198" s="98" t="e">
        <f t="shared" ref="L198:L225" si="14">K198*J198</f>
        <v>#DIV/0!</v>
      </c>
      <c r="M198" s="163">
        <f t="shared" ref="M198:M225" si="15">E198+G198</f>
        <v>0</v>
      </c>
      <c r="N198" s="163">
        <f>IFERROR(M198*'0. Oppsett'!$C$30,0)</f>
        <v>0</v>
      </c>
      <c r="O198" s="25">
        <v>0</v>
      </c>
      <c r="P198" s="25"/>
      <c r="Q198" s="25"/>
      <c r="R198" s="25"/>
      <c r="S198" s="25">
        <v>0</v>
      </c>
      <c r="T198" s="164">
        <v>0</v>
      </c>
      <c r="U198" s="164">
        <f t="shared" si="12"/>
        <v>0</v>
      </c>
    </row>
    <row r="199" spans="1:21">
      <c r="A199" s="16">
        <v>195</v>
      </c>
      <c r="B199" s="90">
        <f>'X. Satser pensjonstilskudd'!B199</f>
        <v>0</v>
      </c>
      <c r="C199" s="17">
        <f>'X. Satser pensjonstilskudd'!C199</f>
        <v>0</v>
      </c>
      <c r="D199" s="17" t="str">
        <f>IFERROR(_xlfn.XLOOKUP($C199,factPensjon[Virksomhetsnr.],factPensjon[Forpliktelser]),"")</f>
        <v/>
      </c>
      <c r="E199" s="89">
        <f>SUMIFS(BasilRadata[Heltidsplasser
0-2],BasilRadata[År],'0. Oppsett'!$C$7-1,BasilRadata[1B. Organisasjonsnummer:],$C199)</f>
        <v>0</v>
      </c>
      <c r="F199" s="23">
        <f>'4. Selvkost og satser'!$B$54</f>
        <v>217524.33895692934</v>
      </c>
      <c r="G199" s="89">
        <f>SUMIFS(BasilRadata[Heltidsplasser
3-6],BasilRadata[År],'0. Oppsett'!$C$7-1,BasilRadata[1B. Organisasjonsnummer:],$C199)</f>
        <v>0</v>
      </c>
      <c r="H199" s="23">
        <f>'4. Selvkost og satser'!$B$55</f>
        <v>113119.38208016184</v>
      </c>
      <c r="I199" s="97">
        <f t="shared" si="13"/>
        <v>0</v>
      </c>
      <c r="J199" s="101">
        <f>SUMIFS(BasilRadata[8E. Oppgi antall årsverk barnehagen har pensjonsforpliktelser for:],BasilRadata[År],'0. Oppsett'!$C$7-1,BasilRadata[1B. Organisasjonsnummer:],'X. Utbetalingsmodul'!$C199)</f>
        <v>0</v>
      </c>
      <c r="K199" s="97" t="e">
        <f>_xlfn.XLOOKUP(C199,'X. Satser pensjonstilskudd'!$C$5:$C$224,'X. Satser pensjonstilskudd'!$I$5:$I$224)</f>
        <v>#DIV/0!</v>
      </c>
      <c r="L199" s="98" t="e">
        <f t="shared" si="14"/>
        <v>#DIV/0!</v>
      </c>
      <c r="M199" s="163">
        <f t="shared" si="15"/>
        <v>0</v>
      </c>
      <c r="N199" s="163">
        <f>IFERROR(M199*'0. Oppsett'!$C$30,0)</f>
        <v>0</v>
      </c>
      <c r="O199" s="25">
        <v>0</v>
      </c>
      <c r="P199" s="25"/>
      <c r="Q199" s="25"/>
      <c r="R199" s="25"/>
      <c r="S199" s="25">
        <v>0</v>
      </c>
      <c r="T199" s="164">
        <v>0</v>
      </c>
      <c r="U199" s="164">
        <f t="shared" si="12"/>
        <v>0</v>
      </c>
    </row>
    <row r="200" spans="1:21">
      <c r="A200" s="19">
        <v>196</v>
      </c>
      <c r="B200" s="90">
        <f>'X. Satser pensjonstilskudd'!B200</f>
        <v>0</v>
      </c>
      <c r="C200" s="17">
        <f>'X. Satser pensjonstilskudd'!C200</f>
        <v>0</v>
      </c>
      <c r="D200" s="17" t="str">
        <f>IFERROR(_xlfn.XLOOKUP($C200,factPensjon[Virksomhetsnr.],factPensjon[Forpliktelser]),"")</f>
        <v/>
      </c>
      <c r="E200" s="89">
        <f>SUMIFS(BasilRadata[Heltidsplasser
0-2],BasilRadata[År],'0. Oppsett'!$C$7-1,BasilRadata[1B. Organisasjonsnummer:],$C200)</f>
        <v>0</v>
      </c>
      <c r="F200" s="23">
        <f>'4. Selvkost og satser'!$B$54</f>
        <v>217524.33895692934</v>
      </c>
      <c r="G200" s="89">
        <f>SUMIFS(BasilRadata[Heltidsplasser
3-6],BasilRadata[År],'0. Oppsett'!$C$7-1,BasilRadata[1B. Organisasjonsnummer:],$C200)</f>
        <v>0</v>
      </c>
      <c r="H200" s="23">
        <f>'4. Selvkost og satser'!$B$55</f>
        <v>113119.38208016184</v>
      </c>
      <c r="I200" s="97">
        <f t="shared" si="13"/>
        <v>0</v>
      </c>
      <c r="J200" s="101">
        <f>SUMIFS(BasilRadata[8E. Oppgi antall årsverk barnehagen har pensjonsforpliktelser for:],BasilRadata[År],'0. Oppsett'!$C$7-1,BasilRadata[1B. Organisasjonsnummer:],'X. Utbetalingsmodul'!$C200)</f>
        <v>0</v>
      </c>
      <c r="K200" s="97" t="e">
        <f>_xlfn.XLOOKUP(C200,'X. Satser pensjonstilskudd'!$C$5:$C$224,'X. Satser pensjonstilskudd'!$I$5:$I$224)</f>
        <v>#DIV/0!</v>
      </c>
      <c r="L200" s="98" t="e">
        <f t="shared" si="14"/>
        <v>#DIV/0!</v>
      </c>
      <c r="M200" s="163">
        <f t="shared" si="15"/>
        <v>0</v>
      </c>
      <c r="N200" s="163">
        <f>IFERROR(M200*'0. Oppsett'!$C$30,0)</f>
        <v>0</v>
      </c>
      <c r="O200" s="25">
        <v>0</v>
      </c>
      <c r="P200" s="25"/>
      <c r="Q200" s="25"/>
      <c r="R200" s="25"/>
      <c r="S200" s="25">
        <v>0</v>
      </c>
      <c r="T200" s="164">
        <v>0</v>
      </c>
      <c r="U200" s="164">
        <f t="shared" si="12"/>
        <v>0</v>
      </c>
    </row>
    <row r="201" spans="1:21">
      <c r="A201" s="16">
        <v>197</v>
      </c>
      <c r="B201" s="90">
        <f>'X. Satser pensjonstilskudd'!B201</f>
        <v>0</v>
      </c>
      <c r="C201" s="17">
        <f>'X. Satser pensjonstilskudd'!C201</f>
        <v>0</v>
      </c>
      <c r="D201" s="17" t="str">
        <f>IFERROR(_xlfn.XLOOKUP($C201,factPensjon[Virksomhetsnr.],factPensjon[Forpliktelser]),"")</f>
        <v/>
      </c>
      <c r="E201" s="89">
        <f>SUMIFS(BasilRadata[Heltidsplasser
0-2],BasilRadata[År],'0. Oppsett'!$C$7-1,BasilRadata[1B. Organisasjonsnummer:],$C201)</f>
        <v>0</v>
      </c>
      <c r="F201" s="23">
        <f>'4. Selvkost og satser'!$B$54</f>
        <v>217524.33895692934</v>
      </c>
      <c r="G201" s="89">
        <f>SUMIFS(BasilRadata[Heltidsplasser
3-6],BasilRadata[År],'0. Oppsett'!$C$7-1,BasilRadata[1B. Organisasjonsnummer:],$C201)</f>
        <v>0</v>
      </c>
      <c r="H201" s="23">
        <f>'4. Selvkost og satser'!$B$55</f>
        <v>113119.38208016184</v>
      </c>
      <c r="I201" s="97">
        <f t="shared" si="13"/>
        <v>0</v>
      </c>
      <c r="J201" s="101">
        <f>SUMIFS(BasilRadata[8E. Oppgi antall årsverk barnehagen har pensjonsforpliktelser for:],BasilRadata[År],'0. Oppsett'!$C$7-1,BasilRadata[1B. Organisasjonsnummer:],'X. Utbetalingsmodul'!$C201)</f>
        <v>0</v>
      </c>
      <c r="K201" s="97" t="e">
        <f>_xlfn.XLOOKUP(C201,'X. Satser pensjonstilskudd'!$C$5:$C$224,'X. Satser pensjonstilskudd'!$I$5:$I$224)</f>
        <v>#DIV/0!</v>
      </c>
      <c r="L201" s="98" t="e">
        <f t="shared" si="14"/>
        <v>#DIV/0!</v>
      </c>
      <c r="M201" s="163">
        <f t="shared" si="15"/>
        <v>0</v>
      </c>
      <c r="N201" s="163">
        <f>IFERROR(M201*'0. Oppsett'!$C$30,0)</f>
        <v>0</v>
      </c>
      <c r="O201" s="25">
        <v>0</v>
      </c>
      <c r="P201" s="25"/>
      <c r="Q201" s="25"/>
      <c r="R201" s="25"/>
      <c r="S201" s="25">
        <v>0</v>
      </c>
      <c r="T201" s="164">
        <v>0</v>
      </c>
      <c r="U201" s="164">
        <f t="shared" si="12"/>
        <v>0</v>
      </c>
    </row>
    <row r="202" spans="1:21">
      <c r="A202" s="19">
        <v>198</v>
      </c>
      <c r="B202" s="90">
        <f>'X. Satser pensjonstilskudd'!B202</f>
        <v>0</v>
      </c>
      <c r="C202" s="17">
        <f>'X. Satser pensjonstilskudd'!C202</f>
        <v>0</v>
      </c>
      <c r="D202" s="17" t="str">
        <f>IFERROR(_xlfn.XLOOKUP($C202,factPensjon[Virksomhetsnr.],factPensjon[Forpliktelser]),"")</f>
        <v/>
      </c>
      <c r="E202" s="89">
        <f>SUMIFS(BasilRadata[Heltidsplasser
0-2],BasilRadata[År],'0. Oppsett'!$C$7-1,BasilRadata[1B. Organisasjonsnummer:],$C202)</f>
        <v>0</v>
      </c>
      <c r="F202" s="23">
        <f>'4. Selvkost og satser'!$B$54</f>
        <v>217524.33895692934</v>
      </c>
      <c r="G202" s="89">
        <f>SUMIFS(BasilRadata[Heltidsplasser
3-6],BasilRadata[År],'0. Oppsett'!$C$7-1,BasilRadata[1B. Organisasjonsnummer:],$C202)</f>
        <v>0</v>
      </c>
      <c r="H202" s="23">
        <f>'4. Selvkost og satser'!$B$55</f>
        <v>113119.38208016184</v>
      </c>
      <c r="I202" s="97">
        <f t="shared" si="13"/>
        <v>0</v>
      </c>
      <c r="J202" s="101">
        <f>SUMIFS(BasilRadata[8E. Oppgi antall årsverk barnehagen har pensjonsforpliktelser for:],BasilRadata[År],'0. Oppsett'!$C$7-1,BasilRadata[1B. Organisasjonsnummer:],'X. Utbetalingsmodul'!$C202)</f>
        <v>0</v>
      </c>
      <c r="K202" s="97" t="e">
        <f>_xlfn.XLOOKUP(C202,'X. Satser pensjonstilskudd'!$C$5:$C$224,'X. Satser pensjonstilskudd'!$I$5:$I$224)</f>
        <v>#DIV/0!</v>
      </c>
      <c r="L202" s="98" t="e">
        <f t="shared" si="14"/>
        <v>#DIV/0!</v>
      </c>
      <c r="M202" s="163">
        <f t="shared" si="15"/>
        <v>0</v>
      </c>
      <c r="N202" s="163">
        <f>IFERROR(M202*'0. Oppsett'!$C$30,0)</f>
        <v>0</v>
      </c>
      <c r="O202" s="25">
        <v>0</v>
      </c>
      <c r="P202" s="25"/>
      <c r="Q202" s="25"/>
      <c r="R202" s="25"/>
      <c r="S202" s="25">
        <v>0</v>
      </c>
      <c r="T202" s="164">
        <v>0</v>
      </c>
      <c r="U202" s="164">
        <f t="shared" si="12"/>
        <v>0</v>
      </c>
    </row>
    <row r="203" spans="1:21">
      <c r="A203" s="16">
        <v>199</v>
      </c>
      <c r="B203" s="90">
        <f>'X. Satser pensjonstilskudd'!B203</f>
        <v>0</v>
      </c>
      <c r="C203" s="17">
        <f>'X. Satser pensjonstilskudd'!C203</f>
        <v>0</v>
      </c>
      <c r="D203" s="17" t="str">
        <f>IFERROR(_xlfn.XLOOKUP($C203,factPensjon[Virksomhetsnr.],factPensjon[Forpliktelser]),"")</f>
        <v/>
      </c>
      <c r="E203" s="89">
        <f>SUMIFS(BasilRadata[Heltidsplasser
0-2],BasilRadata[År],'0. Oppsett'!$C$7-1,BasilRadata[1B. Organisasjonsnummer:],$C203)</f>
        <v>0</v>
      </c>
      <c r="F203" s="23">
        <f>'4. Selvkost og satser'!$B$54</f>
        <v>217524.33895692934</v>
      </c>
      <c r="G203" s="89">
        <f>SUMIFS(BasilRadata[Heltidsplasser
3-6],BasilRadata[År],'0. Oppsett'!$C$7-1,BasilRadata[1B. Organisasjonsnummer:],$C203)</f>
        <v>0</v>
      </c>
      <c r="H203" s="23">
        <f>'4. Selvkost og satser'!$B$55</f>
        <v>113119.38208016184</v>
      </c>
      <c r="I203" s="97">
        <f t="shared" si="13"/>
        <v>0</v>
      </c>
      <c r="J203" s="101">
        <f>SUMIFS(BasilRadata[8E. Oppgi antall årsverk barnehagen har pensjonsforpliktelser for:],BasilRadata[År],'0. Oppsett'!$C$7-1,BasilRadata[1B. Organisasjonsnummer:],'X. Utbetalingsmodul'!$C203)</f>
        <v>0</v>
      </c>
      <c r="K203" s="97" t="e">
        <f>_xlfn.XLOOKUP(C203,'X. Satser pensjonstilskudd'!$C$5:$C$224,'X. Satser pensjonstilskudd'!$I$5:$I$224)</f>
        <v>#DIV/0!</v>
      </c>
      <c r="L203" s="98" t="e">
        <f t="shared" si="14"/>
        <v>#DIV/0!</v>
      </c>
      <c r="M203" s="163">
        <f t="shared" si="15"/>
        <v>0</v>
      </c>
      <c r="N203" s="163">
        <f>IFERROR(M203*'0. Oppsett'!$C$30,0)</f>
        <v>0</v>
      </c>
      <c r="O203" s="25">
        <v>0</v>
      </c>
      <c r="P203" s="25"/>
      <c r="Q203" s="25"/>
      <c r="R203" s="25"/>
      <c r="S203" s="25">
        <v>0</v>
      </c>
      <c r="T203" s="164">
        <v>0</v>
      </c>
      <c r="U203" s="164">
        <f t="shared" ref="U203:U224" si="16">IFERROR(IF(B203="",0,I203+K203+N203+O203+S203+T203),0)</f>
        <v>0</v>
      </c>
    </row>
    <row r="204" spans="1:21">
      <c r="A204" s="19">
        <v>200</v>
      </c>
      <c r="B204" s="90">
        <f>'X. Satser pensjonstilskudd'!B204</f>
        <v>0</v>
      </c>
      <c r="C204" s="17">
        <f>'X. Satser pensjonstilskudd'!C204</f>
        <v>0</v>
      </c>
      <c r="D204" s="17" t="str">
        <f>IFERROR(_xlfn.XLOOKUP($C204,factPensjon[Virksomhetsnr.],factPensjon[Forpliktelser]),"")</f>
        <v/>
      </c>
      <c r="E204" s="89">
        <f>SUMIFS(BasilRadata[Heltidsplasser
0-2],BasilRadata[År],'0. Oppsett'!$C$7-1,BasilRadata[1B. Organisasjonsnummer:],$C204)</f>
        <v>0</v>
      </c>
      <c r="F204" s="23">
        <f>'4. Selvkost og satser'!$B$54</f>
        <v>217524.33895692934</v>
      </c>
      <c r="G204" s="89">
        <f>SUMIFS(BasilRadata[Heltidsplasser
3-6],BasilRadata[År],'0. Oppsett'!$C$7-1,BasilRadata[1B. Organisasjonsnummer:],$C204)</f>
        <v>0</v>
      </c>
      <c r="H204" s="23">
        <f>'4. Selvkost og satser'!$B$55</f>
        <v>113119.38208016184</v>
      </c>
      <c r="I204" s="97">
        <f t="shared" si="13"/>
        <v>0</v>
      </c>
      <c r="J204" s="101">
        <f>SUMIFS(BasilRadata[8E. Oppgi antall årsverk barnehagen har pensjonsforpliktelser for:],BasilRadata[År],'0. Oppsett'!$C$7-1,BasilRadata[1B. Organisasjonsnummer:],'X. Utbetalingsmodul'!$C204)</f>
        <v>0</v>
      </c>
      <c r="K204" s="97" t="e">
        <f>_xlfn.XLOOKUP(C204,'X. Satser pensjonstilskudd'!$C$5:$C$224,'X. Satser pensjonstilskudd'!$I$5:$I$224)</f>
        <v>#DIV/0!</v>
      </c>
      <c r="L204" s="98" t="e">
        <f t="shared" si="14"/>
        <v>#DIV/0!</v>
      </c>
      <c r="M204" s="163">
        <f t="shared" si="15"/>
        <v>0</v>
      </c>
      <c r="N204" s="163">
        <f>IFERROR(M204*'0. Oppsett'!$C$30,0)</f>
        <v>0</v>
      </c>
      <c r="O204" s="25">
        <v>0</v>
      </c>
      <c r="P204" s="25"/>
      <c r="Q204" s="25"/>
      <c r="R204" s="25"/>
      <c r="S204" s="25">
        <v>0</v>
      </c>
      <c r="T204" s="164">
        <v>0</v>
      </c>
      <c r="U204" s="164">
        <f t="shared" si="16"/>
        <v>0</v>
      </c>
    </row>
    <row r="205" spans="1:21">
      <c r="A205" s="16">
        <v>201</v>
      </c>
      <c r="B205" s="90">
        <f>'X. Satser pensjonstilskudd'!B205</f>
        <v>0</v>
      </c>
      <c r="C205" s="17">
        <f>'X. Satser pensjonstilskudd'!C205</f>
        <v>0</v>
      </c>
      <c r="D205" s="17" t="str">
        <f>IFERROR(_xlfn.XLOOKUP($C205,factPensjon[Virksomhetsnr.],factPensjon[Forpliktelser]),"")</f>
        <v/>
      </c>
      <c r="E205" s="89">
        <f>SUMIFS(BasilRadata[Heltidsplasser
0-2],BasilRadata[År],'0. Oppsett'!$C$7-1,BasilRadata[1B. Organisasjonsnummer:],$C205)</f>
        <v>0</v>
      </c>
      <c r="F205" s="23">
        <f>'4. Selvkost og satser'!$B$54</f>
        <v>217524.33895692934</v>
      </c>
      <c r="G205" s="89">
        <f>SUMIFS(BasilRadata[Heltidsplasser
3-6],BasilRadata[År],'0. Oppsett'!$C$7-1,BasilRadata[1B. Organisasjonsnummer:],$C205)</f>
        <v>0</v>
      </c>
      <c r="H205" s="23">
        <f>'4. Selvkost og satser'!$B$55</f>
        <v>113119.38208016184</v>
      </c>
      <c r="I205" s="97">
        <f t="shared" si="13"/>
        <v>0</v>
      </c>
      <c r="J205" s="101">
        <f>SUMIFS(BasilRadata[8E. Oppgi antall årsverk barnehagen har pensjonsforpliktelser for:],BasilRadata[År],'0. Oppsett'!$C$7-1,BasilRadata[1B. Organisasjonsnummer:],'X. Utbetalingsmodul'!$C205)</f>
        <v>0</v>
      </c>
      <c r="K205" s="97" t="e">
        <f>_xlfn.XLOOKUP(C205,'X. Satser pensjonstilskudd'!$C$5:$C$224,'X. Satser pensjonstilskudd'!$I$5:$I$224)</f>
        <v>#DIV/0!</v>
      </c>
      <c r="L205" s="98" t="e">
        <f t="shared" si="14"/>
        <v>#DIV/0!</v>
      </c>
      <c r="M205" s="163">
        <f t="shared" si="15"/>
        <v>0</v>
      </c>
      <c r="N205" s="163">
        <f>IFERROR(M205*'0. Oppsett'!$C$30,0)</f>
        <v>0</v>
      </c>
      <c r="O205" s="25">
        <v>0</v>
      </c>
      <c r="P205" s="25"/>
      <c r="Q205" s="25"/>
      <c r="R205" s="25"/>
      <c r="S205" s="25">
        <v>0</v>
      </c>
      <c r="T205" s="164">
        <v>0</v>
      </c>
      <c r="U205" s="164">
        <f t="shared" si="16"/>
        <v>0</v>
      </c>
    </row>
    <row r="206" spans="1:21">
      <c r="A206" s="19">
        <v>202</v>
      </c>
      <c r="B206" s="90">
        <f>'X. Satser pensjonstilskudd'!B206</f>
        <v>0</v>
      </c>
      <c r="C206" s="17">
        <f>'X. Satser pensjonstilskudd'!C206</f>
        <v>0</v>
      </c>
      <c r="D206" s="17" t="str">
        <f>IFERROR(_xlfn.XLOOKUP($C206,factPensjon[Virksomhetsnr.],factPensjon[Forpliktelser]),"")</f>
        <v/>
      </c>
      <c r="E206" s="89">
        <f>SUMIFS(BasilRadata[Heltidsplasser
0-2],BasilRadata[År],'0. Oppsett'!$C$7-1,BasilRadata[1B. Organisasjonsnummer:],$C206)</f>
        <v>0</v>
      </c>
      <c r="F206" s="23">
        <f>'4. Selvkost og satser'!$B$54</f>
        <v>217524.33895692934</v>
      </c>
      <c r="G206" s="89">
        <f>SUMIFS(BasilRadata[Heltidsplasser
3-6],BasilRadata[År],'0. Oppsett'!$C$7-1,BasilRadata[1B. Organisasjonsnummer:],$C206)</f>
        <v>0</v>
      </c>
      <c r="H206" s="23">
        <f>'4. Selvkost og satser'!$B$55</f>
        <v>113119.38208016184</v>
      </c>
      <c r="I206" s="97">
        <f t="shared" si="13"/>
        <v>0</v>
      </c>
      <c r="J206" s="101">
        <f>SUMIFS(BasilRadata[8E. Oppgi antall årsverk barnehagen har pensjonsforpliktelser for:],BasilRadata[År],'0. Oppsett'!$C$7-1,BasilRadata[1B. Organisasjonsnummer:],'X. Utbetalingsmodul'!$C206)</f>
        <v>0</v>
      </c>
      <c r="K206" s="97" t="e">
        <f>_xlfn.XLOOKUP(C206,'X. Satser pensjonstilskudd'!$C$5:$C$224,'X. Satser pensjonstilskudd'!$I$5:$I$224)</f>
        <v>#DIV/0!</v>
      </c>
      <c r="L206" s="98" t="e">
        <f t="shared" si="14"/>
        <v>#DIV/0!</v>
      </c>
      <c r="M206" s="163">
        <f t="shared" si="15"/>
        <v>0</v>
      </c>
      <c r="N206" s="163">
        <f>IFERROR(M206*'0. Oppsett'!$C$30,0)</f>
        <v>0</v>
      </c>
      <c r="O206" s="25">
        <v>0</v>
      </c>
      <c r="P206" s="25"/>
      <c r="Q206" s="25"/>
      <c r="R206" s="25"/>
      <c r="S206" s="25">
        <v>0</v>
      </c>
      <c r="T206" s="164">
        <v>0</v>
      </c>
      <c r="U206" s="164">
        <f t="shared" si="16"/>
        <v>0</v>
      </c>
    </row>
    <row r="207" spans="1:21">
      <c r="A207" s="16">
        <v>203</v>
      </c>
      <c r="B207" s="90">
        <f>'X. Satser pensjonstilskudd'!B207</f>
        <v>0</v>
      </c>
      <c r="C207" s="17">
        <f>'X. Satser pensjonstilskudd'!C207</f>
        <v>0</v>
      </c>
      <c r="D207" s="17" t="str">
        <f>IFERROR(_xlfn.XLOOKUP($C207,factPensjon[Virksomhetsnr.],factPensjon[Forpliktelser]),"")</f>
        <v/>
      </c>
      <c r="E207" s="89">
        <f>SUMIFS(BasilRadata[Heltidsplasser
0-2],BasilRadata[År],'0. Oppsett'!$C$7-1,BasilRadata[1B. Organisasjonsnummer:],$C207)</f>
        <v>0</v>
      </c>
      <c r="F207" s="23">
        <f>'4. Selvkost og satser'!$B$54</f>
        <v>217524.33895692934</v>
      </c>
      <c r="G207" s="89">
        <f>SUMIFS(BasilRadata[Heltidsplasser
3-6],BasilRadata[År],'0. Oppsett'!$C$7-1,BasilRadata[1B. Organisasjonsnummer:],$C207)</f>
        <v>0</v>
      </c>
      <c r="H207" s="23">
        <f>'4. Selvkost og satser'!$B$55</f>
        <v>113119.38208016184</v>
      </c>
      <c r="I207" s="97">
        <f t="shared" si="13"/>
        <v>0</v>
      </c>
      <c r="J207" s="101">
        <f>SUMIFS(BasilRadata[8E. Oppgi antall årsverk barnehagen har pensjonsforpliktelser for:],BasilRadata[År],'0. Oppsett'!$C$7-1,BasilRadata[1B. Organisasjonsnummer:],'X. Utbetalingsmodul'!$C207)</f>
        <v>0</v>
      </c>
      <c r="K207" s="97" t="e">
        <f>_xlfn.XLOOKUP(C207,'X. Satser pensjonstilskudd'!$C$5:$C$224,'X. Satser pensjonstilskudd'!$I$5:$I$224)</f>
        <v>#DIV/0!</v>
      </c>
      <c r="L207" s="98" t="e">
        <f t="shared" si="14"/>
        <v>#DIV/0!</v>
      </c>
      <c r="M207" s="163">
        <f t="shared" si="15"/>
        <v>0</v>
      </c>
      <c r="N207" s="163">
        <f>IFERROR(M207*'0. Oppsett'!$C$30,0)</f>
        <v>0</v>
      </c>
      <c r="O207" s="25">
        <v>0</v>
      </c>
      <c r="P207" s="25"/>
      <c r="Q207" s="25"/>
      <c r="R207" s="25"/>
      <c r="S207" s="25">
        <v>0</v>
      </c>
      <c r="T207" s="164">
        <v>0</v>
      </c>
      <c r="U207" s="164">
        <f t="shared" si="16"/>
        <v>0</v>
      </c>
    </row>
    <row r="208" spans="1:21">
      <c r="A208" s="19">
        <v>204</v>
      </c>
      <c r="B208" s="90">
        <f>'X. Satser pensjonstilskudd'!B208</f>
        <v>0</v>
      </c>
      <c r="C208" s="17">
        <f>'X. Satser pensjonstilskudd'!C208</f>
        <v>0</v>
      </c>
      <c r="D208" s="17" t="str">
        <f>IFERROR(_xlfn.XLOOKUP($C208,factPensjon[Virksomhetsnr.],factPensjon[Forpliktelser]),"")</f>
        <v/>
      </c>
      <c r="E208" s="89">
        <f>SUMIFS(BasilRadata[Heltidsplasser
0-2],BasilRadata[År],'0. Oppsett'!$C$7-1,BasilRadata[1B. Organisasjonsnummer:],$C208)</f>
        <v>0</v>
      </c>
      <c r="F208" s="23">
        <f>'4. Selvkost og satser'!$B$54</f>
        <v>217524.33895692934</v>
      </c>
      <c r="G208" s="89">
        <f>SUMIFS(BasilRadata[Heltidsplasser
3-6],BasilRadata[År],'0. Oppsett'!$C$7-1,BasilRadata[1B. Organisasjonsnummer:],$C208)</f>
        <v>0</v>
      </c>
      <c r="H208" s="23">
        <f>'4. Selvkost og satser'!$B$55</f>
        <v>113119.38208016184</v>
      </c>
      <c r="I208" s="97">
        <f t="shared" si="13"/>
        <v>0</v>
      </c>
      <c r="J208" s="101">
        <f>SUMIFS(BasilRadata[8E. Oppgi antall årsverk barnehagen har pensjonsforpliktelser for:],BasilRadata[År],'0. Oppsett'!$C$7-1,BasilRadata[1B. Organisasjonsnummer:],'X. Utbetalingsmodul'!$C208)</f>
        <v>0</v>
      </c>
      <c r="K208" s="97" t="e">
        <f>_xlfn.XLOOKUP(C208,'X. Satser pensjonstilskudd'!$C$5:$C$224,'X. Satser pensjonstilskudd'!$I$5:$I$224)</f>
        <v>#DIV/0!</v>
      </c>
      <c r="L208" s="98" t="e">
        <f t="shared" si="14"/>
        <v>#DIV/0!</v>
      </c>
      <c r="M208" s="163">
        <f t="shared" si="15"/>
        <v>0</v>
      </c>
      <c r="N208" s="163">
        <f>IFERROR(M208*'0. Oppsett'!$C$30,0)</f>
        <v>0</v>
      </c>
      <c r="O208" s="25">
        <v>0</v>
      </c>
      <c r="P208" s="25"/>
      <c r="Q208" s="25"/>
      <c r="R208" s="25"/>
      <c r="S208" s="25">
        <v>0</v>
      </c>
      <c r="T208" s="164">
        <v>0</v>
      </c>
      <c r="U208" s="164">
        <f t="shared" si="16"/>
        <v>0</v>
      </c>
    </row>
    <row r="209" spans="1:21">
      <c r="A209" s="16">
        <v>205</v>
      </c>
      <c r="B209" s="90">
        <f>'X. Satser pensjonstilskudd'!B209</f>
        <v>0</v>
      </c>
      <c r="C209" s="17">
        <f>'X. Satser pensjonstilskudd'!C209</f>
        <v>0</v>
      </c>
      <c r="D209" s="17" t="str">
        <f>IFERROR(_xlfn.XLOOKUP($C209,factPensjon[Virksomhetsnr.],factPensjon[Forpliktelser]),"")</f>
        <v/>
      </c>
      <c r="E209" s="89">
        <f>SUMIFS(BasilRadata[Heltidsplasser
0-2],BasilRadata[År],'0. Oppsett'!$C$7-1,BasilRadata[1B. Organisasjonsnummer:],$C209)</f>
        <v>0</v>
      </c>
      <c r="F209" s="23">
        <f>'4. Selvkost og satser'!$B$54</f>
        <v>217524.33895692934</v>
      </c>
      <c r="G209" s="89">
        <f>SUMIFS(BasilRadata[Heltidsplasser
3-6],BasilRadata[År],'0. Oppsett'!$C$7-1,BasilRadata[1B. Organisasjonsnummer:],$C209)</f>
        <v>0</v>
      </c>
      <c r="H209" s="23">
        <f>'4. Selvkost og satser'!$B$55</f>
        <v>113119.38208016184</v>
      </c>
      <c r="I209" s="97">
        <f t="shared" si="13"/>
        <v>0</v>
      </c>
      <c r="J209" s="101">
        <f>SUMIFS(BasilRadata[8E. Oppgi antall årsverk barnehagen har pensjonsforpliktelser for:],BasilRadata[År],'0. Oppsett'!$C$7-1,BasilRadata[1B. Organisasjonsnummer:],'X. Utbetalingsmodul'!$C209)</f>
        <v>0</v>
      </c>
      <c r="K209" s="97" t="e">
        <f>_xlfn.XLOOKUP(C209,'X. Satser pensjonstilskudd'!$C$5:$C$224,'X. Satser pensjonstilskudd'!$I$5:$I$224)</f>
        <v>#DIV/0!</v>
      </c>
      <c r="L209" s="98" t="e">
        <f t="shared" si="14"/>
        <v>#DIV/0!</v>
      </c>
      <c r="M209" s="163">
        <f t="shared" si="15"/>
        <v>0</v>
      </c>
      <c r="N209" s="163">
        <f>IFERROR(M209*'0. Oppsett'!$C$30,0)</f>
        <v>0</v>
      </c>
      <c r="O209" s="25">
        <v>0</v>
      </c>
      <c r="P209" s="25"/>
      <c r="Q209" s="25"/>
      <c r="R209" s="25"/>
      <c r="S209" s="25">
        <v>0</v>
      </c>
      <c r="T209" s="164">
        <v>0</v>
      </c>
      <c r="U209" s="164">
        <f t="shared" si="16"/>
        <v>0</v>
      </c>
    </row>
    <row r="210" spans="1:21">
      <c r="A210" s="19">
        <v>206</v>
      </c>
      <c r="B210" s="90">
        <f>'X. Satser pensjonstilskudd'!B210</f>
        <v>0</v>
      </c>
      <c r="C210" s="17">
        <f>'X. Satser pensjonstilskudd'!C210</f>
        <v>0</v>
      </c>
      <c r="D210" s="17" t="str">
        <f>IFERROR(_xlfn.XLOOKUP($C210,factPensjon[Virksomhetsnr.],factPensjon[Forpliktelser]),"")</f>
        <v/>
      </c>
      <c r="E210" s="89">
        <f>SUMIFS(BasilRadata[Heltidsplasser
0-2],BasilRadata[År],'0. Oppsett'!$C$7-1,BasilRadata[1B. Organisasjonsnummer:],$C210)</f>
        <v>0</v>
      </c>
      <c r="F210" s="23">
        <f>'4. Selvkost og satser'!$B$54</f>
        <v>217524.33895692934</v>
      </c>
      <c r="G210" s="89">
        <f>SUMIFS(BasilRadata[Heltidsplasser
3-6],BasilRadata[År],'0. Oppsett'!$C$7-1,BasilRadata[1B. Organisasjonsnummer:],$C210)</f>
        <v>0</v>
      </c>
      <c r="H210" s="23">
        <f>'4. Selvkost og satser'!$B$55</f>
        <v>113119.38208016184</v>
      </c>
      <c r="I210" s="97">
        <f t="shared" si="13"/>
        <v>0</v>
      </c>
      <c r="J210" s="101">
        <f>SUMIFS(BasilRadata[8E. Oppgi antall årsverk barnehagen har pensjonsforpliktelser for:],BasilRadata[År],'0. Oppsett'!$C$7-1,BasilRadata[1B. Organisasjonsnummer:],'X. Utbetalingsmodul'!$C210)</f>
        <v>0</v>
      </c>
      <c r="K210" s="97" t="e">
        <f>_xlfn.XLOOKUP(C210,'X. Satser pensjonstilskudd'!$C$5:$C$224,'X. Satser pensjonstilskudd'!$I$5:$I$224)</f>
        <v>#DIV/0!</v>
      </c>
      <c r="L210" s="98" t="e">
        <f t="shared" si="14"/>
        <v>#DIV/0!</v>
      </c>
      <c r="M210" s="163">
        <f t="shared" si="15"/>
        <v>0</v>
      </c>
      <c r="N210" s="163">
        <f>IFERROR(M210*'0. Oppsett'!$C$30,0)</f>
        <v>0</v>
      </c>
      <c r="O210" s="25">
        <v>0</v>
      </c>
      <c r="P210" s="25"/>
      <c r="Q210" s="25"/>
      <c r="R210" s="25"/>
      <c r="S210" s="25">
        <v>0</v>
      </c>
      <c r="T210" s="164">
        <v>0</v>
      </c>
      <c r="U210" s="164">
        <f t="shared" si="16"/>
        <v>0</v>
      </c>
    </row>
    <row r="211" spans="1:21">
      <c r="A211" s="16">
        <v>207</v>
      </c>
      <c r="B211" s="90">
        <f>'X. Satser pensjonstilskudd'!B211</f>
        <v>0</v>
      </c>
      <c r="C211" s="17">
        <f>'X. Satser pensjonstilskudd'!C211</f>
        <v>0</v>
      </c>
      <c r="D211" s="17" t="str">
        <f>IFERROR(_xlfn.XLOOKUP($C211,factPensjon[Virksomhetsnr.],factPensjon[Forpliktelser]),"")</f>
        <v/>
      </c>
      <c r="E211" s="89">
        <f>SUMIFS(BasilRadata[Heltidsplasser
0-2],BasilRadata[År],'0. Oppsett'!$C$7-1,BasilRadata[1B. Organisasjonsnummer:],$C211)</f>
        <v>0</v>
      </c>
      <c r="F211" s="23">
        <f>'4. Selvkost og satser'!$B$54</f>
        <v>217524.33895692934</v>
      </c>
      <c r="G211" s="89">
        <f>SUMIFS(BasilRadata[Heltidsplasser
3-6],BasilRadata[År],'0. Oppsett'!$C$7-1,BasilRadata[1B. Organisasjonsnummer:],$C211)</f>
        <v>0</v>
      </c>
      <c r="H211" s="23">
        <f>'4. Selvkost og satser'!$B$55</f>
        <v>113119.38208016184</v>
      </c>
      <c r="I211" s="97">
        <f t="shared" si="13"/>
        <v>0</v>
      </c>
      <c r="J211" s="101">
        <f>SUMIFS(BasilRadata[8E. Oppgi antall årsverk barnehagen har pensjonsforpliktelser for:],BasilRadata[År],'0. Oppsett'!$C$7-1,BasilRadata[1B. Organisasjonsnummer:],'X. Utbetalingsmodul'!$C211)</f>
        <v>0</v>
      </c>
      <c r="K211" s="97" t="e">
        <f>_xlfn.XLOOKUP(C211,'X. Satser pensjonstilskudd'!$C$5:$C$224,'X. Satser pensjonstilskudd'!$I$5:$I$224)</f>
        <v>#DIV/0!</v>
      </c>
      <c r="L211" s="98" t="e">
        <f t="shared" si="14"/>
        <v>#DIV/0!</v>
      </c>
      <c r="M211" s="163">
        <f t="shared" si="15"/>
        <v>0</v>
      </c>
      <c r="N211" s="163">
        <f>IFERROR(M211*'0. Oppsett'!$C$30,0)</f>
        <v>0</v>
      </c>
      <c r="O211" s="25">
        <v>0</v>
      </c>
      <c r="P211" s="25"/>
      <c r="Q211" s="25"/>
      <c r="R211" s="25"/>
      <c r="S211" s="25">
        <v>0</v>
      </c>
      <c r="T211" s="164">
        <v>0</v>
      </c>
      <c r="U211" s="164">
        <f t="shared" si="16"/>
        <v>0</v>
      </c>
    </row>
    <row r="212" spans="1:21">
      <c r="A212" s="19">
        <v>208</v>
      </c>
      <c r="B212" s="90">
        <f>'X. Satser pensjonstilskudd'!B212</f>
        <v>0</v>
      </c>
      <c r="C212" s="17">
        <f>'X. Satser pensjonstilskudd'!C212</f>
        <v>0</v>
      </c>
      <c r="D212" s="17" t="str">
        <f>IFERROR(_xlfn.XLOOKUP($C212,factPensjon[Virksomhetsnr.],factPensjon[Forpliktelser]),"")</f>
        <v/>
      </c>
      <c r="E212" s="89">
        <f>SUMIFS(BasilRadata[Heltidsplasser
0-2],BasilRadata[År],'0. Oppsett'!$C$7-1,BasilRadata[1B. Organisasjonsnummer:],$C212)</f>
        <v>0</v>
      </c>
      <c r="F212" s="23">
        <f>'4. Selvkost og satser'!$B$54</f>
        <v>217524.33895692934</v>
      </c>
      <c r="G212" s="89">
        <f>SUMIFS(BasilRadata[Heltidsplasser
3-6],BasilRadata[År],'0. Oppsett'!$C$7-1,BasilRadata[1B. Organisasjonsnummer:],$C212)</f>
        <v>0</v>
      </c>
      <c r="H212" s="23">
        <f>'4. Selvkost og satser'!$B$55</f>
        <v>113119.38208016184</v>
      </c>
      <c r="I212" s="97">
        <f t="shared" si="13"/>
        <v>0</v>
      </c>
      <c r="J212" s="101">
        <f>SUMIFS(BasilRadata[8E. Oppgi antall årsverk barnehagen har pensjonsforpliktelser for:],BasilRadata[År],'0. Oppsett'!$C$7-1,BasilRadata[1B. Organisasjonsnummer:],'X. Utbetalingsmodul'!$C212)</f>
        <v>0</v>
      </c>
      <c r="K212" s="97" t="e">
        <f>_xlfn.XLOOKUP(C212,'X. Satser pensjonstilskudd'!$C$5:$C$224,'X. Satser pensjonstilskudd'!$I$5:$I$224)</f>
        <v>#DIV/0!</v>
      </c>
      <c r="L212" s="98" t="e">
        <f t="shared" si="14"/>
        <v>#DIV/0!</v>
      </c>
      <c r="M212" s="163">
        <f t="shared" si="15"/>
        <v>0</v>
      </c>
      <c r="N212" s="163">
        <f>IFERROR(M212*'0. Oppsett'!$C$30,0)</f>
        <v>0</v>
      </c>
      <c r="O212" s="25">
        <v>0</v>
      </c>
      <c r="P212" s="25"/>
      <c r="Q212" s="25"/>
      <c r="R212" s="25"/>
      <c r="S212" s="25">
        <v>0</v>
      </c>
      <c r="T212" s="164">
        <v>0</v>
      </c>
      <c r="U212" s="164">
        <f t="shared" si="16"/>
        <v>0</v>
      </c>
    </row>
    <row r="213" spans="1:21">
      <c r="A213" s="16">
        <v>209</v>
      </c>
      <c r="B213" s="90">
        <f>'X. Satser pensjonstilskudd'!B213</f>
        <v>0</v>
      </c>
      <c r="C213" s="17">
        <f>'X. Satser pensjonstilskudd'!C213</f>
        <v>0</v>
      </c>
      <c r="D213" s="17" t="str">
        <f>IFERROR(_xlfn.XLOOKUP($C213,factPensjon[Virksomhetsnr.],factPensjon[Forpliktelser]),"")</f>
        <v/>
      </c>
      <c r="E213" s="89">
        <f>SUMIFS(BasilRadata[Heltidsplasser
0-2],BasilRadata[År],'0. Oppsett'!$C$7-1,BasilRadata[1B. Organisasjonsnummer:],$C213)</f>
        <v>0</v>
      </c>
      <c r="F213" s="23">
        <f>'4. Selvkost og satser'!$B$54</f>
        <v>217524.33895692934</v>
      </c>
      <c r="G213" s="89">
        <f>SUMIFS(BasilRadata[Heltidsplasser
3-6],BasilRadata[År],'0. Oppsett'!$C$7-1,BasilRadata[1B. Organisasjonsnummer:],$C213)</f>
        <v>0</v>
      </c>
      <c r="H213" s="23">
        <f>'4. Selvkost og satser'!$B$55</f>
        <v>113119.38208016184</v>
      </c>
      <c r="I213" s="97">
        <f t="shared" si="13"/>
        <v>0</v>
      </c>
      <c r="J213" s="101">
        <f>SUMIFS(BasilRadata[8E. Oppgi antall årsverk barnehagen har pensjonsforpliktelser for:],BasilRadata[År],'0. Oppsett'!$C$7-1,BasilRadata[1B. Organisasjonsnummer:],'X. Utbetalingsmodul'!$C213)</f>
        <v>0</v>
      </c>
      <c r="K213" s="97" t="e">
        <f>_xlfn.XLOOKUP(C213,'X. Satser pensjonstilskudd'!$C$5:$C$224,'X. Satser pensjonstilskudd'!$I$5:$I$224)</f>
        <v>#DIV/0!</v>
      </c>
      <c r="L213" s="98" t="e">
        <f t="shared" si="14"/>
        <v>#DIV/0!</v>
      </c>
      <c r="M213" s="163">
        <f t="shared" si="15"/>
        <v>0</v>
      </c>
      <c r="N213" s="163">
        <f>IFERROR(M213*'0. Oppsett'!$C$30,0)</f>
        <v>0</v>
      </c>
      <c r="O213" s="25">
        <v>0</v>
      </c>
      <c r="P213" s="25"/>
      <c r="Q213" s="25"/>
      <c r="R213" s="25"/>
      <c r="S213" s="25">
        <v>0</v>
      </c>
      <c r="T213" s="164">
        <v>0</v>
      </c>
      <c r="U213" s="164">
        <f t="shared" si="16"/>
        <v>0</v>
      </c>
    </row>
    <row r="214" spans="1:21">
      <c r="A214" s="19">
        <v>210</v>
      </c>
      <c r="B214" s="90">
        <f>'X. Satser pensjonstilskudd'!B214</f>
        <v>0</v>
      </c>
      <c r="C214" s="17">
        <f>'X. Satser pensjonstilskudd'!C214</f>
        <v>0</v>
      </c>
      <c r="D214" s="17" t="str">
        <f>IFERROR(_xlfn.XLOOKUP($C214,factPensjon[Virksomhetsnr.],factPensjon[Forpliktelser]),"")</f>
        <v/>
      </c>
      <c r="E214" s="89">
        <f>SUMIFS(BasilRadata[Heltidsplasser
0-2],BasilRadata[År],'0. Oppsett'!$C$7-1,BasilRadata[1B. Organisasjonsnummer:],$C214)</f>
        <v>0</v>
      </c>
      <c r="F214" s="23">
        <f>'4. Selvkost og satser'!$B$54</f>
        <v>217524.33895692934</v>
      </c>
      <c r="G214" s="89">
        <f>SUMIFS(BasilRadata[Heltidsplasser
3-6],BasilRadata[År],'0. Oppsett'!$C$7-1,BasilRadata[1B. Organisasjonsnummer:],$C214)</f>
        <v>0</v>
      </c>
      <c r="H214" s="23">
        <f>'4. Selvkost og satser'!$B$55</f>
        <v>113119.38208016184</v>
      </c>
      <c r="I214" s="97">
        <f t="shared" si="13"/>
        <v>0</v>
      </c>
      <c r="J214" s="101">
        <f>SUMIFS(BasilRadata[8E. Oppgi antall årsverk barnehagen har pensjonsforpliktelser for:],BasilRadata[År],'0. Oppsett'!$C$7-1,BasilRadata[1B. Organisasjonsnummer:],'X. Utbetalingsmodul'!$C214)</f>
        <v>0</v>
      </c>
      <c r="K214" s="97" t="e">
        <f>_xlfn.XLOOKUP(C214,'X. Satser pensjonstilskudd'!$C$5:$C$224,'X. Satser pensjonstilskudd'!$I$5:$I$224)</f>
        <v>#DIV/0!</v>
      </c>
      <c r="L214" s="98" t="e">
        <f t="shared" si="14"/>
        <v>#DIV/0!</v>
      </c>
      <c r="M214" s="163">
        <f t="shared" si="15"/>
        <v>0</v>
      </c>
      <c r="N214" s="163">
        <f>IFERROR(M214*'0. Oppsett'!$C$30,0)</f>
        <v>0</v>
      </c>
      <c r="O214" s="25">
        <v>0</v>
      </c>
      <c r="P214" s="25"/>
      <c r="Q214" s="25"/>
      <c r="R214" s="25"/>
      <c r="S214" s="25">
        <v>0</v>
      </c>
      <c r="T214" s="164">
        <v>0</v>
      </c>
      <c r="U214" s="164">
        <f t="shared" si="16"/>
        <v>0</v>
      </c>
    </row>
    <row r="215" spans="1:21">
      <c r="A215" s="16">
        <v>211</v>
      </c>
      <c r="B215" s="90">
        <f>'X. Satser pensjonstilskudd'!B215</f>
        <v>0</v>
      </c>
      <c r="C215" s="17">
        <f>'X. Satser pensjonstilskudd'!C215</f>
        <v>0</v>
      </c>
      <c r="D215" s="17" t="str">
        <f>IFERROR(_xlfn.XLOOKUP($C215,factPensjon[Virksomhetsnr.],factPensjon[Forpliktelser]),"")</f>
        <v/>
      </c>
      <c r="E215" s="89">
        <f>SUMIFS(BasilRadata[Heltidsplasser
0-2],BasilRadata[År],'0. Oppsett'!$C$7-1,BasilRadata[1B. Organisasjonsnummer:],$C215)</f>
        <v>0</v>
      </c>
      <c r="F215" s="23">
        <f>'4. Selvkost og satser'!$B$54</f>
        <v>217524.33895692934</v>
      </c>
      <c r="G215" s="89">
        <f>SUMIFS(BasilRadata[Heltidsplasser
3-6],BasilRadata[År],'0. Oppsett'!$C$7-1,BasilRadata[1B. Organisasjonsnummer:],$C215)</f>
        <v>0</v>
      </c>
      <c r="H215" s="23">
        <f>'4. Selvkost og satser'!$B$55</f>
        <v>113119.38208016184</v>
      </c>
      <c r="I215" s="97">
        <f t="shared" si="13"/>
        <v>0</v>
      </c>
      <c r="J215" s="101">
        <f>SUMIFS(BasilRadata[8E. Oppgi antall årsverk barnehagen har pensjonsforpliktelser for:],BasilRadata[År],'0. Oppsett'!$C$7-1,BasilRadata[1B. Organisasjonsnummer:],'X. Utbetalingsmodul'!$C215)</f>
        <v>0</v>
      </c>
      <c r="K215" s="97" t="e">
        <f>_xlfn.XLOOKUP(C215,'X. Satser pensjonstilskudd'!$C$5:$C$224,'X. Satser pensjonstilskudd'!$I$5:$I$224)</f>
        <v>#DIV/0!</v>
      </c>
      <c r="L215" s="98" t="e">
        <f t="shared" si="14"/>
        <v>#DIV/0!</v>
      </c>
      <c r="M215" s="163">
        <f t="shared" si="15"/>
        <v>0</v>
      </c>
      <c r="N215" s="163">
        <f>IFERROR(M215*'0. Oppsett'!$C$30,0)</f>
        <v>0</v>
      </c>
      <c r="O215" s="25">
        <v>0</v>
      </c>
      <c r="P215" s="25"/>
      <c r="Q215" s="25"/>
      <c r="R215" s="25"/>
      <c r="S215" s="25">
        <v>0</v>
      </c>
      <c r="T215" s="164">
        <v>0</v>
      </c>
      <c r="U215" s="164">
        <f t="shared" si="16"/>
        <v>0</v>
      </c>
    </row>
    <row r="216" spans="1:21">
      <c r="A216" s="19">
        <v>212</v>
      </c>
      <c r="B216" s="90">
        <f>'X. Satser pensjonstilskudd'!B216</f>
        <v>0</v>
      </c>
      <c r="C216" s="17">
        <f>'X. Satser pensjonstilskudd'!C216</f>
        <v>0</v>
      </c>
      <c r="D216" s="17" t="str">
        <f>IFERROR(_xlfn.XLOOKUP($C216,factPensjon[Virksomhetsnr.],factPensjon[Forpliktelser]),"")</f>
        <v/>
      </c>
      <c r="E216" s="89">
        <f>SUMIFS(BasilRadata[Heltidsplasser
0-2],BasilRadata[År],'0. Oppsett'!$C$7-1,BasilRadata[1B. Organisasjonsnummer:],$C216)</f>
        <v>0</v>
      </c>
      <c r="F216" s="23">
        <f>'4. Selvkost og satser'!$B$54</f>
        <v>217524.33895692934</v>
      </c>
      <c r="G216" s="89">
        <f>SUMIFS(BasilRadata[Heltidsplasser
3-6],BasilRadata[År],'0. Oppsett'!$C$7-1,BasilRadata[1B. Organisasjonsnummer:],$C216)</f>
        <v>0</v>
      </c>
      <c r="H216" s="23">
        <f>'4. Selvkost og satser'!$B$55</f>
        <v>113119.38208016184</v>
      </c>
      <c r="I216" s="97">
        <f t="shared" si="13"/>
        <v>0</v>
      </c>
      <c r="J216" s="101">
        <f>SUMIFS(BasilRadata[8E. Oppgi antall årsverk barnehagen har pensjonsforpliktelser for:],BasilRadata[År],'0. Oppsett'!$C$7-1,BasilRadata[1B. Organisasjonsnummer:],'X. Utbetalingsmodul'!$C216)</f>
        <v>0</v>
      </c>
      <c r="K216" s="97" t="e">
        <f>_xlfn.XLOOKUP(C216,'X. Satser pensjonstilskudd'!$C$5:$C$224,'X. Satser pensjonstilskudd'!$I$5:$I$224)</f>
        <v>#DIV/0!</v>
      </c>
      <c r="L216" s="98" t="e">
        <f t="shared" si="14"/>
        <v>#DIV/0!</v>
      </c>
      <c r="M216" s="163">
        <f t="shared" si="15"/>
        <v>0</v>
      </c>
      <c r="N216" s="163">
        <f>IFERROR(M216*'0. Oppsett'!$C$30,0)</f>
        <v>0</v>
      </c>
      <c r="O216" s="25">
        <v>0</v>
      </c>
      <c r="P216" s="25"/>
      <c r="Q216" s="25"/>
      <c r="R216" s="25"/>
      <c r="S216" s="25">
        <v>0</v>
      </c>
      <c r="T216" s="164">
        <v>0</v>
      </c>
      <c r="U216" s="164">
        <f t="shared" si="16"/>
        <v>0</v>
      </c>
    </row>
    <row r="217" spans="1:21">
      <c r="A217" s="16">
        <v>213</v>
      </c>
      <c r="B217" s="90">
        <f>'X. Satser pensjonstilskudd'!B217</f>
        <v>0</v>
      </c>
      <c r="C217" s="17">
        <f>'X. Satser pensjonstilskudd'!C217</f>
        <v>0</v>
      </c>
      <c r="D217" s="17" t="str">
        <f>IFERROR(_xlfn.XLOOKUP($C217,factPensjon[Virksomhetsnr.],factPensjon[Forpliktelser]),"")</f>
        <v/>
      </c>
      <c r="E217" s="89">
        <f>SUMIFS(BasilRadata[Heltidsplasser
0-2],BasilRadata[År],'0. Oppsett'!$C$7-1,BasilRadata[1B. Organisasjonsnummer:],$C217)</f>
        <v>0</v>
      </c>
      <c r="F217" s="23">
        <f>'4. Selvkost og satser'!$B$54</f>
        <v>217524.33895692934</v>
      </c>
      <c r="G217" s="89">
        <f>SUMIFS(BasilRadata[Heltidsplasser
3-6],BasilRadata[År],'0. Oppsett'!$C$7-1,BasilRadata[1B. Organisasjonsnummer:],$C217)</f>
        <v>0</v>
      </c>
      <c r="H217" s="23">
        <f>'4. Selvkost og satser'!$B$55</f>
        <v>113119.38208016184</v>
      </c>
      <c r="I217" s="97">
        <f t="shared" si="13"/>
        <v>0</v>
      </c>
      <c r="J217" s="101">
        <f>SUMIFS(BasilRadata[8E. Oppgi antall årsverk barnehagen har pensjonsforpliktelser for:],BasilRadata[År],'0. Oppsett'!$C$7-1,BasilRadata[1B. Organisasjonsnummer:],'X. Utbetalingsmodul'!$C217)</f>
        <v>0</v>
      </c>
      <c r="K217" s="97" t="e">
        <f>_xlfn.XLOOKUP(C217,'X. Satser pensjonstilskudd'!$C$5:$C$224,'X. Satser pensjonstilskudd'!$I$5:$I$224)</f>
        <v>#DIV/0!</v>
      </c>
      <c r="L217" s="98" t="e">
        <f t="shared" si="14"/>
        <v>#DIV/0!</v>
      </c>
      <c r="M217" s="163">
        <f t="shared" si="15"/>
        <v>0</v>
      </c>
      <c r="N217" s="163">
        <f>IFERROR(M217*'0. Oppsett'!$C$30,0)</f>
        <v>0</v>
      </c>
      <c r="O217" s="25">
        <v>0</v>
      </c>
      <c r="P217" s="25"/>
      <c r="Q217" s="25"/>
      <c r="R217" s="25"/>
      <c r="S217" s="25">
        <v>0</v>
      </c>
      <c r="T217" s="164">
        <v>0</v>
      </c>
      <c r="U217" s="164">
        <f t="shared" si="16"/>
        <v>0</v>
      </c>
    </row>
    <row r="218" spans="1:21">
      <c r="A218" s="19">
        <v>214</v>
      </c>
      <c r="B218" s="90">
        <f>'X. Satser pensjonstilskudd'!B218</f>
        <v>0</v>
      </c>
      <c r="C218" s="17">
        <f>'X. Satser pensjonstilskudd'!C218</f>
        <v>0</v>
      </c>
      <c r="D218" s="17" t="str">
        <f>IFERROR(_xlfn.XLOOKUP($C218,factPensjon[Virksomhetsnr.],factPensjon[Forpliktelser]),"")</f>
        <v/>
      </c>
      <c r="E218" s="89">
        <f>SUMIFS(BasilRadata[Heltidsplasser
0-2],BasilRadata[År],'0. Oppsett'!$C$7-1,BasilRadata[1B. Organisasjonsnummer:],$C218)</f>
        <v>0</v>
      </c>
      <c r="F218" s="23">
        <f>'4. Selvkost og satser'!$B$54</f>
        <v>217524.33895692934</v>
      </c>
      <c r="G218" s="89">
        <f>SUMIFS(BasilRadata[Heltidsplasser
3-6],BasilRadata[År],'0. Oppsett'!$C$7-1,BasilRadata[1B. Organisasjonsnummer:],$C218)</f>
        <v>0</v>
      </c>
      <c r="H218" s="23">
        <f>'4. Selvkost og satser'!$B$55</f>
        <v>113119.38208016184</v>
      </c>
      <c r="I218" s="97">
        <f t="shared" si="13"/>
        <v>0</v>
      </c>
      <c r="J218" s="101">
        <f>SUMIFS(BasilRadata[8E. Oppgi antall årsverk barnehagen har pensjonsforpliktelser for:],BasilRadata[År],'0. Oppsett'!$C$7-1,BasilRadata[1B. Organisasjonsnummer:],'X. Utbetalingsmodul'!$C218)</f>
        <v>0</v>
      </c>
      <c r="K218" s="97" t="e">
        <f>_xlfn.XLOOKUP(C218,'X. Satser pensjonstilskudd'!$C$5:$C$224,'X. Satser pensjonstilskudd'!$I$5:$I$224)</f>
        <v>#DIV/0!</v>
      </c>
      <c r="L218" s="98" t="e">
        <f t="shared" si="14"/>
        <v>#DIV/0!</v>
      </c>
      <c r="M218" s="163">
        <f t="shared" si="15"/>
        <v>0</v>
      </c>
      <c r="N218" s="163">
        <f>IFERROR(M218*'0. Oppsett'!$C$30,0)</f>
        <v>0</v>
      </c>
      <c r="O218" s="25">
        <v>0</v>
      </c>
      <c r="P218" s="25"/>
      <c r="Q218" s="25"/>
      <c r="R218" s="25"/>
      <c r="S218" s="25">
        <v>0</v>
      </c>
      <c r="T218" s="164">
        <v>0</v>
      </c>
      <c r="U218" s="164">
        <f t="shared" si="16"/>
        <v>0</v>
      </c>
    </row>
    <row r="219" spans="1:21">
      <c r="A219" s="16">
        <v>215</v>
      </c>
      <c r="B219" s="90">
        <f>'X. Satser pensjonstilskudd'!B219</f>
        <v>0</v>
      </c>
      <c r="C219" s="17">
        <f>'X. Satser pensjonstilskudd'!C219</f>
        <v>0</v>
      </c>
      <c r="D219" s="17" t="str">
        <f>IFERROR(_xlfn.XLOOKUP($C219,factPensjon[Virksomhetsnr.],factPensjon[Forpliktelser]),"")</f>
        <v/>
      </c>
      <c r="E219" s="89">
        <f>SUMIFS(BasilRadata[Heltidsplasser
0-2],BasilRadata[År],'0. Oppsett'!$C$7-1,BasilRadata[1B. Organisasjonsnummer:],$C219)</f>
        <v>0</v>
      </c>
      <c r="F219" s="23">
        <f>'4. Selvkost og satser'!$B$54</f>
        <v>217524.33895692934</v>
      </c>
      <c r="G219" s="89">
        <f>SUMIFS(BasilRadata[Heltidsplasser
3-6],BasilRadata[År],'0. Oppsett'!$C$7-1,BasilRadata[1B. Organisasjonsnummer:],$C219)</f>
        <v>0</v>
      </c>
      <c r="H219" s="23">
        <f>'4. Selvkost og satser'!$B$55</f>
        <v>113119.38208016184</v>
      </c>
      <c r="I219" s="97">
        <f t="shared" si="13"/>
        <v>0</v>
      </c>
      <c r="J219" s="101">
        <f>SUMIFS(BasilRadata[8E. Oppgi antall årsverk barnehagen har pensjonsforpliktelser for:],BasilRadata[År],'0. Oppsett'!$C$7-1,BasilRadata[1B. Organisasjonsnummer:],'X. Utbetalingsmodul'!$C219)</f>
        <v>0</v>
      </c>
      <c r="K219" s="97" t="e">
        <f>_xlfn.XLOOKUP(C219,'X. Satser pensjonstilskudd'!$C$5:$C$224,'X. Satser pensjonstilskudd'!$I$5:$I$224)</f>
        <v>#DIV/0!</v>
      </c>
      <c r="L219" s="98" t="e">
        <f t="shared" si="14"/>
        <v>#DIV/0!</v>
      </c>
      <c r="M219" s="163">
        <f t="shared" si="15"/>
        <v>0</v>
      </c>
      <c r="N219" s="163">
        <f>IFERROR(M219*'0. Oppsett'!$C$30,0)</f>
        <v>0</v>
      </c>
      <c r="O219" s="25">
        <v>0</v>
      </c>
      <c r="P219" s="25"/>
      <c r="Q219" s="25"/>
      <c r="R219" s="25"/>
      <c r="S219" s="25">
        <v>0</v>
      </c>
      <c r="T219" s="164">
        <v>0</v>
      </c>
      <c r="U219" s="164">
        <f t="shared" si="16"/>
        <v>0</v>
      </c>
    </row>
    <row r="220" spans="1:21">
      <c r="A220" s="19">
        <v>216</v>
      </c>
      <c r="B220" s="90">
        <f>'X. Satser pensjonstilskudd'!B220</f>
        <v>0</v>
      </c>
      <c r="C220" s="17">
        <f>'X. Satser pensjonstilskudd'!C220</f>
        <v>0</v>
      </c>
      <c r="D220" s="17" t="str">
        <f>IFERROR(_xlfn.XLOOKUP($C220,factPensjon[Virksomhetsnr.],factPensjon[Forpliktelser]),"")</f>
        <v/>
      </c>
      <c r="E220" s="89">
        <f>SUMIFS(BasilRadata[Heltidsplasser
0-2],BasilRadata[År],'0. Oppsett'!$C$7-1,BasilRadata[1B. Organisasjonsnummer:],$C220)</f>
        <v>0</v>
      </c>
      <c r="F220" s="23">
        <f>'4. Selvkost og satser'!$B$54</f>
        <v>217524.33895692934</v>
      </c>
      <c r="G220" s="89">
        <f>SUMIFS(BasilRadata[Heltidsplasser
3-6],BasilRadata[År],'0. Oppsett'!$C$7-1,BasilRadata[1B. Organisasjonsnummer:],$C220)</f>
        <v>0</v>
      </c>
      <c r="H220" s="23">
        <f>'4. Selvkost og satser'!$B$55</f>
        <v>113119.38208016184</v>
      </c>
      <c r="I220" s="97">
        <f t="shared" si="13"/>
        <v>0</v>
      </c>
      <c r="J220" s="101">
        <f>SUMIFS(BasilRadata[8E. Oppgi antall årsverk barnehagen har pensjonsforpliktelser for:],BasilRadata[År],'0. Oppsett'!$C$7-1,BasilRadata[1B. Organisasjonsnummer:],'X. Utbetalingsmodul'!$C220)</f>
        <v>0</v>
      </c>
      <c r="K220" s="97" t="e">
        <f>_xlfn.XLOOKUP(C220,'X. Satser pensjonstilskudd'!$C$5:$C$224,'X. Satser pensjonstilskudd'!$I$5:$I$224)</f>
        <v>#DIV/0!</v>
      </c>
      <c r="L220" s="98" t="e">
        <f t="shared" si="14"/>
        <v>#DIV/0!</v>
      </c>
      <c r="M220" s="163">
        <f t="shared" si="15"/>
        <v>0</v>
      </c>
      <c r="N220" s="163">
        <f>IFERROR(M220*'0. Oppsett'!$C$30,0)</f>
        <v>0</v>
      </c>
      <c r="O220" s="25">
        <v>0</v>
      </c>
      <c r="P220" s="25"/>
      <c r="Q220" s="25"/>
      <c r="R220" s="25"/>
      <c r="S220" s="25">
        <v>0</v>
      </c>
      <c r="T220" s="164">
        <v>0</v>
      </c>
      <c r="U220" s="164">
        <f t="shared" si="16"/>
        <v>0</v>
      </c>
    </row>
    <row r="221" spans="1:21">
      <c r="A221" s="16">
        <v>217</v>
      </c>
      <c r="B221" s="90">
        <f>'X. Satser pensjonstilskudd'!B221</f>
        <v>0</v>
      </c>
      <c r="C221" s="17">
        <f>'X. Satser pensjonstilskudd'!C221</f>
        <v>0</v>
      </c>
      <c r="D221" s="17" t="str">
        <f>IFERROR(_xlfn.XLOOKUP($C221,factPensjon[Virksomhetsnr.],factPensjon[Forpliktelser]),"")</f>
        <v/>
      </c>
      <c r="E221" s="89">
        <f>SUMIFS(BasilRadata[Heltidsplasser
0-2],BasilRadata[År],'0. Oppsett'!$C$7-1,BasilRadata[1B. Organisasjonsnummer:],$C221)</f>
        <v>0</v>
      </c>
      <c r="F221" s="23">
        <f>'4. Selvkost og satser'!$B$54</f>
        <v>217524.33895692934</v>
      </c>
      <c r="G221" s="89">
        <f>SUMIFS(BasilRadata[Heltidsplasser
3-6],BasilRadata[År],'0. Oppsett'!$C$7-1,BasilRadata[1B. Organisasjonsnummer:],$C221)</f>
        <v>0</v>
      </c>
      <c r="H221" s="23">
        <f>'4. Selvkost og satser'!$B$55</f>
        <v>113119.38208016184</v>
      </c>
      <c r="I221" s="97">
        <f t="shared" si="13"/>
        <v>0</v>
      </c>
      <c r="J221" s="101">
        <f>SUMIFS(BasilRadata[8E. Oppgi antall årsverk barnehagen har pensjonsforpliktelser for:],BasilRadata[År],'0. Oppsett'!$C$7-1,BasilRadata[1B. Organisasjonsnummer:],'X. Utbetalingsmodul'!$C221)</f>
        <v>0</v>
      </c>
      <c r="K221" s="97" t="e">
        <f>_xlfn.XLOOKUP(C221,'X. Satser pensjonstilskudd'!$C$5:$C$224,'X. Satser pensjonstilskudd'!$I$5:$I$224)</f>
        <v>#DIV/0!</v>
      </c>
      <c r="L221" s="98" t="e">
        <f t="shared" si="14"/>
        <v>#DIV/0!</v>
      </c>
      <c r="M221" s="163">
        <f t="shared" si="15"/>
        <v>0</v>
      </c>
      <c r="N221" s="163">
        <f>IFERROR(M221*'0. Oppsett'!$C$30,0)</f>
        <v>0</v>
      </c>
      <c r="O221" s="25">
        <v>0</v>
      </c>
      <c r="P221" s="25"/>
      <c r="Q221" s="25"/>
      <c r="R221" s="25"/>
      <c r="S221" s="25">
        <v>0</v>
      </c>
      <c r="T221" s="164">
        <v>0</v>
      </c>
      <c r="U221" s="164">
        <f t="shared" si="16"/>
        <v>0</v>
      </c>
    </row>
    <row r="222" spans="1:21">
      <c r="A222" s="19">
        <v>218</v>
      </c>
      <c r="B222" s="90">
        <f>'X. Satser pensjonstilskudd'!B222</f>
        <v>0</v>
      </c>
      <c r="C222" s="17">
        <f>'X. Satser pensjonstilskudd'!C222</f>
        <v>0</v>
      </c>
      <c r="D222" s="17" t="str">
        <f>IFERROR(_xlfn.XLOOKUP($C222,factPensjon[Virksomhetsnr.],factPensjon[Forpliktelser]),"")</f>
        <v/>
      </c>
      <c r="E222" s="89">
        <f>SUMIFS(BasilRadata[Heltidsplasser
0-2],BasilRadata[År],'0. Oppsett'!$C$7-1,BasilRadata[1B. Organisasjonsnummer:],$C222)</f>
        <v>0</v>
      </c>
      <c r="F222" s="23">
        <f>'4. Selvkost og satser'!$B$54</f>
        <v>217524.33895692934</v>
      </c>
      <c r="G222" s="89">
        <f>SUMIFS(BasilRadata[Heltidsplasser
3-6],BasilRadata[År],'0. Oppsett'!$C$7-1,BasilRadata[1B. Organisasjonsnummer:],$C222)</f>
        <v>0</v>
      </c>
      <c r="H222" s="23">
        <f>'4. Selvkost og satser'!$B$55</f>
        <v>113119.38208016184</v>
      </c>
      <c r="I222" s="97">
        <f t="shared" si="13"/>
        <v>0</v>
      </c>
      <c r="J222" s="101">
        <f>SUMIFS(BasilRadata[8E. Oppgi antall årsverk barnehagen har pensjonsforpliktelser for:],BasilRadata[År],'0. Oppsett'!$C$7-1,BasilRadata[1B. Organisasjonsnummer:],'X. Utbetalingsmodul'!$C222)</f>
        <v>0</v>
      </c>
      <c r="K222" s="97" t="e">
        <f>_xlfn.XLOOKUP(C222,'X. Satser pensjonstilskudd'!$C$5:$C$224,'X. Satser pensjonstilskudd'!$I$5:$I$224)</f>
        <v>#DIV/0!</v>
      </c>
      <c r="L222" s="98" t="e">
        <f t="shared" si="14"/>
        <v>#DIV/0!</v>
      </c>
      <c r="M222" s="163">
        <f t="shared" si="15"/>
        <v>0</v>
      </c>
      <c r="N222" s="163">
        <f>IFERROR(M222*'0. Oppsett'!$C$30,0)</f>
        <v>0</v>
      </c>
      <c r="O222" s="25">
        <v>0</v>
      </c>
      <c r="P222" s="25"/>
      <c r="Q222" s="25"/>
      <c r="R222" s="25"/>
      <c r="S222" s="25">
        <v>0</v>
      </c>
      <c r="T222" s="164">
        <v>0</v>
      </c>
      <c r="U222" s="164">
        <f t="shared" si="16"/>
        <v>0</v>
      </c>
    </row>
    <row r="223" spans="1:21">
      <c r="A223" s="16">
        <v>219</v>
      </c>
      <c r="B223" s="90">
        <f>'X. Satser pensjonstilskudd'!B223</f>
        <v>0</v>
      </c>
      <c r="C223" s="17">
        <f>'X. Satser pensjonstilskudd'!C223</f>
        <v>0</v>
      </c>
      <c r="D223" s="17" t="str">
        <f>IFERROR(_xlfn.XLOOKUP($C223,factPensjon[Virksomhetsnr.],factPensjon[Forpliktelser]),"")</f>
        <v/>
      </c>
      <c r="E223" s="89">
        <f>SUMIFS(BasilRadata[Heltidsplasser
0-2],BasilRadata[År],'0. Oppsett'!$C$7-1,BasilRadata[1B. Organisasjonsnummer:],$C223)</f>
        <v>0</v>
      </c>
      <c r="F223" s="23">
        <f>'4. Selvkost og satser'!$B$54</f>
        <v>217524.33895692934</v>
      </c>
      <c r="G223" s="89">
        <f>SUMIFS(BasilRadata[Heltidsplasser
3-6],BasilRadata[År],'0. Oppsett'!$C$7-1,BasilRadata[1B. Organisasjonsnummer:],$C223)</f>
        <v>0</v>
      </c>
      <c r="H223" s="23">
        <f>'4. Selvkost og satser'!$B$55</f>
        <v>113119.38208016184</v>
      </c>
      <c r="I223" s="97">
        <f t="shared" si="13"/>
        <v>0</v>
      </c>
      <c r="J223" s="101">
        <f>SUMIFS(BasilRadata[8E. Oppgi antall årsverk barnehagen har pensjonsforpliktelser for:],BasilRadata[År],'0. Oppsett'!$C$7-1,BasilRadata[1B. Organisasjonsnummer:],'X. Utbetalingsmodul'!$C223)</f>
        <v>0</v>
      </c>
      <c r="K223" s="97" t="e">
        <f>_xlfn.XLOOKUP(C223,'X. Satser pensjonstilskudd'!$C$5:$C$224,'X. Satser pensjonstilskudd'!$I$5:$I$224)</f>
        <v>#DIV/0!</v>
      </c>
      <c r="L223" s="98" t="e">
        <f t="shared" si="14"/>
        <v>#DIV/0!</v>
      </c>
      <c r="M223" s="163">
        <f t="shared" si="15"/>
        <v>0</v>
      </c>
      <c r="N223" s="163">
        <f>IFERROR(M223*'0. Oppsett'!$C$30,0)</f>
        <v>0</v>
      </c>
      <c r="O223" s="25">
        <v>0</v>
      </c>
      <c r="P223" s="25"/>
      <c r="Q223" s="25"/>
      <c r="R223" s="25"/>
      <c r="S223" s="25">
        <v>0</v>
      </c>
      <c r="T223" s="164">
        <v>0</v>
      </c>
      <c r="U223" s="164">
        <f t="shared" si="16"/>
        <v>0</v>
      </c>
    </row>
    <row r="224" spans="1:21">
      <c r="A224" s="19">
        <v>220</v>
      </c>
      <c r="B224" s="90">
        <f>'X. Satser pensjonstilskudd'!B224</f>
        <v>0</v>
      </c>
      <c r="C224" s="17">
        <f>'X. Satser pensjonstilskudd'!C224</f>
        <v>0</v>
      </c>
      <c r="D224" s="17" t="str">
        <f>IFERROR(_xlfn.XLOOKUP($C224,factPensjon[Virksomhetsnr.],factPensjon[Forpliktelser]),"")</f>
        <v/>
      </c>
      <c r="E224" s="89">
        <f>SUMIFS(BasilRadata[Heltidsplasser
0-2],BasilRadata[År],'0. Oppsett'!$C$7-1,BasilRadata[1B. Organisasjonsnummer:],$C224)</f>
        <v>0</v>
      </c>
      <c r="F224" s="23">
        <f>'4. Selvkost og satser'!$B$54</f>
        <v>217524.33895692934</v>
      </c>
      <c r="G224" s="89">
        <f>SUMIFS(BasilRadata[Heltidsplasser
3-6],BasilRadata[År],'0. Oppsett'!$C$7-1,BasilRadata[1B. Organisasjonsnummer:],$C224)</f>
        <v>0</v>
      </c>
      <c r="H224" s="23">
        <f>'4. Selvkost og satser'!$B$55</f>
        <v>113119.38208016184</v>
      </c>
      <c r="I224" s="97">
        <f t="shared" si="13"/>
        <v>0</v>
      </c>
      <c r="J224" s="101">
        <f>SUMIFS(BasilRadata[8E. Oppgi antall årsverk barnehagen har pensjonsforpliktelser for:],BasilRadata[År],'0. Oppsett'!$C$7-1,BasilRadata[1B. Organisasjonsnummer:],'X. Utbetalingsmodul'!$C224)</f>
        <v>0</v>
      </c>
      <c r="K224" s="97" t="e">
        <f>_xlfn.XLOOKUP(C224,'X. Satser pensjonstilskudd'!$C$5:$C$224,'X. Satser pensjonstilskudd'!$I$5:$I$224)</f>
        <v>#DIV/0!</v>
      </c>
      <c r="L224" s="98" t="e">
        <f t="shared" si="14"/>
        <v>#DIV/0!</v>
      </c>
      <c r="M224" s="163">
        <f t="shared" si="15"/>
        <v>0</v>
      </c>
      <c r="N224" s="163">
        <f>IFERROR(M224*'0. Oppsett'!$C$30,0)</f>
        <v>0</v>
      </c>
      <c r="O224" s="25">
        <v>0</v>
      </c>
      <c r="P224" s="25"/>
      <c r="Q224" s="25"/>
      <c r="R224" s="25"/>
      <c r="S224" s="25">
        <v>0</v>
      </c>
      <c r="T224" s="164">
        <v>0</v>
      </c>
      <c r="U224" s="164">
        <f t="shared" si="16"/>
        <v>0</v>
      </c>
    </row>
    <row r="225" spans="1:21" ht="15" thickBot="1">
      <c r="A225" s="326" t="s">
        <v>501</v>
      </c>
      <c r="B225" s="327"/>
      <c r="C225" s="327"/>
      <c r="E225" s="89">
        <f>SUMIFS(BasilRadata[Heltidsplasser
0-2],BasilRadata[År],'0. Oppsett'!$C$7-1,BasilRadata[1B. Organisasjonsnummer:],$C225)</f>
        <v>0</v>
      </c>
      <c r="F225" s="23">
        <f>'4. Selvkost og satser'!$B$54</f>
        <v>217524.33895692934</v>
      </c>
      <c r="G225" s="89">
        <f>SUMIFS(BasilRadata[Heltidsplasser
3-6],BasilRadata[År],'0. Oppsett'!$C$7-1,BasilRadata[1B. Organisasjonsnummer:],$C225)</f>
        <v>0</v>
      </c>
      <c r="H225" s="23">
        <f>'4. Selvkost og satser'!$B$55</f>
        <v>113119.38208016184</v>
      </c>
      <c r="I225" s="97">
        <f t="shared" si="13"/>
        <v>0</v>
      </c>
      <c r="J225" s="101">
        <f>SUMIFS(BasilRadata[8E. Oppgi antall årsverk barnehagen har pensjonsforpliktelser for:],BasilRadata[År],'0. Oppsett'!$C$7-1,BasilRadata[1B. Organisasjonsnummer:],'X. Utbetalingsmodul'!$C225)</f>
        <v>0</v>
      </c>
      <c r="K225" s="97" t="e">
        <f>_xlfn.XLOOKUP(C225,'X. Satser pensjonstilskudd'!$C$5:$C$224,'X. Satser pensjonstilskudd'!$I$5:$I$224)</f>
        <v>#N/A</v>
      </c>
      <c r="L225" s="98" t="e">
        <f t="shared" si="14"/>
        <v>#N/A</v>
      </c>
      <c r="M225" s="88">
        <f t="shared" si="15"/>
        <v>0</v>
      </c>
      <c r="N225" s="29">
        <f t="shared" ref="N225:U225" si="17">SUM(N5:N224)</f>
        <v>0</v>
      </c>
      <c r="O225" s="29">
        <f t="shared" si="17"/>
        <v>0</v>
      </c>
      <c r="P225" s="29"/>
      <c r="Q225" s="29"/>
      <c r="R225" s="29"/>
      <c r="S225" s="29">
        <f t="shared" si="17"/>
        <v>0</v>
      </c>
      <c r="T225" s="29">
        <f t="shared" si="17"/>
        <v>0</v>
      </c>
      <c r="U225" s="29">
        <f t="shared" si="17"/>
        <v>0</v>
      </c>
    </row>
  </sheetData>
  <mergeCells count="3">
    <mergeCell ref="A225:C225"/>
    <mergeCell ref="A3:C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9433-AF0A-46AB-BE37-1E72E5BE1EBA}">
  <dimension ref="A1"/>
  <sheetViews>
    <sheetView workbookViewId="0"/>
  </sheetViews>
  <sheetFormatPr defaultColWidth="8.7109375" defaultRowHeight="14.4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A11" sqref="A11"/>
    </sheetView>
  </sheetViews>
  <sheetFormatPr defaultColWidth="8.85546875" defaultRowHeight="14.45"/>
  <cols>
    <col min="1" max="1" width="14" customWidth="1"/>
    <col min="2" max="2" width="136.140625" bestFit="1" customWidth="1"/>
  </cols>
  <sheetData>
    <row r="1" spans="1:2">
      <c r="A1" s="40" t="s">
        <v>502</v>
      </c>
      <c r="B1" s="40" t="s">
        <v>503</v>
      </c>
    </row>
    <row r="2" spans="1:2">
      <c r="A2" s="60"/>
    </row>
    <row r="3" spans="1:2">
      <c r="A3" s="60"/>
    </row>
    <row r="4" spans="1:2">
      <c r="A4" s="60"/>
    </row>
    <row r="6" spans="1:2">
      <c r="A6" s="69"/>
    </row>
    <row r="7" spans="1:2">
      <c r="A7" s="69"/>
    </row>
    <row r="8" spans="1:2">
      <c r="A8" s="69"/>
    </row>
    <row r="9" spans="1:2">
      <c r="A9" s="69"/>
    </row>
    <row r="10" spans="1:2">
      <c r="A10" s="69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defaultColWidth="11.42578125" defaultRowHeight="14.45"/>
  <cols>
    <col min="1" max="1" width="19.140625" customWidth="1"/>
    <col min="2" max="2" width="29.5703125" customWidth="1"/>
    <col min="3" max="3" width="13.140625" customWidth="1"/>
  </cols>
  <sheetData>
    <row r="1" spans="1:3" ht="15" thickBot="1">
      <c r="A1" s="49" t="s">
        <v>504</v>
      </c>
      <c r="B1" s="47" t="s">
        <v>505</v>
      </c>
      <c r="C1" t="s">
        <v>506</v>
      </c>
    </row>
    <row r="2" spans="1:3" ht="15" thickBot="1">
      <c r="A2" s="50">
        <v>916381689</v>
      </c>
      <c r="B2" s="48" t="s">
        <v>507</v>
      </c>
      <c r="C2" t="s">
        <v>508</v>
      </c>
    </row>
    <row r="3" spans="1:3" ht="15" thickBot="1">
      <c r="A3" s="50">
        <v>916381662</v>
      </c>
      <c r="B3" s="48" t="s">
        <v>509</v>
      </c>
      <c r="C3" t="s">
        <v>508</v>
      </c>
    </row>
    <row r="4" spans="1:3" ht="15" thickBot="1">
      <c r="A4" s="50">
        <v>973445936</v>
      </c>
      <c r="B4" s="48" t="s">
        <v>510</v>
      </c>
      <c r="C4" t="s">
        <v>508</v>
      </c>
    </row>
    <row r="5" spans="1:3" ht="15" thickBot="1">
      <c r="A5" s="50">
        <v>973597639</v>
      </c>
      <c r="B5" s="48" t="s">
        <v>511</v>
      </c>
      <c r="C5" t="s">
        <v>508</v>
      </c>
    </row>
    <row r="6" spans="1:3" ht="15" thickBot="1">
      <c r="A6" s="50">
        <v>977010047</v>
      </c>
      <c r="B6" s="48" t="s">
        <v>512</v>
      </c>
      <c r="C6" t="s">
        <v>508</v>
      </c>
    </row>
    <row r="7" spans="1:3" ht="15" thickBot="1">
      <c r="A7" s="50">
        <v>873893362</v>
      </c>
      <c r="B7" s="48" t="s">
        <v>513</v>
      </c>
      <c r="C7" t="s">
        <v>508</v>
      </c>
    </row>
    <row r="8" spans="1:3" ht="15" thickBot="1">
      <c r="A8" s="50">
        <v>974796732</v>
      </c>
      <c r="B8" s="48" t="s">
        <v>514</v>
      </c>
      <c r="C8" t="s">
        <v>508</v>
      </c>
    </row>
    <row r="9" spans="1:3" ht="15" thickBot="1">
      <c r="A9" s="50">
        <v>973470434</v>
      </c>
      <c r="B9" s="48" t="s">
        <v>515</v>
      </c>
      <c r="C9" t="s">
        <v>508</v>
      </c>
    </row>
    <row r="10" spans="1:3" ht="15" thickBot="1">
      <c r="A10" s="50">
        <v>973454870</v>
      </c>
      <c r="B10" s="48" t="s">
        <v>516</v>
      </c>
      <c r="C10" t="s">
        <v>508</v>
      </c>
    </row>
    <row r="11" spans="1:3" ht="15" thickBot="1">
      <c r="A11" s="50">
        <v>975183408</v>
      </c>
      <c r="B11" s="48" t="s">
        <v>517</v>
      </c>
      <c r="C11" t="s">
        <v>508</v>
      </c>
    </row>
    <row r="12" spans="1:3" ht="15" thickBot="1">
      <c r="A12" s="50">
        <v>930333263</v>
      </c>
      <c r="B12" s="48" t="s">
        <v>518</v>
      </c>
      <c r="C12" t="s">
        <v>508</v>
      </c>
    </row>
    <row r="13" spans="1:3" ht="15" thickBot="1">
      <c r="A13" s="50">
        <v>973383531</v>
      </c>
      <c r="B13" s="48" t="s">
        <v>519</v>
      </c>
      <c r="C13" t="s">
        <v>508</v>
      </c>
    </row>
    <row r="14" spans="1:3" ht="15" thickBot="1">
      <c r="A14" s="50">
        <v>973383248</v>
      </c>
      <c r="B14" s="48" t="s">
        <v>520</v>
      </c>
      <c r="C14" t="s">
        <v>508</v>
      </c>
    </row>
    <row r="15" spans="1:3" ht="15" thickBot="1">
      <c r="A15" s="50">
        <v>982367409</v>
      </c>
      <c r="B15" s="48" t="s">
        <v>521</v>
      </c>
      <c r="C15" t="s">
        <v>508</v>
      </c>
    </row>
    <row r="16" spans="1:3" ht="15" thickBot="1">
      <c r="A16" s="50">
        <v>973346504</v>
      </c>
      <c r="B16" s="48" t="s">
        <v>522</v>
      </c>
      <c r="C16" t="s">
        <v>508</v>
      </c>
    </row>
    <row r="17" spans="1:3" ht="15" thickBot="1">
      <c r="A17" s="50">
        <v>994875698</v>
      </c>
      <c r="B17" s="48" t="s">
        <v>523</v>
      </c>
      <c r="C17" t="s">
        <v>508</v>
      </c>
    </row>
    <row r="18" spans="1:3" ht="15" thickBot="1">
      <c r="A18" s="50">
        <v>996006344</v>
      </c>
      <c r="B18" s="48" t="s">
        <v>524</v>
      </c>
      <c r="C18" t="s">
        <v>508</v>
      </c>
    </row>
    <row r="19" spans="1:3" ht="15" thickBot="1">
      <c r="A19" s="50">
        <v>975314456</v>
      </c>
      <c r="B19" s="48" t="s">
        <v>525</v>
      </c>
      <c r="C19" t="s">
        <v>508</v>
      </c>
    </row>
    <row r="20" spans="1:3" ht="15" thickBot="1">
      <c r="A20" s="50">
        <v>973782975</v>
      </c>
      <c r="B20" s="48" t="s">
        <v>526</v>
      </c>
      <c r="C20" t="s">
        <v>508</v>
      </c>
    </row>
    <row r="21" spans="1:3" ht="23.45" thickBot="1">
      <c r="A21" s="50">
        <v>995319101</v>
      </c>
      <c r="B21" s="48" t="s">
        <v>527</v>
      </c>
      <c r="C21" t="s">
        <v>508</v>
      </c>
    </row>
    <row r="22" spans="1:3" ht="23.45" thickBot="1">
      <c r="A22" s="50">
        <v>875028642</v>
      </c>
      <c r="B22" s="48" t="s">
        <v>528</v>
      </c>
      <c r="C22" t="s">
        <v>508</v>
      </c>
    </row>
    <row r="23" spans="1:3" ht="15" thickBot="1">
      <c r="A23" s="50">
        <v>974838028</v>
      </c>
      <c r="B23" s="48" t="s">
        <v>529</v>
      </c>
      <c r="C23" t="s">
        <v>508</v>
      </c>
    </row>
    <row r="24" spans="1:3" ht="15" thickBot="1">
      <c r="A24" s="50">
        <v>988541222</v>
      </c>
      <c r="B24" s="48" t="s">
        <v>530</v>
      </c>
      <c r="C24" t="s">
        <v>508</v>
      </c>
    </row>
    <row r="25" spans="1:3" ht="15" thickBot="1">
      <c r="A25" s="50">
        <v>975266702</v>
      </c>
      <c r="B25" s="48" t="s">
        <v>531</v>
      </c>
      <c r="C25" t="s">
        <v>508</v>
      </c>
    </row>
    <row r="26" spans="1:3" ht="23.45" thickBot="1">
      <c r="A26" s="50">
        <v>985773017</v>
      </c>
      <c r="B26" s="48" t="s">
        <v>532</v>
      </c>
      <c r="C26" t="s">
        <v>508</v>
      </c>
    </row>
    <row r="27" spans="1:3" ht="15" thickBot="1">
      <c r="A27" s="50">
        <v>974703351</v>
      </c>
      <c r="B27" s="48" t="s">
        <v>533</v>
      </c>
      <c r="C27" t="s">
        <v>508</v>
      </c>
    </row>
    <row r="28" spans="1:3" ht="15" thickBot="1">
      <c r="A28" s="50">
        <v>973337491</v>
      </c>
      <c r="B28" s="48" t="s">
        <v>534</v>
      </c>
      <c r="C28" t="s">
        <v>508</v>
      </c>
    </row>
    <row r="29" spans="1:3" ht="15" thickBot="1">
      <c r="A29" s="50">
        <v>973337459</v>
      </c>
      <c r="B29" s="48" t="s">
        <v>96</v>
      </c>
      <c r="C29" t="s">
        <v>508</v>
      </c>
    </row>
    <row r="30" spans="1:3" ht="15" thickBot="1">
      <c r="A30" s="50">
        <v>988820628</v>
      </c>
      <c r="B30" s="48" t="s">
        <v>535</v>
      </c>
      <c r="C30" t="s">
        <v>508</v>
      </c>
    </row>
    <row r="31" spans="1:3" ht="15" thickBot="1">
      <c r="A31" s="50">
        <v>975048179</v>
      </c>
      <c r="B31" s="48" t="s">
        <v>536</v>
      </c>
      <c r="C31" t="s">
        <v>508</v>
      </c>
    </row>
    <row r="32" spans="1:3" ht="15" thickBot="1">
      <c r="A32" s="50">
        <v>973457497</v>
      </c>
      <c r="B32" s="48" t="s">
        <v>537</v>
      </c>
      <c r="C32" t="s">
        <v>508</v>
      </c>
    </row>
    <row r="33" spans="1:3" ht="15" thickBot="1">
      <c r="A33" s="50">
        <v>975183939</v>
      </c>
      <c r="B33" s="48" t="s">
        <v>538</v>
      </c>
      <c r="C33" t="s">
        <v>508</v>
      </c>
    </row>
    <row r="34" spans="1:3" ht="23.45" thickBot="1">
      <c r="A34" s="50">
        <v>987532874</v>
      </c>
      <c r="B34" s="48" t="s">
        <v>539</v>
      </c>
      <c r="C34" t="s">
        <v>508</v>
      </c>
    </row>
    <row r="35" spans="1:3" ht="15" thickBot="1">
      <c r="A35" s="50">
        <v>974294443</v>
      </c>
      <c r="B35" s="48" t="s">
        <v>540</v>
      </c>
      <c r="C35" t="s">
        <v>508</v>
      </c>
    </row>
    <row r="36" spans="1:3" ht="15" thickBot="1">
      <c r="A36" s="50">
        <v>973471872</v>
      </c>
      <c r="B36" s="48" t="s">
        <v>541</v>
      </c>
      <c r="C36" t="s">
        <v>508</v>
      </c>
    </row>
    <row r="37" spans="1:3" ht="15" thickBot="1">
      <c r="A37" s="50">
        <v>973382403</v>
      </c>
      <c r="B37" s="48" t="s">
        <v>542</v>
      </c>
      <c r="C37" t="s">
        <v>508</v>
      </c>
    </row>
    <row r="38" spans="1:3" ht="15" thickBot="1">
      <c r="A38" s="50">
        <v>973383191</v>
      </c>
      <c r="B38" s="48" t="s">
        <v>543</v>
      </c>
      <c r="C38" t="s">
        <v>508</v>
      </c>
    </row>
    <row r="39" spans="1:3" ht="15" thickBot="1">
      <c r="A39" s="50">
        <v>973469207</v>
      </c>
      <c r="B39" s="48" t="s">
        <v>544</v>
      </c>
      <c r="C39" t="s">
        <v>508</v>
      </c>
    </row>
    <row r="40" spans="1:3" ht="15" thickBot="1">
      <c r="A40" s="50">
        <v>975315258</v>
      </c>
      <c r="B40" s="48" t="s">
        <v>545</v>
      </c>
      <c r="C40" t="s">
        <v>508</v>
      </c>
    </row>
    <row r="41" spans="1:3" ht="23.45" thickBot="1">
      <c r="A41" s="50">
        <v>975315096</v>
      </c>
      <c r="B41" s="48" t="s">
        <v>546</v>
      </c>
      <c r="C41" t="s">
        <v>508</v>
      </c>
    </row>
    <row r="42" spans="1:3" ht="23.45" thickBot="1">
      <c r="A42" s="50">
        <v>974737760</v>
      </c>
      <c r="B42" s="48" t="s">
        <v>547</v>
      </c>
      <c r="C42" t="s">
        <v>508</v>
      </c>
    </row>
    <row r="43" spans="1:3" ht="23.45" thickBot="1">
      <c r="A43" s="50">
        <v>979468105</v>
      </c>
      <c r="B43" s="48" t="s">
        <v>548</v>
      </c>
      <c r="C43" t="s">
        <v>508</v>
      </c>
    </row>
    <row r="44" spans="1:3" ht="15" thickBot="1">
      <c r="A44" s="50">
        <v>873885262</v>
      </c>
      <c r="B44" s="48" t="s">
        <v>549</v>
      </c>
      <c r="C44" t="s">
        <v>508</v>
      </c>
    </row>
    <row r="45" spans="1:3" ht="15" thickBot="1">
      <c r="A45" s="50">
        <v>973456636</v>
      </c>
      <c r="B45" s="48" t="s">
        <v>550</v>
      </c>
      <c r="C45" t="s">
        <v>508</v>
      </c>
    </row>
    <row r="46" spans="1:3" ht="15" thickBot="1">
      <c r="A46" s="50">
        <v>873349352</v>
      </c>
      <c r="B46" s="48" t="s">
        <v>551</v>
      </c>
      <c r="C46" t="s">
        <v>508</v>
      </c>
    </row>
    <row r="47" spans="1:3" ht="15" thickBot="1">
      <c r="A47" s="50">
        <v>974102226</v>
      </c>
      <c r="B47" s="48" t="s">
        <v>552</v>
      </c>
      <c r="C47" t="s">
        <v>508</v>
      </c>
    </row>
    <row r="48" spans="1:3" ht="15" thickBot="1">
      <c r="A48" s="50">
        <v>974305658</v>
      </c>
      <c r="B48" s="48" t="s">
        <v>553</v>
      </c>
      <c r="C48" t="s">
        <v>508</v>
      </c>
    </row>
    <row r="49" spans="1:3" ht="15" thickBot="1">
      <c r="A49" s="50">
        <v>974157187</v>
      </c>
      <c r="B49" s="48" t="s">
        <v>554</v>
      </c>
      <c r="C49" t="s">
        <v>508</v>
      </c>
    </row>
    <row r="50" spans="1:3" ht="15" thickBot="1">
      <c r="A50" s="50">
        <v>996005364</v>
      </c>
      <c r="B50" s="48" t="s">
        <v>555</v>
      </c>
      <c r="C50" t="s">
        <v>508</v>
      </c>
    </row>
    <row r="51" spans="1:3" ht="15" thickBot="1">
      <c r="A51" s="50">
        <v>973469819</v>
      </c>
      <c r="B51" s="48" t="s">
        <v>556</v>
      </c>
      <c r="C51" t="s">
        <v>508</v>
      </c>
    </row>
    <row r="52" spans="1:3" ht="15" thickBot="1">
      <c r="A52" s="50">
        <v>973454544</v>
      </c>
      <c r="B52" s="48" t="s">
        <v>557</v>
      </c>
      <c r="C52" t="s">
        <v>508</v>
      </c>
    </row>
    <row r="53" spans="1:3" ht="15" thickBot="1">
      <c r="A53" s="50">
        <v>874800082</v>
      </c>
      <c r="B53" s="48" t="s">
        <v>558</v>
      </c>
      <c r="C53" t="s">
        <v>508</v>
      </c>
    </row>
    <row r="54" spans="1:3" ht="15" thickBot="1">
      <c r="A54" s="50">
        <v>973448706</v>
      </c>
      <c r="B54" s="48" t="s">
        <v>559</v>
      </c>
      <c r="C54" t="s">
        <v>508</v>
      </c>
    </row>
    <row r="55" spans="1:3" ht="15" thickBot="1">
      <c r="A55" s="50">
        <v>973352377</v>
      </c>
      <c r="B55" s="48" t="s">
        <v>560</v>
      </c>
      <c r="C55" t="s">
        <v>508</v>
      </c>
    </row>
    <row r="56" spans="1:3" ht="15" thickBot="1">
      <c r="A56" s="50">
        <v>989536338</v>
      </c>
      <c r="B56" s="48" t="s">
        <v>561</v>
      </c>
      <c r="C56" t="s">
        <v>508</v>
      </c>
    </row>
    <row r="57" spans="1:3" ht="15" thickBot="1">
      <c r="A57" s="50">
        <v>973817493</v>
      </c>
      <c r="B57" s="48" t="s">
        <v>562</v>
      </c>
      <c r="C57" t="s">
        <v>508</v>
      </c>
    </row>
    <row r="58" spans="1:3" ht="15" thickBot="1">
      <c r="A58" s="50">
        <v>982451361</v>
      </c>
      <c r="B58" s="48" t="s">
        <v>563</v>
      </c>
      <c r="C58" t="s">
        <v>508</v>
      </c>
    </row>
    <row r="59" spans="1:3" ht="15" thickBot="1">
      <c r="A59" s="50">
        <v>993131075</v>
      </c>
      <c r="B59" s="48" t="s">
        <v>564</v>
      </c>
      <c r="C59" t="s">
        <v>508</v>
      </c>
    </row>
    <row r="60" spans="1:3" ht="15" thickBot="1">
      <c r="A60" s="50">
        <v>994249622</v>
      </c>
      <c r="B60" s="48" t="s">
        <v>565</v>
      </c>
      <c r="C60" t="s">
        <v>508</v>
      </c>
    </row>
    <row r="61" spans="1:3" ht="15" thickBot="1">
      <c r="A61" s="50">
        <v>996000389</v>
      </c>
      <c r="B61" s="48" t="s">
        <v>566</v>
      </c>
      <c r="C61" t="s">
        <v>508</v>
      </c>
    </row>
    <row r="62" spans="1:3" ht="15" thickBot="1">
      <c r="A62" s="50">
        <v>974703009</v>
      </c>
      <c r="B62" s="48" t="s">
        <v>567</v>
      </c>
      <c r="C62" t="s">
        <v>508</v>
      </c>
    </row>
    <row r="63" spans="1:3" ht="15" thickBot="1">
      <c r="A63" s="50">
        <v>981232232</v>
      </c>
      <c r="B63" s="48" t="s">
        <v>568</v>
      </c>
      <c r="C63" t="s">
        <v>508</v>
      </c>
    </row>
    <row r="64" spans="1:3" ht="15" thickBot="1">
      <c r="A64" s="50">
        <v>993804703</v>
      </c>
      <c r="B64" s="48" t="s">
        <v>569</v>
      </c>
      <c r="C64" t="s">
        <v>508</v>
      </c>
    </row>
    <row r="65" spans="1:3" ht="15" thickBot="1">
      <c r="A65" s="50">
        <v>973269852</v>
      </c>
      <c r="B65" s="48" t="s">
        <v>570</v>
      </c>
      <c r="C65" t="s">
        <v>508</v>
      </c>
    </row>
    <row r="66" spans="1:3" ht="15" thickBot="1">
      <c r="A66" s="50">
        <v>994915959</v>
      </c>
      <c r="B66" s="48" t="s">
        <v>571</v>
      </c>
      <c r="C66" t="s">
        <v>508</v>
      </c>
    </row>
    <row r="67" spans="1:3" ht="15" thickBot="1">
      <c r="A67" s="50">
        <v>874116572</v>
      </c>
      <c r="B67" s="48" t="s">
        <v>572</v>
      </c>
      <c r="C67" t="s">
        <v>508</v>
      </c>
    </row>
    <row r="68" spans="1:3" ht="15" thickBot="1">
      <c r="A68" s="50">
        <v>973449133</v>
      </c>
      <c r="B68" s="48" t="s">
        <v>573</v>
      </c>
      <c r="C68" t="s">
        <v>508</v>
      </c>
    </row>
    <row r="69" spans="1:3" ht="15" thickBot="1">
      <c r="A69" s="50">
        <v>974156318</v>
      </c>
      <c r="B69" s="48" t="s">
        <v>574</v>
      </c>
      <c r="C69" t="s">
        <v>508</v>
      </c>
    </row>
    <row r="70" spans="1:3" ht="15" thickBot="1">
      <c r="A70" s="50">
        <v>983214770</v>
      </c>
      <c r="B70" s="48" t="s">
        <v>575</v>
      </c>
      <c r="C70" t="s">
        <v>508</v>
      </c>
    </row>
    <row r="71" spans="1:3" ht="15" thickBot="1">
      <c r="A71" s="50">
        <v>972209503</v>
      </c>
      <c r="B71" s="48" t="s">
        <v>576</v>
      </c>
      <c r="C71" t="s">
        <v>508</v>
      </c>
    </row>
    <row r="72" spans="1:3" ht="15" thickBot="1">
      <c r="A72" s="50">
        <v>980098974</v>
      </c>
      <c r="B72" s="48" t="s">
        <v>577</v>
      </c>
      <c r="C72" t="s">
        <v>508</v>
      </c>
    </row>
    <row r="73" spans="1:3" ht="15" thickBot="1">
      <c r="A73" s="50">
        <v>973304143</v>
      </c>
      <c r="B73" s="48" t="s">
        <v>578</v>
      </c>
      <c r="C73" t="s">
        <v>508</v>
      </c>
    </row>
    <row r="74" spans="1:3" ht="15" thickBot="1">
      <c r="A74" s="50">
        <v>981133234</v>
      </c>
      <c r="B74" s="48" t="s">
        <v>579</v>
      </c>
      <c r="C74" t="s">
        <v>508</v>
      </c>
    </row>
    <row r="75" spans="1:3" ht="15" thickBot="1">
      <c r="A75" s="50">
        <v>994947362</v>
      </c>
      <c r="B75" s="48" t="s">
        <v>580</v>
      </c>
      <c r="C75" t="s">
        <v>508</v>
      </c>
    </row>
    <row r="76" spans="1:3" ht="15" thickBot="1">
      <c r="A76" s="50">
        <v>920560504</v>
      </c>
      <c r="B76" s="48" t="s">
        <v>581</v>
      </c>
      <c r="C76" t="s">
        <v>508</v>
      </c>
    </row>
    <row r="77" spans="1:3" ht="15" thickBot="1">
      <c r="A77" s="50">
        <v>982926610</v>
      </c>
      <c r="B77" s="48" t="s">
        <v>582</v>
      </c>
      <c r="C77" t="s">
        <v>508</v>
      </c>
    </row>
    <row r="78" spans="1:3" ht="15" thickBot="1">
      <c r="A78" s="50">
        <v>974702843</v>
      </c>
      <c r="B78" s="48" t="s">
        <v>583</v>
      </c>
      <c r="C78" t="s">
        <v>508</v>
      </c>
    </row>
    <row r="79" spans="1:3" ht="15" thickBot="1">
      <c r="A79" s="50">
        <v>973479881</v>
      </c>
      <c r="B79" s="48" t="s">
        <v>584</v>
      </c>
      <c r="C79" t="s">
        <v>508</v>
      </c>
    </row>
    <row r="80" spans="1:3" ht="15" thickBot="1">
      <c r="A80" s="50">
        <v>972138487</v>
      </c>
      <c r="B80" s="48" t="s">
        <v>585</v>
      </c>
      <c r="C80" t="s">
        <v>508</v>
      </c>
    </row>
    <row r="81" spans="1:3" ht="15" thickBot="1">
      <c r="A81" s="50">
        <v>994915274</v>
      </c>
      <c r="B81" s="48" t="s">
        <v>586</v>
      </c>
      <c r="C81" t="s">
        <v>508</v>
      </c>
    </row>
    <row r="82" spans="1:3" ht="15" thickBot="1">
      <c r="A82" s="50">
        <v>973469983</v>
      </c>
      <c r="B82" s="48" t="s">
        <v>587</v>
      </c>
      <c r="C82" t="s">
        <v>508</v>
      </c>
    </row>
    <row r="83" spans="1:3" ht="23.45" thickBot="1">
      <c r="A83" s="50">
        <v>996004783</v>
      </c>
      <c r="B83" s="48" t="s">
        <v>588</v>
      </c>
      <c r="C83" t="s">
        <v>508</v>
      </c>
    </row>
    <row r="84" spans="1:3" ht="15" thickBot="1">
      <c r="A84" s="50">
        <v>994902903</v>
      </c>
      <c r="B84" s="48" t="s">
        <v>589</v>
      </c>
      <c r="C84" t="s">
        <v>508</v>
      </c>
    </row>
    <row r="85" spans="1:3" ht="15" thickBot="1">
      <c r="A85" s="50">
        <v>972517038</v>
      </c>
      <c r="B85" s="48" t="s">
        <v>590</v>
      </c>
      <c r="C85" t="s">
        <v>508</v>
      </c>
    </row>
    <row r="86" spans="1:3" ht="15" thickBot="1">
      <c r="A86" s="50">
        <v>975185117</v>
      </c>
      <c r="B86" s="48" t="s">
        <v>591</v>
      </c>
      <c r="C86" t="s">
        <v>508</v>
      </c>
    </row>
    <row r="87" spans="1:3" ht="15" thickBot="1">
      <c r="A87" s="50">
        <v>874703362</v>
      </c>
      <c r="B87" s="48" t="s">
        <v>592</v>
      </c>
      <c r="C87" t="s">
        <v>508</v>
      </c>
    </row>
    <row r="88" spans="1:3" ht="15" thickBot="1">
      <c r="A88" s="50">
        <v>973455710</v>
      </c>
      <c r="B88" s="48" t="s">
        <v>593</v>
      </c>
      <c r="C88" t="s">
        <v>508</v>
      </c>
    </row>
    <row r="89" spans="1:3" ht="15" thickBot="1">
      <c r="A89" s="50">
        <v>974703386</v>
      </c>
      <c r="B89" s="48" t="s">
        <v>594</v>
      </c>
      <c r="C89" t="s">
        <v>508</v>
      </c>
    </row>
    <row r="90" spans="1:3" ht="15" thickBot="1">
      <c r="A90" s="50">
        <v>995119560</v>
      </c>
      <c r="B90" s="48" t="s">
        <v>595</v>
      </c>
      <c r="C90" t="s">
        <v>508</v>
      </c>
    </row>
    <row r="91" spans="1:3" ht="23.45" thickBot="1">
      <c r="A91" s="50">
        <v>974725142</v>
      </c>
      <c r="B91" s="48" t="s">
        <v>596</v>
      </c>
      <c r="C91" t="s">
        <v>508</v>
      </c>
    </row>
    <row r="92" spans="1:3" ht="15" thickBot="1">
      <c r="A92" s="50">
        <v>889857072</v>
      </c>
      <c r="B92" s="48" t="s">
        <v>597</v>
      </c>
      <c r="C92" t="s">
        <v>508</v>
      </c>
    </row>
    <row r="93" spans="1:3" ht="15" thickBot="1">
      <c r="A93" s="50">
        <v>974224356</v>
      </c>
      <c r="B93" s="48" t="s">
        <v>598</v>
      </c>
      <c r="C93" t="s">
        <v>508</v>
      </c>
    </row>
    <row r="94" spans="1:3" ht="23.45" thickBot="1">
      <c r="A94" s="50">
        <v>979781857</v>
      </c>
      <c r="B94" s="48" t="s">
        <v>599</v>
      </c>
      <c r="C94" t="s">
        <v>508</v>
      </c>
    </row>
    <row r="95" spans="1:3" ht="15" thickBot="1">
      <c r="A95" s="50">
        <v>974142740</v>
      </c>
      <c r="B95" s="48" t="s">
        <v>600</v>
      </c>
      <c r="C95" t="s">
        <v>508</v>
      </c>
    </row>
    <row r="96" spans="1:3" ht="15" thickBot="1">
      <c r="A96" s="50">
        <v>931679007</v>
      </c>
      <c r="B96" s="48" t="s">
        <v>601</v>
      </c>
      <c r="C96" t="s">
        <v>508</v>
      </c>
    </row>
    <row r="97" spans="1:3" ht="15" thickBot="1">
      <c r="A97" s="50">
        <v>973448633</v>
      </c>
      <c r="B97" s="48" t="s">
        <v>602</v>
      </c>
      <c r="C97" t="s">
        <v>508</v>
      </c>
    </row>
    <row r="98" spans="1:3" ht="15" thickBot="1">
      <c r="A98" s="50">
        <v>974857561</v>
      </c>
      <c r="B98" s="48" t="s">
        <v>603</v>
      </c>
      <c r="C98" t="s">
        <v>508</v>
      </c>
    </row>
    <row r="99" spans="1:3" ht="15" thickBot="1">
      <c r="A99" s="50">
        <v>973382322</v>
      </c>
      <c r="B99" s="48" t="s">
        <v>604</v>
      </c>
      <c r="C99" t="s">
        <v>508</v>
      </c>
    </row>
    <row r="100" spans="1:3" ht="15" thickBot="1">
      <c r="A100" s="50">
        <v>993266361</v>
      </c>
      <c r="B100" s="48" t="s">
        <v>605</v>
      </c>
      <c r="C100" t="s">
        <v>508</v>
      </c>
    </row>
    <row r="101" spans="1:3" ht="23.45" thickBot="1">
      <c r="A101" s="50">
        <v>981098749</v>
      </c>
      <c r="B101" s="48" t="s">
        <v>606</v>
      </c>
      <c r="C101" t="s">
        <v>508</v>
      </c>
    </row>
    <row r="102" spans="1:3" ht="15" thickBot="1">
      <c r="A102" s="50">
        <v>973489321</v>
      </c>
      <c r="B102" s="48" t="s">
        <v>607</v>
      </c>
      <c r="C102" t="s">
        <v>508</v>
      </c>
    </row>
    <row r="103" spans="1:3" ht="15" thickBot="1">
      <c r="A103" s="50">
        <v>973494368</v>
      </c>
      <c r="B103" s="48" t="s">
        <v>608</v>
      </c>
      <c r="C103" t="s">
        <v>508</v>
      </c>
    </row>
    <row r="104" spans="1:3" ht="15" thickBot="1">
      <c r="A104" s="50">
        <v>979740530</v>
      </c>
      <c r="B104" s="48" t="s">
        <v>609</v>
      </c>
      <c r="C104" t="s">
        <v>508</v>
      </c>
    </row>
    <row r="105" spans="1:3" ht="15" thickBot="1">
      <c r="A105" s="50">
        <v>996000540</v>
      </c>
      <c r="B105" s="48" t="s">
        <v>610</v>
      </c>
      <c r="C105" t="s">
        <v>508</v>
      </c>
    </row>
    <row r="106" spans="1:3" ht="15" thickBot="1">
      <c r="A106" s="50">
        <v>974798670</v>
      </c>
      <c r="B106" s="48" t="s">
        <v>611</v>
      </c>
      <c r="C106" t="s">
        <v>508</v>
      </c>
    </row>
    <row r="107" spans="1:3" ht="15" thickBot="1">
      <c r="A107" s="50">
        <v>973390953</v>
      </c>
      <c r="B107" s="48" t="s">
        <v>612</v>
      </c>
      <c r="C107" t="s">
        <v>508</v>
      </c>
    </row>
    <row r="108" spans="1:3" ht="15" thickBot="1">
      <c r="A108" s="50">
        <v>875211382</v>
      </c>
      <c r="B108" s="48" t="s">
        <v>613</v>
      </c>
      <c r="C108" t="s">
        <v>508</v>
      </c>
    </row>
    <row r="109" spans="1:3" ht="15" thickBot="1">
      <c r="A109" s="50">
        <v>985917981</v>
      </c>
      <c r="B109" s="48" t="s">
        <v>614</v>
      </c>
      <c r="C109" t="s">
        <v>508</v>
      </c>
    </row>
    <row r="110" spans="1:3" ht="15" thickBot="1">
      <c r="A110" s="50">
        <v>974197901</v>
      </c>
      <c r="B110" s="48" t="s">
        <v>615</v>
      </c>
      <c r="C110" t="s">
        <v>508</v>
      </c>
    </row>
    <row r="111" spans="1:3" ht="15" thickBot="1">
      <c r="A111" s="50">
        <v>973456458</v>
      </c>
      <c r="B111" s="48" t="s">
        <v>616</v>
      </c>
      <c r="C111" t="s">
        <v>508</v>
      </c>
    </row>
    <row r="112" spans="1:3" ht="15" thickBot="1">
      <c r="A112" s="50">
        <v>987751894</v>
      </c>
      <c r="B112" s="48" t="s">
        <v>617</v>
      </c>
      <c r="C112" t="s">
        <v>508</v>
      </c>
    </row>
    <row r="113" spans="1:3" ht="15" thickBot="1">
      <c r="A113" s="50">
        <v>973535765</v>
      </c>
      <c r="B113" s="48" t="s">
        <v>618</v>
      </c>
      <c r="C113" t="s">
        <v>508</v>
      </c>
    </row>
    <row r="114" spans="1:3" ht="15" thickBot="1">
      <c r="A114" s="50">
        <v>973772503</v>
      </c>
      <c r="B114" s="48" t="s">
        <v>619</v>
      </c>
      <c r="C114" t="s">
        <v>508</v>
      </c>
    </row>
    <row r="115" spans="1:3" ht="15" thickBot="1">
      <c r="A115" s="50">
        <v>996006158</v>
      </c>
      <c r="B115" s="48" t="s">
        <v>620</v>
      </c>
      <c r="C115" t="s">
        <v>508</v>
      </c>
    </row>
    <row r="116" spans="1:3" ht="15" thickBot="1">
      <c r="A116" s="50">
        <v>974194678</v>
      </c>
      <c r="B116" s="48" t="s">
        <v>621</v>
      </c>
      <c r="C116" t="s">
        <v>508</v>
      </c>
    </row>
    <row r="117" spans="1:3" ht="15" thickBot="1">
      <c r="A117" s="50">
        <v>975266842</v>
      </c>
      <c r="B117" s="48" t="s">
        <v>622</v>
      </c>
      <c r="C117" t="s">
        <v>508</v>
      </c>
    </row>
    <row r="118" spans="1:3" ht="15" thickBot="1">
      <c r="A118" s="50">
        <v>994274406</v>
      </c>
      <c r="B118" s="48" t="s">
        <v>623</v>
      </c>
      <c r="C118" t="s">
        <v>508</v>
      </c>
    </row>
    <row r="119" spans="1:3" ht="23.45" thickBot="1">
      <c r="A119" s="50">
        <v>974703408</v>
      </c>
      <c r="B119" s="48" t="s">
        <v>624</v>
      </c>
      <c r="C119" t="s">
        <v>508</v>
      </c>
    </row>
    <row r="120" spans="1:3" ht="15" thickBot="1">
      <c r="A120" s="50">
        <v>974156458</v>
      </c>
      <c r="B120" s="48" t="s">
        <v>625</v>
      </c>
      <c r="C120" t="s">
        <v>508</v>
      </c>
    </row>
    <row r="121" spans="1:3" ht="15" thickBot="1">
      <c r="A121" s="50">
        <v>973334875</v>
      </c>
      <c r="B121" s="48" t="s">
        <v>626</v>
      </c>
      <c r="C121" t="s">
        <v>508</v>
      </c>
    </row>
    <row r="122" spans="1:3" ht="15" thickBot="1">
      <c r="A122" s="50">
        <v>972339563</v>
      </c>
      <c r="B122" s="48" t="s">
        <v>627</v>
      </c>
      <c r="C122" t="s">
        <v>508</v>
      </c>
    </row>
    <row r="123" spans="1:3" ht="15" thickBot="1">
      <c r="A123" s="50">
        <v>983604560</v>
      </c>
      <c r="B123" s="48" t="s">
        <v>628</v>
      </c>
      <c r="C123" t="s">
        <v>508</v>
      </c>
    </row>
    <row r="124" spans="1:3" ht="15" thickBot="1">
      <c r="A124" s="50">
        <v>973763881</v>
      </c>
      <c r="B124" s="48" t="s">
        <v>629</v>
      </c>
      <c r="C124" t="s">
        <v>508</v>
      </c>
    </row>
    <row r="125" spans="1:3" ht="15" thickBot="1">
      <c r="A125" s="50">
        <v>973456466</v>
      </c>
      <c r="B125" s="48" t="s">
        <v>630</v>
      </c>
      <c r="C125" t="s">
        <v>508</v>
      </c>
    </row>
    <row r="126" spans="1:3" ht="15" thickBot="1">
      <c r="A126" s="50">
        <v>973458515</v>
      </c>
      <c r="B126" s="48" t="s">
        <v>102</v>
      </c>
      <c r="C126" t="s">
        <v>508</v>
      </c>
    </row>
    <row r="127" spans="1:3" ht="23.45" thickBot="1">
      <c r="A127" s="50">
        <v>990635498</v>
      </c>
      <c r="B127" s="48" t="s">
        <v>631</v>
      </c>
      <c r="C127" t="s">
        <v>508</v>
      </c>
    </row>
    <row r="128" spans="1:3" ht="15" thickBot="1">
      <c r="A128" s="50">
        <v>990635285</v>
      </c>
      <c r="B128" s="48" t="s">
        <v>632</v>
      </c>
      <c r="C128" t="s">
        <v>508</v>
      </c>
    </row>
    <row r="129" spans="1:3" ht="15" thickBot="1">
      <c r="A129" s="50">
        <v>991843876</v>
      </c>
      <c r="B129" s="48" t="s">
        <v>633</v>
      </c>
      <c r="C129" t="s">
        <v>508</v>
      </c>
    </row>
    <row r="130" spans="1:3" ht="15" thickBot="1">
      <c r="A130" s="50">
        <v>973454528</v>
      </c>
      <c r="B130" s="48" t="s">
        <v>634</v>
      </c>
      <c r="C130" t="s">
        <v>508</v>
      </c>
    </row>
    <row r="131" spans="1:3" ht="15" thickBot="1">
      <c r="A131" s="50">
        <v>972290920</v>
      </c>
      <c r="B131" s="48" t="s">
        <v>635</v>
      </c>
      <c r="C131" t="s">
        <v>508</v>
      </c>
    </row>
    <row r="132" spans="1:3" ht="15" thickBot="1">
      <c r="A132" s="50">
        <v>993481947</v>
      </c>
      <c r="B132" s="48" t="s">
        <v>636</v>
      </c>
      <c r="C132" t="s">
        <v>508</v>
      </c>
    </row>
    <row r="133" spans="1:3" ht="15" thickBot="1">
      <c r="A133" s="50">
        <v>973877070</v>
      </c>
      <c r="B133" s="48" t="s">
        <v>637</v>
      </c>
      <c r="C133" t="s">
        <v>508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topLeftCell="G13" zoomScaleNormal="100" workbookViewId="0">
      <selection activeCell="P23" sqref="P23"/>
    </sheetView>
  </sheetViews>
  <sheetFormatPr defaultColWidth="11.42578125" defaultRowHeight="14.45"/>
  <cols>
    <col min="1" max="1" width="13.5703125" customWidth="1"/>
    <col min="2" max="2" width="15.140625" customWidth="1"/>
    <col min="3" max="4" width="11.5703125" bestFit="1" customWidth="1"/>
    <col min="5" max="5" width="11.5703125" customWidth="1"/>
    <col min="6" max="6" width="12.5703125" customWidth="1"/>
    <col min="16" max="16" width="33.42578125" customWidth="1"/>
    <col min="24" max="24" width="16.42578125" customWidth="1"/>
  </cols>
  <sheetData>
    <row r="1" spans="1:24">
      <c r="A1" t="s">
        <v>638</v>
      </c>
      <c r="B1" t="s">
        <v>639</v>
      </c>
      <c r="C1" t="s">
        <v>640</v>
      </c>
      <c r="D1" t="s">
        <v>641</v>
      </c>
      <c r="E1" t="s">
        <v>38</v>
      </c>
      <c r="F1" t="s">
        <v>307</v>
      </c>
      <c r="I1" t="s">
        <v>642</v>
      </c>
    </row>
    <row r="2" spans="1:24">
      <c r="A2">
        <v>4201</v>
      </c>
      <c r="B2" t="s">
        <v>643</v>
      </c>
      <c r="C2" t="s">
        <v>78</v>
      </c>
      <c r="D2">
        <v>2</v>
      </c>
      <c r="E2">
        <f>_xlfn.XLOOKUP(arbgiveravg[[#This Row],[Sone]],arbeidsgiveravgift[Sone],arbeidsgiveravgift[Sats])</f>
        <v>0.106</v>
      </c>
      <c r="T2" t="s">
        <v>644</v>
      </c>
      <c r="U2" t="s">
        <v>645</v>
      </c>
      <c r="W2" t="s">
        <v>646</v>
      </c>
      <c r="X2" t="s">
        <v>647</v>
      </c>
    </row>
    <row r="3" spans="1:24">
      <c r="A3">
        <v>4202</v>
      </c>
      <c r="B3" t="s">
        <v>77</v>
      </c>
      <c r="C3" t="s">
        <v>78</v>
      </c>
      <c r="D3">
        <v>1</v>
      </c>
      <c r="E3">
        <f>_xlfn.XLOOKUP(arbgiveravg[[#This Row],[Sone]],arbeidsgiveravgift[Sone],arbeidsgiveravgift[Sats])</f>
        <v>0.14099999999999999</v>
      </c>
      <c r="J3" t="s">
        <v>641</v>
      </c>
      <c r="K3" t="s">
        <v>38</v>
      </c>
      <c r="O3" t="s">
        <v>646</v>
      </c>
      <c r="P3" s="61" t="s">
        <v>648</v>
      </c>
      <c r="Q3" t="s">
        <v>649</v>
      </c>
      <c r="S3" t="s">
        <v>650</v>
      </c>
      <c r="W3">
        <v>1</v>
      </c>
      <c r="X3" t="s">
        <v>6</v>
      </c>
    </row>
    <row r="4" spans="1:24">
      <c r="A4">
        <v>4203</v>
      </c>
      <c r="B4" t="s">
        <v>651</v>
      </c>
      <c r="C4" t="s">
        <v>78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51">
        <v>0.14099999999999999</v>
      </c>
      <c r="O4">
        <v>1</v>
      </c>
      <c r="P4" t="s">
        <v>155</v>
      </c>
      <c r="W4">
        <v>2</v>
      </c>
      <c r="X4" t="s">
        <v>83</v>
      </c>
    </row>
    <row r="5" spans="1:24">
      <c r="A5">
        <v>4204</v>
      </c>
      <c r="B5" t="s">
        <v>652</v>
      </c>
      <c r="C5" t="s">
        <v>78</v>
      </c>
      <c r="D5">
        <v>1</v>
      </c>
      <c r="E5">
        <f>_xlfn.XLOOKUP(arbgiveravg[[#This Row],[Sone]],arbeidsgiveravgift[Sone],arbeidsgiveravgift[Sats])</f>
        <v>0.14099999999999999</v>
      </c>
      <c r="J5" t="s">
        <v>653</v>
      </c>
      <c r="K5" s="51">
        <v>0.106</v>
      </c>
      <c r="O5">
        <v>2</v>
      </c>
      <c r="P5" t="s">
        <v>158</v>
      </c>
      <c r="W5">
        <v>3</v>
      </c>
      <c r="X5" t="s">
        <v>105</v>
      </c>
    </row>
    <row r="6" spans="1:24">
      <c r="A6">
        <v>4205</v>
      </c>
      <c r="B6" t="s">
        <v>654</v>
      </c>
      <c r="C6" t="s">
        <v>78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51">
        <v>0.106</v>
      </c>
      <c r="O6">
        <v>3</v>
      </c>
      <c r="P6" t="s">
        <v>162</v>
      </c>
    </row>
    <row r="7" spans="1:24">
      <c r="A7">
        <v>4206</v>
      </c>
      <c r="B7" t="s">
        <v>655</v>
      </c>
      <c r="C7" t="s">
        <v>78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51">
        <v>6.4000000000000001E-2</v>
      </c>
      <c r="O7">
        <v>4</v>
      </c>
      <c r="P7" t="s">
        <v>154</v>
      </c>
    </row>
    <row r="8" spans="1:24">
      <c r="A8">
        <v>4207</v>
      </c>
      <c r="B8" t="s">
        <v>656</v>
      </c>
      <c r="C8" t="s">
        <v>78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51">
        <v>5.0999999999999997E-2</v>
      </c>
      <c r="O8">
        <v>5</v>
      </c>
      <c r="P8" t="s">
        <v>157</v>
      </c>
    </row>
    <row r="9" spans="1:24">
      <c r="A9">
        <v>4211</v>
      </c>
      <c r="B9" t="s">
        <v>657</v>
      </c>
      <c r="C9" t="s">
        <v>78</v>
      </c>
      <c r="D9">
        <v>2</v>
      </c>
      <c r="E9">
        <f>_xlfn.XLOOKUP(arbgiveravg[[#This Row],[Sone]],arbeidsgiveravgift[Sone],arbeidsgiveravgift[Sats])</f>
        <v>0.106</v>
      </c>
      <c r="J9" t="s">
        <v>658</v>
      </c>
      <c r="K9" s="51">
        <v>7.9000000000000001E-2</v>
      </c>
      <c r="O9">
        <v>6</v>
      </c>
      <c r="P9" t="s">
        <v>163</v>
      </c>
    </row>
    <row r="10" spans="1:24">
      <c r="A10">
        <v>4212</v>
      </c>
      <c r="B10" t="s">
        <v>659</v>
      </c>
      <c r="C10" t="s">
        <v>78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52">
        <v>0</v>
      </c>
      <c r="O10">
        <v>7</v>
      </c>
      <c r="P10" t="s">
        <v>164</v>
      </c>
    </row>
    <row r="11" spans="1:24">
      <c r="A11">
        <v>4213</v>
      </c>
      <c r="B11" t="s">
        <v>660</v>
      </c>
      <c r="C11" t="s">
        <v>78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165</v>
      </c>
    </row>
    <row r="12" spans="1:24">
      <c r="A12">
        <v>4214</v>
      </c>
      <c r="B12" t="s">
        <v>661</v>
      </c>
      <c r="C12" t="s">
        <v>78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166</v>
      </c>
    </row>
    <row r="13" spans="1:24">
      <c r="A13">
        <v>4215</v>
      </c>
      <c r="B13" t="s">
        <v>662</v>
      </c>
      <c r="C13" t="s">
        <v>78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167</v>
      </c>
    </row>
    <row r="14" spans="1:24">
      <c r="A14">
        <v>4216</v>
      </c>
      <c r="B14" t="s">
        <v>663</v>
      </c>
      <c r="C14" t="s">
        <v>78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168</v>
      </c>
    </row>
    <row r="15" spans="1:24">
      <c r="A15">
        <v>4217</v>
      </c>
      <c r="B15" t="s">
        <v>664</v>
      </c>
      <c r="C15" t="s">
        <v>78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161</v>
      </c>
    </row>
    <row r="16" spans="1:24">
      <c r="A16">
        <v>4218</v>
      </c>
      <c r="B16" t="s">
        <v>665</v>
      </c>
      <c r="C16" t="s">
        <v>78</v>
      </c>
      <c r="D16" t="s">
        <v>653</v>
      </c>
      <c r="E16">
        <f>_xlfn.XLOOKUP(arbgiveravg[[#This Row],[Sone]],arbeidsgiveravgift[Sone],arbeidsgiveravgift[Sats])</f>
        <v>0.106</v>
      </c>
      <c r="O16">
        <v>14</v>
      </c>
      <c r="P16" t="s">
        <v>169</v>
      </c>
    </row>
    <row r="17" spans="1:16">
      <c r="A17">
        <v>4219</v>
      </c>
      <c r="B17" t="s">
        <v>666</v>
      </c>
      <c r="C17" t="s">
        <v>78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170</v>
      </c>
    </row>
    <row r="18" spans="1:16">
      <c r="A18">
        <v>4220</v>
      </c>
      <c r="B18" t="s">
        <v>667</v>
      </c>
      <c r="C18" t="s">
        <v>78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171</v>
      </c>
    </row>
    <row r="19" spans="1:16">
      <c r="A19">
        <v>4221</v>
      </c>
      <c r="B19" t="s">
        <v>668</v>
      </c>
      <c r="C19" t="s">
        <v>78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172</v>
      </c>
    </row>
    <row r="20" spans="1:16">
      <c r="A20">
        <v>4222</v>
      </c>
      <c r="B20" t="s">
        <v>669</v>
      </c>
      <c r="C20" t="s">
        <v>78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173</v>
      </c>
    </row>
    <row r="21" spans="1:16">
      <c r="A21">
        <v>4223</v>
      </c>
      <c r="B21" t="s">
        <v>670</v>
      </c>
      <c r="C21" t="s">
        <v>78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83</v>
      </c>
    </row>
    <row r="22" spans="1:16">
      <c r="A22">
        <v>4224</v>
      </c>
      <c r="B22" t="s">
        <v>671</v>
      </c>
      <c r="C22" t="s">
        <v>78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174</v>
      </c>
    </row>
    <row r="23" spans="1:16">
      <c r="A23">
        <v>4225</v>
      </c>
      <c r="B23" t="s">
        <v>672</v>
      </c>
      <c r="C23" t="s">
        <v>78</v>
      </c>
      <c r="D23" t="s">
        <v>653</v>
      </c>
      <c r="E23">
        <f>_xlfn.XLOOKUP(arbgiveravg[[#This Row],[Sone]],arbeidsgiveravgift[Sone],arbeidsgiveravgift[Sats])</f>
        <v>0.106</v>
      </c>
      <c r="F23" t="s">
        <v>673</v>
      </c>
      <c r="O23">
        <v>21</v>
      </c>
      <c r="P23" t="s">
        <v>245</v>
      </c>
    </row>
    <row r="24" spans="1:16">
      <c r="A24">
        <v>4225</v>
      </c>
      <c r="B24" t="s">
        <v>672</v>
      </c>
      <c r="C24" t="s">
        <v>78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>
      <c r="A25">
        <v>4226</v>
      </c>
      <c r="B25" t="s">
        <v>674</v>
      </c>
      <c r="C25" t="s">
        <v>78</v>
      </c>
      <c r="D25" t="s">
        <v>653</v>
      </c>
      <c r="E25">
        <f>_xlfn.XLOOKUP(arbgiveravg[[#This Row],[Sone]],arbeidsgiveravgift[Sone],arbeidsgiveravgift[Sats])</f>
        <v>0.106</v>
      </c>
      <c r="O25">
        <v>23</v>
      </c>
    </row>
    <row r="26" spans="1:16">
      <c r="A26">
        <v>4227</v>
      </c>
      <c r="B26" t="s">
        <v>675</v>
      </c>
      <c r="C26" t="s">
        <v>78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>
      <c r="A27">
        <v>4228</v>
      </c>
      <c r="B27" t="s">
        <v>676</v>
      </c>
      <c r="C27" t="s">
        <v>78</v>
      </c>
      <c r="D27" t="s">
        <v>653</v>
      </c>
      <c r="E27">
        <f>_xlfn.XLOOKUP(arbgiveravg[[#This Row],[Sone]],arbeidsgiveravgift[Sone],arbeidsgiveravgift[Sats])</f>
        <v>0.106</v>
      </c>
      <c r="O27">
        <v>25</v>
      </c>
    </row>
    <row r="28" spans="1:16">
      <c r="A28">
        <v>3201</v>
      </c>
      <c r="B28" t="s">
        <v>677</v>
      </c>
      <c r="C28" t="s">
        <v>678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>
      <c r="A29">
        <v>3203</v>
      </c>
      <c r="B29" t="s">
        <v>679</v>
      </c>
      <c r="C29" t="s">
        <v>678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>
      <c r="A30">
        <v>3205</v>
      </c>
      <c r="B30" t="s">
        <v>680</v>
      </c>
      <c r="C30" t="s">
        <v>678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>
      <c r="A31">
        <v>3207</v>
      </c>
      <c r="B31" t="s">
        <v>681</v>
      </c>
      <c r="C31" t="s">
        <v>678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>
      <c r="A32">
        <v>3209</v>
      </c>
      <c r="B32" t="s">
        <v>682</v>
      </c>
      <c r="C32" t="s">
        <v>678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>
      <c r="A33">
        <v>3212</v>
      </c>
      <c r="B33" t="s">
        <v>683</v>
      </c>
      <c r="C33" t="s">
        <v>678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>
      <c r="A34">
        <v>3214</v>
      </c>
      <c r="B34" t="s">
        <v>684</v>
      </c>
      <c r="C34" t="s">
        <v>678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>
      <c r="A35">
        <v>3216</v>
      </c>
      <c r="B35" t="s">
        <v>685</v>
      </c>
      <c r="C35" t="s">
        <v>678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>
      <c r="A36">
        <v>3218</v>
      </c>
      <c r="B36" t="s">
        <v>686</v>
      </c>
      <c r="C36" t="s">
        <v>678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>
      <c r="A37">
        <v>3220</v>
      </c>
      <c r="B37" t="s">
        <v>687</v>
      </c>
      <c r="C37" t="s">
        <v>678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>
      <c r="A38">
        <v>3222</v>
      </c>
      <c r="B38" t="s">
        <v>688</v>
      </c>
      <c r="C38" t="s">
        <v>678</v>
      </c>
      <c r="D38">
        <v>1</v>
      </c>
      <c r="E38">
        <f>_xlfn.XLOOKUP(arbgiveravg[[#This Row],[Sone]],arbeidsgiveravgift[Sone],arbeidsgiveravgift[Sats])</f>
        <v>0.14099999999999999</v>
      </c>
    </row>
    <row r="39" spans="1:15">
      <c r="A39">
        <v>3224</v>
      </c>
      <c r="B39" t="s">
        <v>689</v>
      </c>
      <c r="C39" t="s">
        <v>678</v>
      </c>
      <c r="D39">
        <v>1</v>
      </c>
      <c r="E39">
        <f>_xlfn.XLOOKUP(arbgiveravg[[#This Row],[Sone]],arbeidsgiveravgift[Sone],arbeidsgiveravgift[Sats])</f>
        <v>0.14099999999999999</v>
      </c>
    </row>
    <row r="40" spans="1:15">
      <c r="A40">
        <v>3226</v>
      </c>
      <c r="B40" t="s">
        <v>690</v>
      </c>
      <c r="C40" t="s">
        <v>678</v>
      </c>
      <c r="D40">
        <v>1</v>
      </c>
      <c r="E40">
        <f>_xlfn.XLOOKUP(arbgiveravg[[#This Row],[Sone]],arbeidsgiveravgift[Sone],arbeidsgiveravgift[Sats])</f>
        <v>0.14099999999999999</v>
      </c>
    </row>
    <row r="41" spans="1:15">
      <c r="A41">
        <v>3228</v>
      </c>
      <c r="B41" t="s">
        <v>691</v>
      </c>
      <c r="C41" t="s">
        <v>678</v>
      </c>
      <c r="D41">
        <v>1</v>
      </c>
      <c r="E41">
        <f>_xlfn.XLOOKUP(arbgiveravg[[#This Row],[Sone]],arbeidsgiveravgift[Sone],arbeidsgiveravgift[Sats])</f>
        <v>0.14099999999999999</v>
      </c>
    </row>
    <row r="42" spans="1:15">
      <c r="A42">
        <v>3230</v>
      </c>
      <c r="B42" t="s">
        <v>692</v>
      </c>
      <c r="C42" t="s">
        <v>678</v>
      </c>
      <c r="D42">
        <v>1</v>
      </c>
      <c r="E42">
        <f>_xlfn.XLOOKUP(arbgiveravg[[#This Row],[Sone]],arbeidsgiveravgift[Sone],arbeidsgiveravgift[Sats])</f>
        <v>0.14099999999999999</v>
      </c>
    </row>
    <row r="43" spans="1:15">
      <c r="A43">
        <v>3232</v>
      </c>
      <c r="B43" t="s">
        <v>693</v>
      </c>
      <c r="C43" t="s">
        <v>678</v>
      </c>
      <c r="D43">
        <v>1</v>
      </c>
      <c r="E43">
        <f>_xlfn.XLOOKUP(arbgiveravg[[#This Row],[Sone]],arbeidsgiveravgift[Sone],arbeidsgiveravgift[Sats])</f>
        <v>0.14099999999999999</v>
      </c>
    </row>
    <row r="44" spans="1:15">
      <c r="A44">
        <v>3234</v>
      </c>
      <c r="B44" t="s">
        <v>694</v>
      </c>
      <c r="C44" t="s">
        <v>678</v>
      </c>
      <c r="D44">
        <v>1</v>
      </c>
      <c r="E44">
        <f>_xlfn.XLOOKUP(arbgiveravg[[#This Row],[Sone]],arbeidsgiveravgift[Sone],arbeidsgiveravgift[Sats])</f>
        <v>0.14099999999999999</v>
      </c>
    </row>
    <row r="45" spans="1:15">
      <c r="A45">
        <v>3236</v>
      </c>
      <c r="B45" t="s">
        <v>695</v>
      </c>
      <c r="C45" t="s">
        <v>678</v>
      </c>
      <c r="D45">
        <v>1</v>
      </c>
      <c r="E45">
        <f>_xlfn.XLOOKUP(arbgiveravg[[#This Row],[Sone]],arbeidsgiveravgift[Sone],arbeidsgiveravgift[Sats])</f>
        <v>0.14099999999999999</v>
      </c>
    </row>
    <row r="46" spans="1:15">
      <c r="A46">
        <v>3238</v>
      </c>
      <c r="B46" t="s">
        <v>696</v>
      </c>
      <c r="C46" t="s">
        <v>678</v>
      </c>
      <c r="D46">
        <v>1</v>
      </c>
      <c r="E46">
        <f>_xlfn.XLOOKUP(arbgiveravg[[#This Row],[Sone]],arbeidsgiveravgift[Sone],arbeidsgiveravgift[Sats])</f>
        <v>0.14099999999999999</v>
      </c>
    </row>
    <row r="47" spans="1:15">
      <c r="A47">
        <v>3240</v>
      </c>
      <c r="B47" t="s">
        <v>697</v>
      </c>
      <c r="C47" t="s">
        <v>678</v>
      </c>
      <c r="D47">
        <v>1</v>
      </c>
      <c r="E47">
        <f>_xlfn.XLOOKUP(arbgiveravg[[#This Row],[Sone]],arbeidsgiveravgift[Sone],arbeidsgiveravgift[Sats])</f>
        <v>0.14099999999999999</v>
      </c>
    </row>
    <row r="48" spans="1:15">
      <c r="A48">
        <v>3242</v>
      </c>
      <c r="B48" t="s">
        <v>698</v>
      </c>
      <c r="C48" t="s">
        <v>678</v>
      </c>
      <c r="D48">
        <v>1</v>
      </c>
      <c r="E48">
        <f>_xlfn.XLOOKUP(arbgiveravg[[#This Row],[Sone]],arbeidsgiveravgift[Sone],arbeidsgiveravgift[Sats])</f>
        <v>0.14099999999999999</v>
      </c>
    </row>
    <row r="49" spans="1:5">
      <c r="A49">
        <v>3301</v>
      </c>
      <c r="B49" t="s">
        <v>699</v>
      </c>
      <c r="C49" t="s">
        <v>700</v>
      </c>
      <c r="D49">
        <v>1</v>
      </c>
      <c r="E49">
        <f>_xlfn.XLOOKUP(arbgiveravg[[#This Row],[Sone]],arbeidsgiveravgift[Sone],arbeidsgiveravgift[Sats])</f>
        <v>0.14099999999999999</v>
      </c>
    </row>
    <row r="50" spans="1:5">
      <c r="A50">
        <v>3303</v>
      </c>
      <c r="B50" t="s">
        <v>701</v>
      </c>
      <c r="C50" t="s">
        <v>700</v>
      </c>
      <c r="D50">
        <v>1</v>
      </c>
      <c r="E50">
        <f>_xlfn.XLOOKUP(arbgiveravg[[#This Row],[Sone]],arbeidsgiveravgift[Sone],arbeidsgiveravgift[Sats])</f>
        <v>0.14099999999999999</v>
      </c>
    </row>
    <row r="51" spans="1:5">
      <c r="A51">
        <v>3305</v>
      </c>
      <c r="B51" t="s">
        <v>702</v>
      </c>
      <c r="C51" t="s">
        <v>700</v>
      </c>
      <c r="D51">
        <v>1</v>
      </c>
      <c r="E51">
        <f>_xlfn.XLOOKUP(arbgiveravg[[#This Row],[Sone]],arbeidsgiveravgift[Sone],arbeidsgiveravgift[Sats])</f>
        <v>0.14099999999999999</v>
      </c>
    </row>
    <row r="52" spans="1:5">
      <c r="A52">
        <v>3310</v>
      </c>
      <c r="B52" t="s">
        <v>703</v>
      </c>
      <c r="C52" t="s">
        <v>700</v>
      </c>
      <c r="D52">
        <v>1</v>
      </c>
      <c r="E52">
        <f>_xlfn.XLOOKUP(arbgiveravg[[#This Row],[Sone]],arbeidsgiveravgift[Sone],arbeidsgiveravgift[Sats])</f>
        <v>0.14099999999999999</v>
      </c>
    </row>
    <row r="53" spans="1:5">
      <c r="A53">
        <v>3312</v>
      </c>
      <c r="B53" t="s">
        <v>704</v>
      </c>
      <c r="C53" t="s">
        <v>700</v>
      </c>
      <c r="D53">
        <v>1</v>
      </c>
      <c r="E53">
        <f>_xlfn.XLOOKUP(arbgiveravg[[#This Row],[Sone]],arbeidsgiveravgift[Sone],arbeidsgiveravgift[Sats])</f>
        <v>0.14099999999999999</v>
      </c>
    </row>
    <row r="54" spans="1:5">
      <c r="A54">
        <v>3314</v>
      </c>
      <c r="B54" t="s">
        <v>705</v>
      </c>
      <c r="C54" t="s">
        <v>700</v>
      </c>
      <c r="D54">
        <v>1</v>
      </c>
      <c r="E54">
        <f>_xlfn.XLOOKUP(arbgiveravg[[#This Row],[Sone]],arbeidsgiveravgift[Sone],arbeidsgiveravgift[Sats])</f>
        <v>0.14099999999999999</v>
      </c>
    </row>
    <row r="55" spans="1:5">
      <c r="A55">
        <v>3316</v>
      </c>
      <c r="B55" t="s">
        <v>706</v>
      </c>
      <c r="C55" t="s">
        <v>700</v>
      </c>
      <c r="D55">
        <v>1</v>
      </c>
      <c r="E55">
        <f>_xlfn.XLOOKUP(arbgiveravg[[#This Row],[Sone]],arbeidsgiveravgift[Sone],arbeidsgiveravgift[Sats])</f>
        <v>0.14099999999999999</v>
      </c>
    </row>
    <row r="56" spans="1:5">
      <c r="A56">
        <v>3318</v>
      </c>
      <c r="B56" t="s">
        <v>707</v>
      </c>
      <c r="C56" t="s">
        <v>700</v>
      </c>
      <c r="D56">
        <v>1</v>
      </c>
      <c r="E56">
        <f>_xlfn.XLOOKUP(arbgiveravg[[#This Row],[Sone]],arbeidsgiveravgift[Sone],arbeidsgiveravgift[Sats])</f>
        <v>0.14099999999999999</v>
      </c>
    </row>
    <row r="57" spans="1:5">
      <c r="A57">
        <v>3320</v>
      </c>
      <c r="B57" t="s">
        <v>708</v>
      </c>
      <c r="C57" t="s">
        <v>700</v>
      </c>
      <c r="D57">
        <v>2</v>
      </c>
      <c r="E57">
        <f>_xlfn.XLOOKUP(arbgiveravg[[#This Row],[Sone]],arbeidsgiveravgift[Sone],arbeidsgiveravgift[Sats])</f>
        <v>0.106</v>
      </c>
    </row>
    <row r="58" spans="1:5">
      <c r="A58">
        <v>3322</v>
      </c>
      <c r="B58" t="s">
        <v>709</v>
      </c>
      <c r="C58" t="s">
        <v>700</v>
      </c>
      <c r="D58">
        <v>2</v>
      </c>
      <c r="E58">
        <f>_xlfn.XLOOKUP(arbgiveravg[[#This Row],[Sone]],arbeidsgiveravgift[Sone],arbeidsgiveravgift[Sats])</f>
        <v>0.106</v>
      </c>
    </row>
    <row r="59" spans="1:5">
      <c r="A59">
        <v>3324</v>
      </c>
      <c r="B59" t="s">
        <v>710</v>
      </c>
      <c r="C59" t="s">
        <v>700</v>
      </c>
      <c r="D59">
        <v>2</v>
      </c>
      <c r="E59">
        <f>_xlfn.XLOOKUP(arbgiveravg[[#This Row],[Sone]],arbeidsgiveravgift[Sone],arbeidsgiveravgift[Sats])</f>
        <v>0.106</v>
      </c>
    </row>
    <row r="60" spans="1:5">
      <c r="A60">
        <v>3326</v>
      </c>
      <c r="B60" t="s">
        <v>711</v>
      </c>
      <c r="C60" t="s">
        <v>700</v>
      </c>
      <c r="D60">
        <v>2</v>
      </c>
      <c r="E60">
        <f>_xlfn.XLOOKUP(arbgiveravg[[#This Row],[Sone]],arbeidsgiveravgift[Sone],arbeidsgiveravgift[Sats])</f>
        <v>0.106</v>
      </c>
    </row>
    <row r="61" spans="1:5">
      <c r="A61">
        <v>3328</v>
      </c>
      <c r="B61" t="s">
        <v>712</v>
      </c>
      <c r="C61" t="s">
        <v>700</v>
      </c>
      <c r="D61">
        <v>2</v>
      </c>
      <c r="E61">
        <f>_xlfn.XLOOKUP(arbgiveravg[[#This Row],[Sone]],arbeidsgiveravgift[Sone],arbeidsgiveravgift[Sats])</f>
        <v>0.106</v>
      </c>
    </row>
    <row r="62" spans="1:5">
      <c r="A62">
        <v>3330</v>
      </c>
      <c r="B62" t="s">
        <v>713</v>
      </c>
      <c r="C62" t="s">
        <v>700</v>
      </c>
      <c r="D62">
        <v>2</v>
      </c>
      <c r="E62">
        <f>_xlfn.XLOOKUP(arbgiveravg[[#This Row],[Sone]],arbeidsgiveravgift[Sone],arbeidsgiveravgift[Sats])</f>
        <v>0.106</v>
      </c>
    </row>
    <row r="63" spans="1:5">
      <c r="A63">
        <v>3332</v>
      </c>
      <c r="B63" t="s">
        <v>714</v>
      </c>
      <c r="C63" t="s">
        <v>700</v>
      </c>
      <c r="D63" t="s">
        <v>653</v>
      </c>
      <c r="E63">
        <f>_xlfn.XLOOKUP(arbgiveravg[[#This Row],[Sone]],arbeidsgiveravgift[Sone],arbeidsgiveravgift[Sats])</f>
        <v>0.106</v>
      </c>
    </row>
    <row r="64" spans="1:5">
      <c r="A64">
        <v>3334</v>
      </c>
      <c r="B64" t="s">
        <v>715</v>
      </c>
      <c r="C64" t="s">
        <v>700</v>
      </c>
      <c r="D64">
        <v>1</v>
      </c>
      <c r="E64">
        <f>_xlfn.XLOOKUP(arbgiveravg[[#This Row],[Sone]],arbeidsgiveravgift[Sone],arbeidsgiveravgift[Sats])</f>
        <v>0.14099999999999999</v>
      </c>
    </row>
    <row r="65" spans="1:5">
      <c r="A65">
        <v>3336</v>
      </c>
      <c r="B65" t="s">
        <v>716</v>
      </c>
      <c r="C65" t="s">
        <v>700</v>
      </c>
      <c r="D65">
        <v>2</v>
      </c>
      <c r="E65">
        <f>_xlfn.XLOOKUP(arbgiveravg[[#This Row],[Sone]],arbeidsgiveravgift[Sone],arbeidsgiveravgift[Sats])</f>
        <v>0.106</v>
      </c>
    </row>
    <row r="66" spans="1:5">
      <c r="A66">
        <v>3338</v>
      </c>
      <c r="B66" t="s">
        <v>717</v>
      </c>
      <c r="C66" t="s">
        <v>700</v>
      </c>
      <c r="D66">
        <v>2</v>
      </c>
      <c r="E66">
        <f>_xlfn.XLOOKUP(arbgiveravg[[#This Row],[Sone]],arbeidsgiveravgift[Sone],arbeidsgiveravgift[Sats])</f>
        <v>0.106</v>
      </c>
    </row>
    <row r="67" spans="1:5">
      <c r="A67">
        <v>5601</v>
      </c>
      <c r="B67" t="s">
        <v>718</v>
      </c>
      <c r="C67" t="s">
        <v>719</v>
      </c>
      <c r="D67">
        <v>5</v>
      </c>
      <c r="E67">
        <f>_xlfn.XLOOKUP(arbgiveravg[[#This Row],[Sone]],arbeidsgiveravgift[Sone],arbeidsgiveravgift[Sats])</f>
        <v>0</v>
      </c>
    </row>
    <row r="68" spans="1:5">
      <c r="A68">
        <v>5603</v>
      </c>
      <c r="B68" t="s">
        <v>720</v>
      </c>
      <c r="C68" t="s">
        <v>719</v>
      </c>
      <c r="D68">
        <v>5</v>
      </c>
      <c r="E68">
        <f>_xlfn.XLOOKUP(arbgiveravg[[#This Row],[Sone]],arbeidsgiveravgift[Sone],arbeidsgiveravgift[Sats])</f>
        <v>0</v>
      </c>
    </row>
    <row r="69" spans="1:5">
      <c r="A69">
        <v>5605</v>
      </c>
      <c r="B69" t="s">
        <v>721</v>
      </c>
      <c r="C69" t="s">
        <v>719</v>
      </c>
      <c r="D69">
        <v>5</v>
      </c>
      <c r="E69">
        <f>_xlfn.XLOOKUP(arbgiveravg[[#This Row],[Sone]],arbeidsgiveravgift[Sone],arbeidsgiveravgift[Sats])</f>
        <v>0</v>
      </c>
    </row>
    <row r="70" spans="1:5">
      <c r="A70">
        <v>5607</v>
      </c>
      <c r="B70" t="s">
        <v>722</v>
      </c>
      <c r="C70" t="s">
        <v>719</v>
      </c>
      <c r="D70">
        <v>5</v>
      </c>
      <c r="E70">
        <f>_xlfn.XLOOKUP(arbgiveravg[[#This Row],[Sone]],arbeidsgiveravgift[Sone],arbeidsgiveravgift[Sats])</f>
        <v>0</v>
      </c>
    </row>
    <row r="71" spans="1:5">
      <c r="A71">
        <v>5610</v>
      </c>
      <c r="B71" t="s">
        <v>723</v>
      </c>
      <c r="C71" t="s">
        <v>719</v>
      </c>
      <c r="D71">
        <v>5</v>
      </c>
      <c r="E71">
        <f>_xlfn.XLOOKUP(arbgiveravg[[#This Row],[Sone]],arbeidsgiveravgift[Sone],arbeidsgiveravgift[Sats])</f>
        <v>0</v>
      </c>
    </row>
    <row r="72" spans="1:5">
      <c r="A72">
        <v>5612</v>
      </c>
      <c r="B72" t="s">
        <v>724</v>
      </c>
      <c r="C72" t="s">
        <v>719</v>
      </c>
      <c r="D72">
        <v>5</v>
      </c>
      <c r="E72">
        <f>_xlfn.XLOOKUP(arbgiveravg[[#This Row],[Sone]],arbeidsgiveravgift[Sone],arbeidsgiveravgift[Sats])</f>
        <v>0</v>
      </c>
    </row>
    <row r="73" spans="1:5">
      <c r="A73">
        <v>5614</v>
      </c>
      <c r="B73" t="s">
        <v>725</v>
      </c>
      <c r="C73" t="s">
        <v>719</v>
      </c>
      <c r="D73">
        <v>5</v>
      </c>
      <c r="E73">
        <f>_xlfn.XLOOKUP(arbgiveravg[[#This Row],[Sone]],arbeidsgiveravgift[Sone],arbeidsgiveravgift[Sats])</f>
        <v>0</v>
      </c>
    </row>
    <row r="74" spans="1:5">
      <c r="A74">
        <v>5616</v>
      </c>
      <c r="B74" t="s">
        <v>726</v>
      </c>
      <c r="C74" t="s">
        <v>719</v>
      </c>
      <c r="D74">
        <v>5</v>
      </c>
      <c r="E74">
        <f>_xlfn.XLOOKUP(arbgiveravg[[#This Row],[Sone]],arbeidsgiveravgift[Sone],arbeidsgiveravgift[Sats])</f>
        <v>0</v>
      </c>
    </row>
    <row r="75" spans="1:5">
      <c r="A75">
        <v>5618</v>
      </c>
      <c r="B75" t="s">
        <v>727</v>
      </c>
      <c r="C75" t="s">
        <v>719</v>
      </c>
      <c r="D75">
        <v>5</v>
      </c>
      <c r="E75">
        <f>_xlfn.XLOOKUP(arbgiveravg[[#This Row],[Sone]],arbeidsgiveravgift[Sone],arbeidsgiveravgift[Sats])</f>
        <v>0</v>
      </c>
    </row>
    <row r="76" spans="1:5">
      <c r="A76">
        <v>5620</v>
      </c>
      <c r="B76" t="s">
        <v>728</v>
      </c>
      <c r="C76" t="s">
        <v>719</v>
      </c>
      <c r="D76">
        <v>5</v>
      </c>
      <c r="E76">
        <f>_xlfn.XLOOKUP(arbgiveravg[[#This Row],[Sone]],arbeidsgiveravgift[Sone],arbeidsgiveravgift[Sats])</f>
        <v>0</v>
      </c>
    </row>
    <row r="77" spans="1:5">
      <c r="A77">
        <v>5622</v>
      </c>
      <c r="B77" t="s">
        <v>729</v>
      </c>
      <c r="C77" t="s">
        <v>719</v>
      </c>
      <c r="D77">
        <v>5</v>
      </c>
      <c r="E77">
        <f>_xlfn.XLOOKUP(arbgiveravg[[#This Row],[Sone]],arbeidsgiveravgift[Sone],arbeidsgiveravgift[Sats])</f>
        <v>0</v>
      </c>
    </row>
    <row r="78" spans="1:5">
      <c r="A78">
        <v>5624</v>
      </c>
      <c r="B78" t="s">
        <v>730</v>
      </c>
      <c r="C78" t="s">
        <v>719</v>
      </c>
      <c r="D78">
        <v>5</v>
      </c>
      <c r="E78">
        <f>_xlfn.XLOOKUP(arbgiveravg[[#This Row],[Sone]],arbeidsgiveravgift[Sone],arbeidsgiveravgift[Sats])</f>
        <v>0</v>
      </c>
    </row>
    <row r="79" spans="1:5">
      <c r="A79">
        <v>5626</v>
      </c>
      <c r="B79" t="s">
        <v>731</v>
      </c>
      <c r="C79" t="s">
        <v>719</v>
      </c>
      <c r="D79">
        <v>5</v>
      </c>
      <c r="E79">
        <f>_xlfn.XLOOKUP(arbgiveravg[[#This Row],[Sone]],arbeidsgiveravgift[Sone],arbeidsgiveravgift[Sats])</f>
        <v>0</v>
      </c>
    </row>
    <row r="80" spans="1:5">
      <c r="A80">
        <v>5628</v>
      </c>
      <c r="B80" t="s">
        <v>732</v>
      </c>
      <c r="C80" t="s">
        <v>719</v>
      </c>
      <c r="D80">
        <v>5</v>
      </c>
      <c r="E80">
        <f>_xlfn.XLOOKUP(arbgiveravg[[#This Row],[Sone]],arbeidsgiveravgift[Sone],arbeidsgiveravgift[Sats])</f>
        <v>0</v>
      </c>
    </row>
    <row r="81" spans="1:5">
      <c r="A81">
        <v>5630</v>
      </c>
      <c r="B81" t="s">
        <v>733</v>
      </c>
      <c r="C81" t="s">
        <v>719</v>
      </c>
      <c r="D81">
        <v>5</v>
      </c>
      <c r="E81">
        <f>_xlfn.XLOOKUP(arbgiveravg[[#This Row],[Sone]],arbeidsgiveravgift[Sone],arbeidsgiveravgift[Sats])</f>
        <v>0</v>
      </c>
    </row>
    <row r="82" spans="1:5">
      <c r="A82">
        <v>5632</v>
      </c>
      <c r="B82" t="s">
        <v>734</v>
      </c>
      <c r="C82" t="s">
        <v>719</v>
      </c>
      <c r="D82">
        <v>5</v>
      </c>
      <c r="E82">
        <f>_xlfn.XLOOKUP(arbgiveravg[[#This Row],[Sone]],arbeidsgiveravgift[Sone],arbeidsgiveravgift[Sats])</f>
        <v>0</v>
      </c>
    </row>
    <row r="83" spans="1:5">
      <c r="A83">
        <v>5634</v>
      </c>
      <c r="B83" t="s">
        <v>735</v>
      </c>
      <c r="C83" t="s">
        <v>719</v>
      </c>
      <c r="D83">
        <v>5</v>
      </c>
      <c r="E83">
        <f>_xlfn.XLOOKUP(arbgiveravg[[#This Row],[Sone]],arbeidsgiveravgift[Sone],arbeidsgiveravgift[Sats])</f>
        <v>0</v>
      </c>
    </row>
    <row r="84" spans="1:5">
      <c r="A84">
        <v>5636</v>
      </c>
      <c r="B84" t="s">
        <v>736</v>
      </c>
      <c r="C84" t="s">
        <v>719</v>
      </c>
      <c r="D84">
        <v>5</v>
      </c>
      <c r="E84">
        <f>_xlfn.XLOOKUP(arbgiveravg[[#This Row],[Sone]],arbeidsgiveravgift[Sone],arbeidsgiveravgift[Sats])</f>
        <v>0</v>
      </c>
    </row>
    <row r="85" spans="1:5">
      <c r="A85">
        <v>3401</v>
      </c>
      <c r="B85" t="s">
        <v>737</v>
      </c>
      <c r="C85" t="s">
        <v>738</v>
      </c>
      <c r="D85">
        <v>2</v>
      </c>
      <c r="E85">
        <f>_xlfn.XLOOKUP(arbgiveravg[[#This Row],[Sone]],arbeidsgiveravgift[Sone],arbeidsgiveravgift[Sats])</f>
        <v>0.106</v>
      </c>
    </row>
    <row r="86" spans="1:5">
      <c r="A86">
        <v>3403</v>
      </c>
      <c r="B86" t="s">
        <v>739</v>
      </c>
      <c r="C86" t="s">
        <v>738</v>
      </c>
      <c r="D86">
        <v>1</v>
      </c>
      <c r="E86">
        <f>_xlfn.XLOOKUP(arbgiveravg[[#This Row],[Sone]],arbeidsgiveravgift[Sone],arbeidsgiveravgift[Sats])</f>
        <v>0.14099999999999999</v>
      </c>
    </row>
    <row r="87" spans="1:5">
      <c r="A87">
        <v>3405</v>
      </c>
      <c r="B87" t="s">
        <v>740</v>
      </c>
      <c r="C87" t="s">
        <v>738</v>
      </c>
      <c r="D87">
        <v>1</v>
      </c>
      <c r="E87">
        <f>_xlfn.XLOOKUP(arbgiveravg[[#This Row],[Sone]],arbeidsgiveravgift[Sone],arbeidsgiveravgift[Sats])</f>
        <v>0.14099999999999999</v>
      </c>
    </row>
    <row r="88" spans="1:5">
      <c r="A88">
        <v>3407</v>
      </c>
      <c r="B88" t="s">
        <v>741</v>
      </c>
      <c r="C88" t="s">
        <v>738</v>
      </c>
      <c r="D88">
        <v>1</v>
      </c>
      <c r="E88">
        <f>_xlfn.XLOOKUP(arbgiveravg[[#This Row],[Sone]],arbeidsgiveravgift[Sone],arbeidsgiveravgift[Sats])</f>
        <v>0.14099999999999999</v>
      </c>
    </row>
    <row r="89" spans="1:5">
      <c r="A89">
        <v>3411</v>
      </c>
      <c r="B89" t="s">
        <v>742</v>
      </c>
      <c r="C89" t="s">
        <v>738</v>
      </c>
      <c r="D89">
        <v>1</v>
      </c>
      <c r="E89">
        <f>_xlfn.XLOOKUP(arbgiveravg[[#This Row],[Sone]],arbeidsgiveravgift[Sone],arbeidsgiveravgift[Sats])</f>
        <v>0.14099999999999999</v>
      </c>
    </row>
    <row r="90" spans="1:5">
      <c r="A90">
        <v>3412</v>
      </c>
      <c r="B90" t="s">
        <v>743</v>
      </c>
      <c r="C90" t="s">
        <v>738</v>
      </c>
      <c r="D90">
        <v>1</v>
      </c>
      <c r="E90">
        <f>_xlfn.XLOOKUP(arbgiveravg[[#This Row],[Sone]],arbeidsgiveravgift[Sone],arbeidsgiveravgift[Sats])</f>
        <v>0.14099999999999999</v>
      </c>
    </row>
    <row r="91" spans="1:5">
      <c r="A91">
        <v>3413</v>
      </c>
      <c r="B91" t="s">
        <v>744</v>
      </c>
      <c r="C91" t="s">
        <v>738</v>
      </c>
      <c r="D91">
        <v>1</v>
      </c>
      <c r="E91">
        <f>_xlfn.XLOOKUP(arbgiveravg[[#This Row],[Sone]],arbeidsgiveravgift[Sone],arbeidsgiveravgift[Sats])</f>
        <v>0.14099999999999999</v>
      </c>
    </row>
    <row r="92" spans="1:5">
      <c r="A92">
        <v>3414</v>
      </c>
      <c r="B92" t="s">
        <v>745</v>
      </c>
      <c r="C92" t="s">
        <v>738</v>
      </c>
      <c r="D92">
        <v>2</v>
      </c>
      <c r="E92">
        <f>_xlfn.XLOOKUP(arbgiveravg[[#This Row],[Sone]],arbeidsgiveravgift[Sone],arbeidsgiveravgift[Sats])</f>
        <v>0.106</v>
      </c>
    </row>
    <row r="93" spans="1:5">
      <c r="A93">
        <v>3415</v>
      </c>
      <c r="B93" t="s">
        <v>746</v>
      </c>
      <c r="C93" t="s">
        <v>738</v>
      </c>
      <c r="D93">
        <v>2</v>
      </c>
      <c r="E93">
        <f>_xlfn.XLOOKUP(arbgiveravg[[#This Row],[Sone]],arbeidsgiveravgift[Sone],arbeidsgiveravgift[Sats])</f>
        <v>0.106</v>
      </c>
    </row>
    <row r="94" spans="1:5">
      <c r="A94">
        <v>3416</v>
      </c>
      <c r="B94" t="s">
        <v>747</v>
      </c>
      <c r="C94" t="s">
        <v>738</v>
      </c>
      <c r="D94">
        <v>2</v>
      </c>
      <c r="E94">
        <f>_xlfn.XLOOKUP(arbgiveravg[[#This Row],[Sone]],arbeidsgiveravgift[Sone],arbeidsgiveravgift[Sats])</f>
        <v>0.106</v>
      </c>
    </row>
    <row r="95" spans="1:5">
      <c r="A95">
        <v>3417</v>
      </c>
      <c r="B95" t="s">
        <v>748</v>
      </c>
      <c r="C95" t="s">
        <v>738</v>
      </c>
      <c r="D95">
        <v>2</v>
      </c>
      <c r="E95">
        <f>_xlfn.XLOOKUP(arbgiveravg[[#This Row],[Sone]],arbeidsgiveravgift[Sone],arbeidsgiveravgift[Sats])</f>
        <v>0.106</v>
      </c>
    </row>
    <row r="96" spans="1:5">
      <c r="A96">
        <v>3418</v>
      </c>
      <c r="B96" t="s">
        <v>749</v>
      </c>
      <c r="C96" t="s">
        <v>738</v>
      </c>
      <c r="D96">
        <v>2</v>
      </c>
      <c r="E96">
        <f>_xlfn.XLOOKUP(arbgiveravg[[#This Row],[Sone]],arbeidsgiveravgift[Sone],arbeidsgiveravgift[Sats])</f>
        <v>0.106</v>
      </c>
    </row>
    <row r="97" spans="1:5">
      <c r="A97">
        <v>3419</v>
      </c>
      <c r="B97" t="s">
        <v>750</v>
      </c>
      <c r="C97" t="s">
        <v>738</v>
      </c>
      <c r="D97">
        <v>2</v>
      </c>
      <c r="E97">
        <f>_xlfn.XLOOKUP(arbgiveravg[[#This Row],[Sone]],arbeidsgiveravgift[Sone],arbeidsgiveravgift[Sats])</f>
        <v>0.106</v>
      </c>
    </row>
    <row r="98" spans="1:5">
      <c r="A98">
        <v>3420</v>
      </c>
      <c r="B98" t="s">
        <v>751</v>
      </c>
      <c r="C98" t="s">
        <v>738</v>
      </c>
      <c r="D98">
        <v>1</v>
      </c>
      <c r="E98">
        <f>_xlfn.XLOOKUP(arbgiveravg[[#This Row],[Sone]],arbeidsgiveravgift[Sone],arbeidsgiveravgift[Sats])</f>
        <v>0.14099999999999999</v>
      </c>
    </row>
    <row r="99" spans="1:5">
      <c r="A99">
        <v>3421</v>
      </c>
      <c r="B99" t="s">
        <v>752</v>
      </c>
      <c r="C99" t="s">
        <v>738</v>
      </c>
      <c r="D99">
        <v>2</v>
      </c>
      <c r="E99">
        <f>_xlfn.XLOOKUP(arbgiveravg[[#This Row],[Sone]],arbeidsgiveravgift[Sone],arbeidsgiveravgift[Sats])</f>
        <v>0.106</v>
      </c>
    </row>
    <row r="100" spans="1:5">
      <c r="A100">
        <v>3422</v>
      </c>
      <c r="B100" t="s">
        <v>753</v>
      </c>
      <c r="C100" t="s">
        <v>738</v>
      </c>
      <c r="D100">
        <v>2</v>
      </c>
      <c r="E100">
        <f>_xlfn.XLOOKUP(arbgiveravg[[#This Row],[Sone]],arbeidsgiveravgift[Sone],arbeidsgiveravgift[Sats])</f>
        <v>0.106</v>
      </c>
    </row>
    <row r="101" spans="1:5">
      <c r="A101">
        <v>3423</v>
      </c>
      <c r="B101" t="s">
        <v>754</v>
      </c>
      <c r="C101" t="s">
        <v>738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>
      <c r="A102">
        <v>3424</v>
      </c>
      <c r="B102" t="s">
        <v>755</v>
      </c>
      <c r="C102" t="s">
        <v>738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>
      <c r="A103">
        <v>3425</v>
      </c>
      <c r="B103" t="s">
        <v>756</v>
      </c>
      <c r="C103" t="s">
        <v>738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>
      <c r="A104">
        <v>3426</v>
      </c>
      <c r="B104" t="s">
        <v>757</v>
      </c>
      <c r="C104" t="s">
        <v>738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>
      <c r="A105">
        <v>3427</v>
      </c>
      <c r="B105" t="s">
        <v>758</v>
      </c>
      <c r="C105" t="s">
        <v>738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>
      <c r="A106">
        <v>3428</v>
      </c>
      <c r="B106" t="s">
        <v>759</v>
      </c>
      <c r="C106" t="s">
        <v>738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>
      <c r="A107">
        <v>3429</v>
      </c>
      <c r="B107" t="s">
        <v>760</v>
      </c>
      <c r="C107" t="s">
        <v>738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>
      <c r="A108">
        <v>3430</v>
      </c>
      <c r="B108" t="s">
        <v>761</v>
      </c>
      <c r="C108" t="s">
        <v>738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>
      <c r="A109">
        <v>3431</v>
      </c>
      <c r="B109" t="s">
        <v>762</v>
      </c>
      <c r="C109" t="s">
        <v>738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>
      <c r="A110">
        <v>3432</v>
      </c>
      <c r="B110" t="s">
        <v>763</v>
      </c>
      <c r="C110" t="s">
        <v>738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>
      <c r="A111">
        <v>3433</v>
      </c>
      <c r="B111" t="s">
        <v>764</v>
      </c>
      <c r="C111" t="s">
        <v>738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>
      <c r="A112">
        <v>3434</v>
      </c>
      <c r="B112" t="s">
        <v>765</v>
      </c>
      <c r="C112" t="s">
        <v>738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>
      <c r="A113">
        <v>3435</v>
      </c>
      <c r="B113" t="s">
        <v>766</v>
      </c>
      <c r="C113" t="s">
        <v>738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>
      <c r="A114">
        <v>3436</v>
      </c>
      <c r="B114" t="s">
        <v>767</v>
      </c>
      <c r="C114" t="s">
        <v>738</v>
      </c>
      <c r="D114">
        <v>2</v>
      </c>
      <c r="E114">
        <f>_xlfn.XLOOKUP(arbgiveravg[[#This Row],[Sone]],arbeidsgiveravgift[Sone],arbeidsgiveravgift[Sats])</f>
        <v>0.106</v>
      </c>
    </row>
    <row r="115" spans="1:5">
      <c r="A115">
        <v>3437</v>
      </c>
      <c r="B115" t="s">
        <v>768</v>
      </c>
      <c r="C115" t="s">
        <v>738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>
      <c r="A116">
        <v>3438</v>
      </c>
      <c r="B116" t="s">
        <v>769</v>
      </c>
      <c r="C116" t="s">
        <v>738</v>
      </c>
      <c r="D116">
        <v>2</v>
      </c>
      <c r="E116">
        <f>_xlfn.XLOOKUP(arbgiveravg[[#This Row],[Sone]],arbeidsgiveravgift[Sone],arbeidsgiveravgift[Sats])</f>
        <v>0.106</v>
      </c>
    </row>
    <row r="117" spans="1:5">
      <c r="A117">
        <v>3439</v>
      </c>
      <c r="B117" t="s">
        <v>770</v>
      </c>
      <c r="C117" t="s">
        <v>738</v>
      </c>
      <c r="D117">
        <v>2</v>
      </c>
      <c r="E117">
        <f>_xlfn.XLOOKUP(arbgiveravg[[#This Row],[Sone]],arbeidsgiveravgift[Sone],arbeidsgiveravgift[Sats])</f>
        <v>0.106</v>
      </c>
    </row>
    <row r="118" spans="1:5">
      <c r="A118">
        <v>3440</v>
      </c>
      <c r="B118" t="s">
        <v>771</v>
      </c>
      <c r="C118" t="s">
        <v>738</v>
      </c>
      <c r="D118">
        <v>1</v>
      </c>
      <c r="E118">
        <f>_xlfn.XLOOKUP(arbgiveravg[[#This Row],[Sone]],arbeidsgiveravgift[Sone],arbeidsgiveravgift[Sats])</f>
        <v>0.14099999999999999</v>
      </c>
    </row>
    <row r="119" spans="1:5">
      <c r="A119">
        <v>3441</v>
      </c>
      <c r="B119" t="s">
        <v>772</v>
      </c>
      <c r="C119" t="s">
        <v>738</v>
      </c>
      <c r="D119" t="s">
        <v>653</v>
      </c>
      <c r="E119">
        <f>_xlfn.XLOOKUP(arbgiveravg[[#This Row],[Sone]],arbeidsgiveravgift[Sone],arbeidsgiveravgift[Sats])</f>
        <v>0.106</v>
      </c>
    </row>
    <row r="120" spans="1:5">
      <c r="A120">
        <v>3442</v>
      </c>
      <c r="B120" t="s">
        <v>773</v>
      </c>
      <c r="C120" t="s">
        <v>738</v>
      </c>
      <c r="D120">
        <v>1</v>
      </c>
      <c r="E120">
        <f>_xlfn.XLOOKUP(arbgiveravg[[#This Row],[Sone]],arbeidsgiveravgift[Sone],arbeidsgiveravgift[Sats])</f>
        <v>0.14099999999999999</v>
      </c>
    </row>
    <row r="121" spans="1:5">
      <c r="A121">
        <v>3443</v>
      </c>
      <c r="B121" t="s">
        <v>774</v>
      </c>
      <c r="C121" t="s">
        <v>738</v>
      </c>
      <c r="D121">
        <v>1</v>
      </c>
      <c r="E121">
        <f>_xlfn.XLOOKUP(arbgiveravg[[#This Row],[Sone]],arbeidsgiveravgift[Sone],arbeidsgiveravgift[Sats])</f>
        <v>0.14099999999999999</v>
      </c>
    </row>
    <row r="122" spans="1:5">
      <c r="A122">
        <v>3446</v>
      </c>
      <c r="B122" t="s">
        <v>775</v>
      </c>
      <c r="C122" t="s">
        <v>738</v>
      </c>
      <c r="D122">
        <v>1</v>
      </c>
      <c r="E122">
        <f>_xlfn.XLOOKUP(arbgiveravg[[#This Row],[Sone]],arbeidsgiveravgift[Sone],arbeidsgiveravgift[Sats])</f>
        <v>0.14099999999999999</v>
      </c>
    </row>
    <row r="123" spans="1:5">
      <c r="A123">
        <v>3447</v>
      </c>
      <c r="B123" t="s">
        <v>776</v>
      </c>
      <c r="C123" t="s">
        <v>738</v>
      </c>
      <c r="D123">
        <v>2</v>
      </c>
      <c r="E123">
        <f>_xlfn.XLOOKUP(arbgiveravg[[#This Row],[Sone]],arbeidsgiveravgift[Sone],arbeidsgiveravgift[Sats])</f>
        <v>0.106</v>
      </c>
    </row>
    <row r="124" spans="1:5">
      <c r="A124">
        <v>3448</v>
      </c>
      <c r="B124" t="s">
        <v>777</v>
      </c>
      <c r="C124" t="s">
        <v>738</v>
      </c>
      <c r="D124">
        <v>2</v>
      </c>
      <c r="E124">
        <f>_xlfn.XLOOKUP(arbgiveravg[[#This Row],[Sone]],arbeidsgiveravgift[Sone],arbeidsgiveravgift[Sats])</f>
        <v>0.106</v>
      </c>
    </row>
    <row r="125" spans="1:5">
      <c r="A125">
        <v>3449</v>
      </c>
      <c r="B125" t="s">
        <v>778</v>
      </c>
      <c r="C125" t="s">
        <v>738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>
      <c r="A126">
        <v>3450</v>
      </c>
      <c r="B126" t="s">
        <v>779</v>
      </c>
      <c r="C126" t="s">
        <v>738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>
      <c r="A127">
        <v>3451</v>
      </c>
      <c r="B127" t="s">
        <v>780</v>
      </c>
      <c r="C127" t="s">
        <v>738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>
      <c r="A128">
        <v>3452</v>
      </c>
      <c r="B128" t="s">
        <v>781</v>
      </c>
      <c r="C128" t="s">
        <v>738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>
      <c r="A129">
        <v>3453</v>
      </c>
      <c r="B129" t="s">
        <v>782</v>
      </c>
      <c r="C129" t="s">
        <v>738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>
      <c r="A130">
        <v>3454</v>
      </c>
      <c r="B130" t="s">
        <v>783</v>
      </c>
      <c r="C130" t="s">
        <v>738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>
      <c r="A131">
        <v>1505</v>
      </c>
      <c r="B131" t="s">
        <v>784</v>
      </c>
      <c r="C131" t="s">
        <v>785</v>
      </c>
      <c r="D131">
        <v>1</v>
      </c>
      <c r="E131">
        <f>_xlfn.XLOOKUP(arbgiveravg[[#This Row],[Sone]],arbeidsgiveravgift[Sone],arbeidsgiveravgift[Sats])</f>
        <v>0.14099999999999999</v>
      </c>
    </row>
    <row r="132" spans="1:6">
      <c r="A132">
        <v>1506</v>
      </c>
      <c r="B132" t="s">
        <v>786</v>
      </c>
      <c r="C132" t="s">
        <v>785</v>
      </c>
      <c r="D132">
        <v>2</v>
      </c>
      <c r="E132">
        <f>_xlfn.XLOOKUP(arbgiveravg[[#This Row],[Sone]],arbeidsgiveravgift[Sone],arbeidsgiveravgift[Sats])</f>
        <v>0.106</v>
      </c>
      <c r="F132" t="s">
        <v>787</v>
      </c>
    </row>
    <row r="133" spans="1:6">
      <c r="A133">
        <v>1506</v>
      </c>
      <c r="B133" t="s">
        <v>786</v>
      </c>
      <c r="C133" t="s">
        <v>785</v>
      </c>
      <c r="D133">
        <v>1</v>
      </c>
      <c r="E133">
        <f>_xlfn.XLOOKUP(arbgiveravg[[#This Row],[Sone]],arbeidsgiveravgift[Sone],arbeidsgiveravgift[Sats])</f>
        <v>0.14099999999999999</v>
      </c>
    </row>
    <row r="134" spans="1:6">
      <c r="A134">
        <v>1508</v>
      </c>
      <c r="B134" t="s">
        <v>788</v>
      </c>
      <c r="C134" t="s">
        <v>785</v>
      </c>
      <c r="D134">
        <v>2</v>
      </c>
      <c r="E134">
        <f>_xlfn.XLOOKUP(arbgiveravg[[#This Row],[Sone]],arbeidsgiveravgift[Sone],arbeidsgiveravgift[Sats])</f>
        <v>0.106</v>
      </c>
      <c r="F134" t="s">
        <v>789</v>
      </c>
    </row>
    <row r="135" spans="1:6">
      <c r="A135">
        <v>1508</v>
      </c>
      <c r="B135" t="s">
        <v>788</v>
      </c>
      <c r="C135" t="s">
        <v>785</v>
      </c>
      <c r="D135">
        <v>1</v>
      </c>
      <c r="E135">
        <f>_xlfn.XLOOKUP(arbgiveravg[[#This Row],[Sone]],arbeidsgiveravgift[Sone],arbeidsgiveravgift[Sats])</f>
        <v>0.14099999999999999</v>
      </c>
    </row>
    <row r="136" spans="1:6">
      <c r="A136">
        <v>1511</v>
      </c>
      <c r="B136" t="s">
        <v>790</v>
      </c>
      <c r="C136" t="s">
        <v>785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>
      <c r="A137">
        <v>1514</v>
      </c>
      <c r="B137" t="s">
        <v>791</v>
      </c>
      <c r="C137" t="s">
        <v>785</v>
      </c>
      <c r="D137">
        <v>2</v>
      </c>
      <c r="E137">
        <f>_xlfn.XLOOKUP(arbgiveravg[[#This Row],[Sone]],arbeidsgiveravgift[Sone],arbeidsgiveravgift[Sats])</f>
        <v>0.106</v>
      </c>
    </row>
    <row r="138" spans="1:6">
      <c r="A138">
        <v>1515</v>
      </c>
      <c r="B138" t="s">
        <v>792</v>
      </c>
      <c r="C138" t="s">
        <v>785</v>
      </c>
      <c r="D138">
        <v>1</v>
      </c>
      <c r="E138">
        <f>_xlfn.XLOOKUP(arbgiveravg[[#This Row],[Sone]],arbeidsgiveravgift[Sone],arbeidsgiveravgift[Sats])</f>
        <v>0.14099999999999999</v>
      </c>
    </row>
    <row r="139" spans="1:6">
      <c r="A139">
        <v>1516</v>
      </c>
      <c r="B139" t="s">
        <v>793</v>
      </c>
      <c r="C139" t="s">
        <v>785</v>
      </c>
      <c r="D139">
        <v>1</v>
      </c>
      <c r="E139">
        <f>_xlfn.XLOOKUP(arbgiveravg[[#This Row],[Sone]],arbeidsgiveravgift[Sone],arbeidsgiveravgift[Sats])</f>
        <v>0.14099999999999999</v>
      </c>
    </row>
    <row r="140" spans="1:6">
      <c r="A140">
        <v>1517</v>
      </c>
      <c r="B140" t="s">
        <v>794</v>
      </c>
      <c r="C140" t="s">
        <v>785</v>
      </c>
      <c r="D140">
        <v>1</v>
      </c>
      <c r="E140">
        <f>_xlfn.XLOOKUP(arbgiveravg[[#This Row],[Sone]],arbeidsgiveravgift[Sone],arbeidsgiveravgift[Sats])</f>
        <v>0.14099999999999999</v>
      </c>
    </row>
    <row r="141" spans="1:6">
      <c r="A141">
        <v>1520</v>
      </c>
      <c r="B141" t="s">
        <v>795</v>
      </c>
      <c r="C141" t="s">
        <v>785</v>
      </c>
      <c r="D141">
        <v>1</v>
      </c>
      <c r="E141">
        <f>_xlfn.XLOOKUP(arbgiveravg[[#This Row],[Sone]],arbeidsgiveravgift[Sone],arbeidsgiveravgift[Sats])</f>
        <v>0.14099999999999999</v>
      </c>
    </row>
    <row r="142" spans="1:6">
      <c r="A142">
        <v>1525</v>
      </c>
      <c r="B142" t="s">
        <v>796</v>
      </c>
      <c r="C142" t="s">
        <v>785</v>
      </c>
      <c r="D142">
        <v>2</v>
      </c>
      <c r="E142">
        <f>_xlfn.XLOOKUP(arbgiveravg[[#This Row],[Sone]],arbeidsgiveravgift[Sone],arbeidsgiveravgift[Sats])</f>
        <v>0.106</v>
      </c>
    </row>
    <row r="143" spans="1:6">
      <c r="A143">
        <v>1528</v>
      </c>
      <c r="B143" t="s">
        <v>797</v>
      </c>
      <c r="C143" t="s">
        <v>785</v>
      </c>
      <c r="D143">
        <v>2</v>
      </c>
      <c r="E143">
        <f>_xlfn.XLOOKUP(arbgiveravg[[#This Row],[Sone]],arbeidsgiveravgift[Sone],arbeidsgiveravgift[Sats])</f>
        <v>0.106</v>
      </c>
    </row>
    <row r="144" spans="1:6">
      <c r="A144">
        <v>1531</v>
      </c>
      <c r="B144" t="s">
        <v>798</v>
      </c>
      <c r="C144" t="s">
        <v>785</v>
      </c>
      <c r="D144">
        <v>1</v>
      </c>
      <c r="E144">
        <f>_xlfn.XLOOKUP(arbgiveravg[[#This Row],[Sone]],arbeidsgiveravgift[Sone],arbeidsgiveravgift[Sats])</f>
        <v>0.14099999999999999</v>
      </c>
    </row>
    <row r="145" spans="1:6">
      <c r="A145">
        <v>1532</v>
      </c>
      <c r="B145" t="s">
        <v>799</v>
      </c>
      <c r="C145" t="s">
        <v>785</v>
      </c>
      <c r="D145">
        <v>1</v>
      </c>
      <c r="E145">
        <f>_xlfn.XLOOKUP(arbgiveravg[[#This Row],[Sone]],arbeidsgiveravgift[Sone],arbeidsgiveravgift[Sats])</f>
        <v>0.14099999999999999</v>
      </c>
    </row>
    <row r="146" spans="1:6">
      <c r="A146">
        <v>1535</v>
      </c>
      <c r="B146" t="s">
        <v>800</v>
      </c>
      <c r="C146" t="s">
        <v>785</v>
      </c>
      <c r="D146">
        <v>2</v>
      </c>
      <c r="E146">
        <f>_xlfn.XLOOKUP(arbgiveravg[[#This Row],[Sone]],arbeidsgiveravgift[Sone],arbeidsgiveravgift[Sats])</f>
        <v>0.106</v>
      </c>
    </row>
    <row r="147" spans="1:6">
      <c r="A147">
        <v>1539</v>
      </c>
      <c r="B147" t="s">
        <v>801</v>
      </c>
      <c r="C147" t="s">
        <v>785</v>
      </c>
      <c r="D147">
        <v>2</v>
      </c>
      <c r="E147">
        <f>_xlfn.XLOOKUP(arbgiveravg[[#This Row],[Sone]],arbeidsgiveravgift[Sone],arbeidsgiveravgift[Sats])</f>
        <v>0.106</v>
      </c>
    </row>
    <row r="148" spans="1:6">
      <c r="A148">
        <v>1547</v>
      </c>
      <c r="B148" t="s">
        <v>802</v>
      </c>
      <c r="C148" t="s">
        <v>785</v>
      </c>
      <c r="D148" t="s">
        <v>653</v>
      </c>
      <c r="E148">
        <f>_xlfn.XLOOKUP(arbgiveravg[[#This Row],[Sone]],arbeidsgiveravgift[Sone],arbeidsgiveravgift[Sats])</f>
        <v>0.106</v>
      </c>
    </row>
    <row r="149" spans="1:6">
      <c r="A149">
        <v>1554</v>
      </c>
      <c r="B149" t="s">
        <v>803</v>
      </c>
      <c r="C149" t="s">
        <v>785</v>
      </c>
      <c r="D149">
        <v>1</v>
      </c>
      <c r="E149">
        <f>_xlfn.XLOOKUP(arbgiveravg[[#This Row],[Sone]],arbeidsgiveravgift[Sone],arbeidsgiveravgift[Sats])</f>
        <v>0.14099999999999999</v>
      </c>
    </row>
    <row r="150" spans="1:6">
      <c r="A150">
        <v>1557</v>
      </c>
      <c r="B150" t="s">
        <v>804</v>
      </c>
      <c r="C150" t="s">
        <v>785</v>
      </c>
      <c r="D150" t="s">
        <v>653</v>
      </c>
      <c r="E150">
        <f>_xlfn.XLOOKUP(arbgiveravg[[#This Row],[Sone]],arbeidsgiveravgift[Sone],arbeidsgiveravgift[Sats])</f>
        <v>0.106</v>
      </c>
    </row>
    <row r="151" spans="1:6">
      <c r="A151">
        <v>1560</v>
      </c>
      <c r="B151" t="s">
        <v>805</v>
      </c>
      <c r="C151" t="s">
        <v>785</v>
      </c>
      <c r="D151">
        <v>2</v>
      </c>
      <c r="E151">
        <f>_xlfn.XLOOKUP(arbgiveravg[[#This Row],[Sone]],arbeidsgiveravgift[Sone],arbeidsgiveravgift[Sats])</f>
        <v>0.106</v>
      </c>
    </row>
    <row r="152" spans="1:6">
      <c r="A152">
        <v>1563</v>
      </c>
      <c r="B152" t="s">
        <v>806</v>
      </c>
      <c r="C152" t="s">
        <v>785</v>
      </c>
      <c r="D152">
        <v>2</v>
      </c>
      <c r="E152">
        <f>_xlfn.XLOOKUP(arbgiveravg[[#This Row],[Sone]],arbeidsgiveravgift[Sone],arbeidsgiveravgift[Sats])</f>
        <v>0.106</v>
      </c>
    </row>
    <row r="153" spans="1:6">
      <c r="A153">
        <v>1566</v>
      </c>
      <c r="B153" t="s">
        <v>807</v>
      </c>
      <c r="C153" t="s">
        <v>785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>
      <c r="A154">
        <v>1573</v>
      </c>
      <c r="B154" t="s">
        <v>808</v>
      </c>
      <c r="C154" t="s">
        <v>785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>
      <c r="A155">
        <v>1576</v>
      </c>
      <c r="B155" t="s">
        <v>809</v>
      </c>
      <c r="C155" t="s">
        <v>785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>
      <c r="A156">
        <v>1577</v>
      </c>
      <c r="B156" t="s">
        <v>810</v>
      </c>
      <c r="C156" t="s">
        <v>785</v>
      </c>
      <c r="D156">
        <v>2</v>
      </c>
      <c r="E156">
        <f>_xlfn.XLOOKUP(arbgiveravg[[#This Row],[Sone]],arbeidsgiveravgift[Sone],arbeidsgiveravgift[Sats])</f>
        <v>0.106</v>
      </c>
      <c r="F156" t="s">
        <v>811</v>
      </c>
    </row>
    <row r="157" spans="1:6">
      <c r="A157">
        <v>1577</v>
      </c>
      <c r="B157" t="s">
        <v>810</v>
      </c>
      <c r="C157" t="s">
        <v>785</v>
      </c>
      <c r="D157">
        <v>1</v>
      </c>
      <c r="E157">
        <f>_xlfn.XLOOKUP(arbgiveravg[[#This Row],[Sone]],arbeidsgiveravgift[Sone],arbeidsgiveravgift[Sats])</f>
        <v>0.14099999999999999</v>
      </c>
    </row>
    <row r="158" spans="1:6">
      <c r="A158">
        <v>1578</v>
      </c>
      <c r="B158" t="s">
        <v>812</v>
      </c>
      <c r="C158" t="s">
        <v>785</v>
      </c>
      <c r="D158">
        <v>2</v>
      </c>
      <c r="E158">
        <f>_xlfn.XLOOKUP(arbgiveravg[[#This Row],[Sone]],arbeidsgiveravgift[Sone],arbeidsgiveravgift[Sats])</f>
        <v>0.106</v>
      </c>
    </row>
    <row r="159" spans="1:6">
      <c r="A159">
        <v>1579</v>
      </c>
      <c r="B159" t="s">
        <v>813</v>
      </c>
      <c r="C159" t="s">
        <v>785</v>
      </c>
      <c r="D159" t="s">
        <v>653</v>
      </c>
      <c r="E159">
        <f>_xlfn.XLOOKUP(arbgiveravg[[#This Row],[Sone]],arbeidsgiveravgift[Sone],arbeidsgiveravgift[Sats])</f>
        <v>0.106</v>
      </c>
      <c r="F159" t="s">
        <v>814</v>
      </c>
    </row>
    <row r="160" spans="1:6">
      <c r="A160">
        <v>1579</v>
      </c>
      <c r="B160" t="s">
        <v>813</v>
      </c>
      <c r="C160" t="s">
        <v>785</v>
      </c>
      <c r="D160">
        <v>1</v>
      </c>
      <c r="E160">
        <f>_xlfn.XLOOKUP(arbgiveravg[[#This Row],[Sone]],arbeidsgiveravgift[Sone],arbeidsgiveravgift[Sats])</f>
        <v>0.14099999999999999</v>
      </c>
    </row>
    <row r="161" spans="1:5">
      <c r="A161">
        <v>1580</v>
      </c>
      <c r="B161" t="s">
        <v>815</v>
      </c>
      <c r="C161" t="s">
        <v>785</v>
      </c>
      <c r="D161" t="s">
        <v>653</v>
      </c>
      <c r="E161">
        <f>_xlfn.XLOOKUP(arbgiveravg[[#This Row],[Sone]],arbeidsgiveravgift[Sone],arbeidsgiveravgift[Sats])</f>
        <v>0.106</v>
      </c>
    </row>
    <row r="162" spans="1:5">
      <c r="A162">
        <v>1804</v>
      </c>
      <c r="B162" t="s">
        <v>816</v>
      </c>
      <c r="C162" t="s">
        <v>817</v>
      </c>
      <c r="D162" t="s">
        <v>658</v>
      </c>
      <c r="E162">
        <f>_xlfn.XLOOKUP(arbgiveravg[[#This Row],[Sone]],arbeidsgiveravgift[Sone],arbeidsgiveravgift[Sats])</f>
        <v>7.9000000000000001E-2</v>
      </c>
    </row>
    <row r="163" spans="1:5">
      <c r="A163">
        <v>1806</v>
      </c>
      <c r="B163" t="s">
        <v>818</v>
      </c>
      <c r="C163" t="s">
        <v>817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>
      <c r="A164">
        <v>1811</v>
      </c>
      <c r="B164" t="s">
        <v>819</v>
      </c>
      <c r="C164" t="s">
        <v>817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>
      <c r="A165">
        <v>1812</v>
      </c>
      <c r="B165" t="s">
        <v>820</v>
      </c>
      <c r="C165" t="s">
        <v>817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>
      <c r="A166">
        <v>1813</v>
      </c>
      <c r="B166" t="s">
        <v>821</v>
      </c>
      <c r="C166" t="s">
        <v>817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>
      <c r="A167">
        <v>1815</v>
      </c>
      <c r="B167" t="s">
        <v>822</v>
      </c>
      <c r="C167" t="s">
        <v>817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>
      <c r="A168">
        <v>1816</v>
      </c>
      <c r="B168" t="s">
        <v>823</v>
      </c>
      <c r="C168" t="s">
        <v>817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>
      <c r="A169">
        <v>1818</v>
      </c>
      <c r="B169" t="s">
        <v>824</v>
      </c>
      <c r="C169" t="s">
        <v>817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>
      <c r="A170">
        <v>1820</v>
      </c>
      <c r="B170" t="s">
        <v>825</v>
      </c>
      <c r="C170" t="s">
        <v>817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>
      <c r="A171">
        <v>1822</v>
      </c>
      <c r="B171" t="s">
        <v>826</v>
      </c>
      <c r="C171" t="s">
        <v>817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>
      <c r="A172">
        <v>1824</v>
      </c>
      <c r="B172" t="s">
        <v>827</v>
      </c>
      <c r="C172" t="s">
        <v>817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>
      <c r="A173">
        <v>1825</v>
      </c>
      <c r="B173" t="s">
        <v>828</v>
      </c>
      <c r="C173" t="s">
        <v>817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>
      <c r="A174">
        <v>1826</v>
      </c>
      <c r="B174" t="s">
        <v>829</v>
      </c>
      <c r="C174" t="s">
        <v>817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>
      <c r="A175">
        <v>1827</v>
      </c>
      <c r="B175" t="s">
        <v>830</v>
      </c>
      <c r="C175" t="s">
        <v>817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>
      <c r="A176">
        <v>1828</v>
      </c>
      <c r="B176" t="s">
        <v>831</v>
      </c>
      <c r="C176" t="s">
        <v>817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>
      <c r="A177">
        <v>1832</v>
      </c>
      <c r="B177" t="s">
        <v>832</v>
      </c>
      <c r="C177" t="s">
        <v>817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>
      <c r="A178">
        <v>1833</v>
      </c>
      <c r="B178" t="s">
        <v>833</v>
      </c>
      <c r="C178" t="s">
        <v>817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>
      <c r="A179">
        <v>1834</v>
      </c>
      <c r="B179" t="s">
        <v>834</v>
      </c>
      <c r="C179" t="s">
        <v>817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>
      <c r="A180">
        <v>1835</v>
      </c>
      <c r="B180" t="s">
        <v>835</v>
      </c>
      <c r="C180" t="s">
        <v>817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>
      <c r="A181">
        <v>1836</v>
      </c>
      <c r="B181" t="s">
        <v>836</v>
      </c>
      <c r="C181" t="s">
        <v>817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>
      <c r="A182">
        <v>1837</v>
      </c>
      <c r="B182" t="s">
        <v>837</v>
      </c>
      <c r="C182" t="s">
        <v>817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>
      <c r="A183">
        <v>1838</v>
      </c>
      <c r="B183" t="s">
        <v>838</v>
      </c>
      <c r="C183" t="s">
        <v>817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>
      <c r="A184">
        <v>1839</v>
      </c>
      <c r="B184" t="s">
        <v>839</v>
      </c>
      <c r="C184" t="s">
        <v>817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>
      <c r="A185">
        <v>1840</v>
      </c>
      <c r="B185" t="s">
        <v>840</v>
      </c>
      <c r="C185" t="s">
        <v>817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>
      <c r="A186">
        <v>1841</v>
      </c>
      <c r="B186" t="s">
        <v>841</v>
      </c>
      <c r="C186" t="s">
        <v>817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>
      <c r="A187">
        <v>1845</v>
      </c>
      <c r="B187" t="s">
        <v>842</v>
      </c>
      <c r="C187" t="s">
        <v>817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>
      <c r="A188">
        <v>1848</v>
      </c>
      <c r="B188" t="s">
        <v>843</v>
      </c>
      <c r="C188" t="s">
        <v>817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>
      <c r="A189">
        <v>1851</v>
      </c>
      <c r="B189" t="s">
        <v>844</v>
      </c>
      <c r="C189" t="s">
        <v>817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>
      <c r="A190">
        <v>1853</v>
      </c>
      <c r="B190" t="s">
        <v>845</v>
      </c>
      <c r="C190" t="s">
        <v>817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>
      <c r="A191">
        <v>1856</v>
      </c>
      <c r="B191" t="s">
        <v>846</v>
      </c>
      <c r="C191" t="s">
        <v>817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>
      <c r="A192">
        <v>1857</v>
      </c>
      <c r="B192" t="s">
        <v>847</v>
      </c>
      <c r="C192" t="s">
        <v>817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>
      <c r="A193">
        <v>1859</v>
      </c>
      <c r="B193" t="s">
        <v>848</v>
      </c>
      <c r="C193" t="s">
        <v>817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>
      <c r="A194">
        <v>1860</v>
      </c>
      <c r="B194" t="s">
        <v>849</v>
      </c>
      <c r="C194" t="s">
        <v>817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>
      <c r="A195">
        <v>1865</v>
      </c>
      <c r="B195" t="s">
        <v>850</v>
      </c>
      <c r="C195" t="s">
        <v>817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>
      <c r="A196">
        <v>1866</v>
      </c>
      <c r="B196" t="s">
        <v>851</v>
      </c>
      <c r="C196" t="s">
        <v>817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>
      <c r="A197">
        <v>1867</v>
      </c>
      <c r="B197" t="s">
        <v>852</v>
      </c>
      <c r="C197" t="s">
        <v>817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>
      <c r="A198">
        <v>1868</v>
      </c>
      <c r="B198" t="s">
        <v>853</v>
      </c>
      <c r="C198" t="s">
        <v>817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>
      <c r="A199">
        <v>1870</v>
      </c>
      <c r="B199" t="s">
        <v>854</v>
      </c>
      <c r="C199" t="s">
        <v>817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>
      <c r="A200">
        <v>1871</v>
      </c>
      <c r="B200" t="s">
        <v>855</v>
      </c>
      <c r="C200" t="s">
        <v>817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>
      <c r="A201">
        <v>1874</v>
      </c>
      <c r="B201" t="s">
        <v>856</v>
      </c>
      <c r="C201" t="s">
        <v>817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>
      <c r="A202">
        <v>1875</v>
      </c>
      <c r="B202" t="s">
        <v>857</v>
      </c>
      <c r="C202" t="s">
        <v>817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>
      <c r="A203">
        <v>301</v>
      </c>
      <c r="B203" t="s">
        <v>858</v>
      </c>
      <c r="C203" t="s">
        <v>858</v>
      </c>
      <c r="D203">
        <v>1</v>
      </c>
      <c r="E203">
        <f>_xlfn.XLOOKUP(arbgiveravg[[#This Row],[Sone]],arbeidsgiveravgift[Sone],arbeidsgiveravgift[Sats])</f>
        <v>0.14099999999999999</v>
      </c>
    </row>
    <row r="204" spans="1:5">
      <c r="A204">
        <v>1101</v>
      </c>
      <c r="B204" t="s">
        <v>859</v>
      </c>
      <c r="C204" t="s">
        <v>860</v>
      </c>
      <c r="D204">
        <v>1</v>
      </c>
      <c r="E204">
        <f>_xlfn.XLOOKUP(arbgiveravg[[#This Row],[Sone]],arbeidsgiveravgift[Sone],arbeidsgiveravgift[Sats])</f>
        <v>0.14099999999999999</v>
      </c>
    </row>
    <row r="205" spans="1:5">
      <c r="A205">
        <v>1103</v>
      </c>
      <c r="B205" t="s">
        <v>861</v>
      </c>
      <c r="C205" t="s">
        <v>860</v>
      </c>
      <c r="D205">
        <v>1</v>
      </c>
      <c r="E205">
        <f>_xlfn.XLOOKUP(arbgiveravg[[#This Row],[Sone]],arbeidsgiveravgift[Sone],arbeidsgiveravgift[Sats])</f>
        <v>0.14099999999999999</v>
      </c>
    </row>
    <row r="206" spans="1:5">
      <c r="A206">
        <v>1106</v>
      </c>
      <c r="B206" t="s">
        <v>862</v>
      </c>
      <c r="C206" t="s">
        <v>860</v>
      </c>
      <c r="D206">
        <v>1</v>
      </c>
      <c r="E206">
        <f>_xlfn.XLOOKUP(arbgiveravg[[#This Row],[Sone]],arbeidsgiveravgift[Sone],arbeidsgiveravgift[Sats])</f>
        <v>0.14099999999999999</v>
      </c>
    </row>
    <row r="207" spans="1:5">
      <c r="A207">
        <v>1108</v>
      </c>
      <c r="B207" t="s">
        <v>863</v>
      </c>
      <c r="C207" t="s">
        <v>860</v>
      </c>
      <c r="D207">
        <v>1</v>
      </c>
      <c r="E207">
        <f>_xlfn.XLOOKUP(arbgiveravg[[#This Row],[Sone]],arbeidsgiveravgift[Sone],arbeidsgiveravgift[Sats])</f>
        <v>0.14099999999999999</v>
      </c>
    </row>
    <row r="208" spans="1:5">
      <c r="A208">
        <v>1111</v>
      </c>
      <c r="B208" t="s">
        <v>864</v>
      </c>
      <c r="C208" t="s">
        <v>860</v>
      </c>
      <c r="D208">
        <v>1</v>
      </c>
      <c r="E208">
        <f>_xlfn.XLOOKUP(arbgiveravg[[#This Row],[Sone]],arbeidsgiveravgift[Sone],arbeidsgiveravgift[Sats])</f>
        <v>0.14099999999999999</v>
      </c>
    </row>
    <row r="209" spans="1:5">
      <c r="A209">
        <v>1112</v>
      </c>
      <c r="B209" t="s">
        <v>865</v>
      </c>
      <c r="C209" t="s">
        <v>860</v>
      </c>
      <c r="D209">
        <v>1</v>
      </c>
      <c r="E209">
        <f>_xlfn.XLOOKUP(arbgiveravg[[#This Row],[Sone]],arbeidsgiveravgift[Sone],arbeidsgiveravgift[Sats])</f>
        <v>0.14099999999999999</v>
      </c>
    </row>
    <row r="210" spans="1:5">
      <c r="A210">
        <v>1114</v>
      </c>
      <c r="B210" t="s">
        <v>866</v>
      </c>
      <c r="C210" t="s">
        <v>860</v>
      </c>
      <c r="D210">
        <v>1</v>
      </c>
      <c r="E210">
        <f>_xlfn.XLOOKUP(arbgiveravg[[#This Row],[Sone]],arbeidsgiveravgift[Sone],arbeidsgiveravgift[Sats])</f>
        <v>0.14099999999999999</v>
      </c>
    </row>
    <row r="211" spans="1:5">
      <c r="A211">
        <v>1119</v>
      </c>
      <c r="B211" t="s">
        <v>867</v>
      </c>
      <c r="C211" t="s">
        <v>860</v>
      </c>
      <c r="D211">
        <v>1</v>
      </c>
      <c r="E211">
        <f>_xlfn.XLOOKUP(arbgiveravg[[#This Row],[Sone]],arbeidsgiveravgift[Sone],arbeidsgiveravgift[Sats])</f>
        <v>0.14099999999999999</v>
      </c>
    </row>
    <row r="212" spans="1:5">
      <c r="A212">
        <v>1120</v>
      </c>
      <c r="B212" t="s">
        <v>868</v>
      </c>
      <c r="C212" t="s">
        <v>860</v>
      </c>
      <c r="D212">
        <v>1</v>
      </c>
      <c r="E212">
        <f>_xlfn.XLOOKUP(arbgiveravg[[#This Row],[Sone]],arbeidsgiveravgift[Sone],arbeidsgiveravgift[Sats])</f>
        <v>0.14099999999999999</v>
      </c>
    </row>
    <row r="213" spans="1:5">
      <c r="A213">
        <v>1121</v>
      </c>
      <c r="B213" t="s">
        <v>869</v>
      </c>
      <c r="C213" t="s">
        <v>860</v>
      </c>
      <c r="D213">
        <v>1</v>
      </c>
      <c r="E213">
        <f>_xlfn.XLOOKUP(arbgiveravg[[#This Row],[Sone]],arbeidsgiveravgift[Sone],arbeidsgiveravgift[Sats])</f>
        <v>0.14099999999999999</v>
      </c>
    </row>
    <row r="214" spans="1:5">
      <c r="A214">
        <v>1122</v>
      </c>
      <c r="B214" t="s">
        <v>870</v>
      </c>
      <c r="C214" t="s">
        <v>860</v>
      </c>
      <c r="D214">
        <v>1</v>
      </c>
      <c r="E214">
        <f>_xlfn.XLOOKUP(arbgiveravg[[#This Row],[Sone]],arbeidsgiveravgift[Sone],arbeidsgiveravgift[Sats])</f>
        <v>0.14099999999999999</v>
      </c>
    </row>
    <row r="215" spans="1:5">
      <c r="A215">
        <v>1124</v>
      </c>
      <c r="B215" t="s">
        <v>871</v>
      </c>
      <c r="C215" t="s">
        <v>860</v>
      </c>
      <c r="D215">
        <v>1</v>
      </c>
      <c r="E215">
        <f>_xlfn.XLOOKUP(arbgiveravg[[#This Row],[Sone]],arbeidsgiveravgift[Sone],arbeidsgiveravgift[Sats])</f>
        <v>0.14099999999999999</v>
      </c>
    </row>
    <row r="216" spans="1:5">
      <c r="A216">
        <v>1127</v>
      </c>
      <c r="B216" t="s">
        <v>872</v>
      </c>
      <c r="C216" t="s">
        <v>860</v>
      </c>
      <c r="D216">
        <v>1</v>
      </c>
      <c r="E216">
        <f>_xlfn.XLOOKUP(arbgiveravg[[#This Row],[Sone]],arbeidsgiveravgift[Sone],arbeidsgiveravgift[Sats])</f>
        <v>0.14099999999999999</v>
      </c>
    </row>
    <row r="217" spans="1:5">
      <c r="A217">
        <v>1130</v>
      </c>
      <c r="B217" t="s">
        <v>873</v>
      </c>
      <c r="C217" t="s">
        <v>860</v>
      </c>
      <c r="D217">
        <v>1</v>
      </c>
      <c r="E217">
        <f>_xlfn.XLOOKUP(arbgiveravg[[#This Row],[Sone]],arbeidsgiveravgift[Sone],arbeidsgiveravgift[Sats])</f>
        <v>0.14099999999999999</v>
      </c>
    </row>
    <row r="218" spans="1:5">
      <c r="A218">
        <v>1133</v>
      </c>
      <c r="B218" t="s">
        <v>874</v>
      </c>
      <c r="C218" t="s">
        <v>860</v>
      </c>
      <c r="D218">
        <v>2</v>
      </c>
      <c r="E218">
        <f>_xlfn.XLOOKUP(arbgiveravg[[#This Row],[Sone]],arbeidsgiveravgift[Sone],arbeidsgiveravgift[Sats])</f>
        <v>0.106</v>
      </c>
    </row>
    <row r="219" spans="1:5">
      <c r="A219">
        <v>1134</v>
      </c>
      <c r="B219" t="s">
        <v>875</v>
      </c>
      <c r="C219" t="s">
        <v>860</v>
      </c>
      <c r="D219">
        <v>2</v>
      </c>
      <c r="E219">
        <f>_xlfn.XLOOKUP(arbgiveravg[[#This Row],[Sone]],arbeidsgiveravgift[Sone],arbeidsgiveravgift[Sats])</f>
        <v>0.106</v>
      </c>
    </row>
    <row r="220" spans="1:5">
      <c r="A220">
        <v>1135</v>
      </c>
      <c r="B220" t="s">
        <v>876</v>
      </c>
      <c r="C220" t="s">
        <v>860</v>
      </c>
      <c r="D220">
        <v>2</v>
      </c>
      <c r="E220">
        <f>_xlfn.XLOOKUP(arbgiveravg[[#This Row],[Sone]],arbeidsgiveravgift[Sone],arbeidsgiveravgift[Sats])</f>
        <v>0.106</v>
      </c>
    </row>
    <row r="221" spans="1:5">
      <c r="A221">
        <v>1144</v>
      </c>
      <c r="B221" t="s">
        <v>877</v>
      </c>
      <c r="C221" t="s">
        <v>860</v>
      </c>
      <c r="D221" t="s">
        <v>653</v>
      </c>
      <c r="E221">
        <f>_xlfn.XLOOKUP(arbgiveravg[[#This Row],[Sone]],arbeidsgiveravgift[Sone],arbeidsgiveravgift[Sats])</f>
        <v>0.106</v>
      </c>
    </row>
    <row r="222" spans="1:5">
      <c r="A222">
        <v>1145</v>
      </c>
      <c r="B222" t="s">
        <v>878</v>
      </c>
      <c r="C222" t="s">
        <v>860</v>
      </c>
      <c r="D222">
        <v>1</v>
      </c>
      <c r="E222">
        <f>_xlfn.XLOOKUP(arbgiveravg[[#This Row],[Sone]],arbeidsgiveravgift[Sone],arbeidsgiveravgift[Sats])</f>
        <v>0.14099999999999999</v>
      </c>
    </row>
    <row r="223" spans="1:5">
      <c r="A223">
        <v>1146</v>
      </c>
      <c r="B223" t="s">
        <v>879</v>
      </c>
      <c r="C223" t="s">
        <v>860</v>
      </c>
      <c r="D223">
        <v>1</v>
      </c>
      <c r="E223">
        <f>_xlfn.XLOOKUP(arbgiveravg[[#This Row],[Sone]],arbeidsgiveravgift[Sone],arbeidsgiveravgift[Sats])</f>
        <v>0.14099999999999999</v>
      </c>
    </row>
    <row r="224" spans="1:5">
      <c r="A224">
        <v>1149</v>
      </c>
      <c r="B224" t="s">
        <v>880</v>
      </c>
      <c r="C224" t="s">
        <v>860</v>
      </c>
      <c r="D224">
        <v>1</v>
      </c>
      <c r="E224">
        <f>_xlfn.XLOOKUP(arbgiveravg[[#This Row],[Sone]],arbeidsgiveravgift[Sone],arbeidsgiveravgift[Sats])</f>
        <v>0.14099999999999999</v>
      </c>
    </row>
    <row r="225" spans="1:5">
      <c r="A225">
        <v>1151</v>
      </c>
      <c r="B225" t="s">
        <v>881</v>
      </c>
      <c r="C225" t="s">
        <v>860</v>
      </c>
      <c r="D225" t="s">
        <v>653</v>
      </c>
      <c r="E225">
        <f>_xlfn.XLOOKUP(arbgiveravg[[#This Row],[Sone]],arbeidsgiveravgift[Sone],arbeidsgiveravgift[Sats])</f>
        <v>0.106</v>
      </c>
    </row>
    <row r="226" spans="1:5">
      <c r="A226">
        <v>1160</v>
      </c>
      <c r="B226" t="s">
        <v>882</v>
      </c>
      <c r="C226" t="s">
        <v>860</v>
      </c>
      <c r="D226">
        <v>1</v>
      </c>
      <c r="E226">
        <f>_xlfn.XLOOKUP(arbgiveravg[[#This Row],[Sone]],arbeidsgiveravgift[Sone],arbeidsgiveravgift[Sats])</f>
        <v>0.14099999999999999</v>
      </c>
    </row>
    <row r="227" spans="1:5">
      <c r="A227">
        <v>4001</v>
      </c>
      <c r="B227" t="s">
        <v>883</v>
      </c>
      <c r="C227" t="s">
        <v>884</v>
      </c>
      <c r="D227">
        <v>1</v>
      </c>
      <c r="E227">
        <f>_xlfn.XLOOKUP(arbgiveravg[[#This Row],[Sone]],arbeidsgiveravgift[Sone],arbeidsgiveravgift[Sats])</f>
        <v>0.14099999999999999</v>
      </c>
    </row>
    <row r="228" spans="1:5">
      <c r="A228">
        <v>4003</v>
      </c>
      <c r="B228" t="s">
        <v>885</v>
      </c>
      <c r="C228" t="s">
        <v>884</v>
      </c>
      <c r="D228">
        <v>1</v>
      </c>
      <c r="E228">
        <f>_xlfn.XLOOKUP(arbgiveravg[[#This Row],[Sone]],arbeidsgiveravgift[Sone],arbeidsgiveravgift[Sats])</f>
        <v>0.14099999999999999</v>
      </c>
    </row>
    <row r="229" spans="1:5">
      <c r="A229">
        <v>4005</v>
      </c>
      <c r="B229" t="s">
        <v>886</v>
      </c>
      <c r="C229" t="s">
        <v>884</v>
      </c>
      <c r="D229">
        <v>1</v>
      </c>
      <c r="E229">
        <f>_xlfn.XLOOKUP(arbgiveravg[[#This Row],[Sone]],arbeidsgiveravgift[Sone],arbeidsgiveravgift[Sats])</f>
        <v>0.14099999999999999</v>
      </c>
    </row>
    <row r="230" spans="1:5">
      <c r="A230">
        <v>4010</v>
      </c>
      <c r="B230" t="s">
        <v>887</v>
      </c>
      <c r="C230" t="s">
        <v>884</v>
      </c>
      <c r="D230">
        <v>1</v>
      </c>
      <c r="E230">
        <f>_xlfn.XLOOKUP(arbgiveravg[[#This Row],[Sone]],arbeidsgiveravgift[Sone],arbeidsgiveravgift[Sats])</f>
        <v>0.14099999999999999</v>
      </c>
    </row>
    <row r="231" spans="1:5">
      <c r="A231">
        <v>4012</v>
      </c>
      <c r="B231" t="s">
        <v>888</v>
      </c>
      <c r="C231" t="s">
        <v>884</v>
      </c>
      <c r="D231">
        <v>1</v>
      </c>
      <c r="E231">
        <f>_xlfn.XLOOKUP(arbgiveravg[[#This Row],[Sone]],arbeidsgiveravgift[Sone],arbeidsgiveravgift[Sats])</f>
        <v>0.14099999999999999</v>
      </c>
    </row>
    <row r="232" spans="1:5">
      <c r="A232">
        <v>4014</v>
      </c>
      <c r="B232" t="s">
        <v>889</v>
      </c>
      <c r="C232" t="s">
        <v>884</v>
      </c>
      <c r="D232">
        <v>1</v>
      </c>
      <c r="E232">
        <f>_xlfn.XLOOKUP(arbgiveravg[[#This Row],[Sone]],arbeidsgiveravgift[Sone],arbeidsgiveravgift[Sats])</f>
        <v>0.14099999999999999</v>
      </c>
    </row>
    <row r="233" spans="1:5">
      <c r="A233">
        <v>4016</v>
      </c>
      <c r="B233" t="s">
        <v>890</v>
      </c>
      <c r="C233" t="s">
        <v>884</v>
      </c>
      <c r="D233">
        <v>2</v>
      </c>
      <c r="E233">
        <f>_xlfn.XLOOKUP(arbgiveravg[[#This Row],[Sone]],arbeidsgiveravgift[Sone],arbeidsgiveravgift[Sats])</f>
        <v>0.106</v>
      </c>
    </row>
    <row r="234" spans="1:5">
      <c r="A234">
        <v>4018</v>
      </c>
      <c r="B234" t="s">
        <v>891</v>
      </c>
      <c r="C234" t="s">
        <v>884</v>
      </c>
      <c r="D234">
        <v>2</v>
      </c>
      <c r="E234">
        <f>_xlfn.XLOOKUP(arbgiveravg[[#This Row],[Sone]],arbeidsgiveravgift[Sone],arbeidsgiveravgift[Sats])</f>
        <v>0.106</v>
      </c>
    </row>
    <row r="235" spans="1:5">
      <c r="A235">
        <v>4020</v>
      </c>
      <c r="B235" t="s">
        <v>892</v>
      </c>
      <c r="C235" t="s">
        <v>884</v>
      </c>
      <c r="D235">
        <v>1</v>
      </c>
      <c r="E235">
        <f>_xlfn.XLOOKUP(arbgiveravg[[#This Row],[Sone]],arbeidsgiveravgift[Sone],arbeidsgiveravgift[Sats])</f>
        <v>0.14099999999999999</v>
      </c>
    </row>
    <row r="236" spans="1:5">
      <c r="A236">
        <v>4022</v>
      </c>
      <c r="B236" t="s">
        <v>893</v>
      </c>
      <c r="C236" t="s">
        <v>884</v>
      </c>
      <c r="D236">
        <v>2</v>
      </c>
      <c r="E236">
        <f>_xlfn.XLOOKUP(arbgiveravg[[#This Row],[Sone]],arbeidsgiveravgift[Sone],arbeidsgiveravgift[Sats])</f>
        <v>0.106</v>
      </c>
    </row>
    <row r="237" spans="1:5">
      <c r="A237">
        <v>4024</v>
      </c>
      <c r="B237" t="s">
        <v>894</v>
      </c>
      <c r="C237" t="s">
        <v>884</v>
      </c>
      <c r="D237">
        <v>2</v>
      </c>
      <c r="E237">
        <f>_xlfn.XLOOKUP(arbgiveravg[[#This Row],[Sone]],arbeidsgiveravgift[Sone],arbeidsgiveravgift[Sats])</f>
        <v>0.106</v>
      </c>
    </row>
    <row r="238" spans="1:5">
      <c r="A238">
        <v>4026</v>
      </c>
      <c r="B238" t="s">
        <v>895</v>
      </c>
      <c r="C238" t="s">
        <v>884</v>
      </c>
      <c r="D238">
        <v>2</v>
      </c>
      <c r="E238">
        <f>_xlfn.XLOOKUP(arbgiveravg[[#This Row],[Sone]],arbeidsgiveravgift[Sone],arbeidsgiveravgift[Sats])</f>
        <v>0.106</v>
      </c>
    </row>
    <row r="239" spans="1:5">
      <c r="A239">
        <v>4028</v>
      </c>
      <c r="B239" t="s">
        <v>896</v>
      </c>
      <c r="C239" t="s">
        <v>884</v>
      </c>
      <c r="D239">
        <v>2</v>
      </c>
      <c r="E239">
        <f>_xlfn.XLOOKUP(arbgiveravg[[#This Row],[Sone]],arbeidsgiveravgift[Sone],arbeidsgiveravgift[Sats])</f>
        <v>0.106</v>
      </c>
    </row>
    <row r="240" spans="1:5">
      <c r="A240">
        <v>4030</v>
      </c>
      <c r="B240" t="s">
        <v>897</v>
      </c>
      <c r="C240" t="s">
        <v>884</v>
      </c>
      <c r="D240">
        <v>2</v>
      </c>
      <c r="E240">
        <f>_xlfn.XLOOKUP(arbgiveravg[[#This Row],[Sone]],arbeidsgiveravgift[Sone],arbeidsgiveravgift[Sats])</f>
        <v>0.106</v>
      </c>
    </row>
    <row r="241" spans="1:5">
      <c r="A241">
        <v>4032</v>
      </c>
      <c r="B241" t="s">
        <v>898</v>
      </c>
      <c r="C241" t="s">
        <v>884</v>
      </c>
      <c r="D241">
        <v>2</v>
      </c>
      <c r="E241">
        <f>_xlfn.XLOOKUP(arbgiveravg[[#This Row],[Sone]],arbeidsgiveravgift[Sone],arbeidsgiveravgift[Sats])</f>
        <v>0.106</v>
      </c>
    </row>
    <row r="242" spans="1:5">
      <c r="A242">
        <v>4034</v>
      </c>
      <c r="B242" t="s">
        <v>899</v>
      </c>
      <c r="C242" t="s">
        <v>884</v>
      </c>
      <c r="D242">
        <v>2</v>
      </c>
      <c r="E242">
        <f>_xlfn.XLOOKUP(arbgiveravg[[#This Row],[Sone]],arbeidsgiveravgift[Sone],arbeidsgiveravgift[Sats])</f>
        <v>0.106</v>
      </c>
    </row>
    <row r="243" spans="1:5">
      <c r="A243">
        <v>4036</v>
      </c>
      <c r="B243" t="s">
        <v>900</v>
      </c>
      <c r="C243" t="s">
        <v>884</v>
      </c>
      <c r="D243">
        <v>2</v>
      </c>
      <c r="E243">
        <f>_xlfn.XLOOKUP(arbgiveravg[[#This Row],[Sone]],arbeidsgiveravgift[Sone],arbeidsgiveravgift[Sats])</f>
        <v>0.106</v>
      </c>
    </row>
    <row r="244" spans="1:5">
      <c r="A244">
        <v>5501</v>
      </c>
      <c r="B244" t="s">
        <v>901</v>
      </c>
      <c r="C244" t="s">
        <v>902</v>
      </c>
      <c r="D244" t="s">
        <v>658</v>
      </c>
      <c r="E244">
        <f>_xlfn.XLOOKUP(arbgiveravg[[#This Row],[Sone]],arbeidsgiveravgift[Sone],arbeidsgiveravgift[Sats])</f>
        <v>7.9000000000000001E-2</v>
      </c>
    </row>
    <row r="245" spans="1:5">
      <c r="A245">
        <v>5503</v>
      </c>
      <c r="B245" t="s">
        <v>903</v>
      </c>
      <c r="C245" t="s">
        <v>902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>
      <c r="A246">
        <v>5510</v>
      </c>
      <c r="B246" t="s">
        <v>904</v>
      </c>
      <c r="C246" t="s">
        <v>902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>
      <c r="A247">
        <v>5512</v>
      </c>
      <c r="B247" t="s">
        <v>905</v>
      </c>
      <c r="C247" t="s">
        <v>902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>
      <c r="A248">
        <v>5514</v>
      </c>
      <c r="B248" t="s">
        <v>906</v>
      </c>
      <c r="C248" t="s">
        <v>902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>
      <c r="A249">
        <v>5516</v>
      </c>
      <c r="B249" t="s">
        <v>907</v>
      </c>
      <c r="C249" t="s">
        <v>902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>
      <c r="A250">
        <v>5518</v>
      </c>
      <c r="B250" t="s">
        <v>908</v>
      </c>
      <c r="C250" t="s">
        <v>902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>
      <c r="A251">
        <v>5520</v>
      </c>
      <c r="B251" t="s">
        <v>909</v>
      </c>
      <c r="C251" t="s">
        <v>902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>
      <c r="A252">
        <v>5522</v>
      </c>
      <c r="B252" t="s">
        <v>910</v>
      </c>
      <c r="C252" t="s">
        <v>902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>
      <c r="A253">
        <v>5524</v>
      </c>
      <c r="B253" t="s">
        <v>911</v>
      </c>
      <c r="C253" t="s">
        <v>902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>
      <c r="A254">
        <v>5526</v>
      </c>
      <c r="B254" t="s">
        <v>912</v>
      </c>
      <c r="C254" t="s">
        <v>902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>
      <c r="A255">
        <v>5528</v>
      </c>
      <c r="B255" t="s">
        <v>913</v>
      </c>
      <c r="C255" t="s">
        <v>902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>
      <c r="A256">
        <v>5530</v>
      </c>
      <c r="B256" t="s">
        <v>914</v>
      </c>
      <c r="C256" t="s">
        <v>902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>
      <c r="A257">
        <v>5532</v>
      </c>
      <c r="B257" t="s">
        <v>915</v>
      </c>
      <c r="C257" t="s">
        <v>902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>
      <c r="A258">
        <v>5534</v>
      </c>
      <c r="B258" t="s">
        <v>916</v>
      </c>
      <c r="C258" t="s">
        <v>902</v>
      </c>
      <c r="D258">
        <v>5</v>
      </c>
      <c r="E258">
        <f>_xlfn.XLOOKUP(arbgiveravg[[#This Row],[Sone]],arbeidsgiveravgift[Sone],arbeidsgiveravgift[Sats])</f>
        <v>0</v>
      </c>
    </row>
    <row r="259" spans="1:6">
      <c r="A259">
        <v>5536</v>
      </c>
      <c r="B259" t="s">
        <v>917</v>
      </c>
      <c r="C259" t="s">
        <v>902</v>
      </c>
      <c r="D259">
        <v>5</v>
      </c>
      <c r="E259">
        <f>_xlfn.XLOOKUP(arbgiveravg[[#This Row],[Sone]],arbeidsgiveravgift[Sone],arbeidsgiveravgift[Sats])</f>
        <v>0</v>
      </c>
    </row>
    <row r="260" spans="1:6">
      <c r="A260">
        <v>5538</v>
      </c>
      <c r="B260" t="s">
        <v>918</v>
      </c>
      <c r="C260" t="s">
        <v>902</v>
      </c>
      <c r="D260">
        <v>5</v>
      </c>
      <c r="E260">
        <f>_xlfn.XLOOKUP(arbgiveravg[[#This Row],[Sone]],arbeidsgiveravgift[Sone],arbeidsgiveravgift[Sats])</f>
        <v>0</v>
      </c>
    </row>
    <row r="261" spans="1:6">
      <c r="A261">
        <v>5540</v>
      </c>
      <c r="B261" t="s">
        <v>919</v>
      </c>
      <c r="C261" t="s">
        <v>902</v>
      </c>
      <c r="D261">
        <v>5</v>
      </c>
      <c r="E261">
        <f>_xlfn.XLOOKUP(arbgiveravg[[#This Row],[Sone]],arbeidsgiveravgift[Sone],arbeidsgiveravgift[Sats])</f>
        <v>0</v>
      </c>
    </row>
    <row r="262" spans="1:6">
      <c r="A262">
        <v>5542</v>
      </c>
      <c r="B262" t="s">
        <v>920</v>
      </c>
      <c r="C262" t="s">
        <v>902</v>
      </c>
      <c r="D262">
        <v>5</v>
      </c>
      <c r="E262">
        <f>_xlfn.XLOOKUP(arbgiveravg[[#This Row],[Sone]],arbeidsgiveravgift[Sone],arbeidsgiveravgift[Sats])</f>
        <v>0</v>
      </c>
    </row>
    <row r="263" spans="1:6">
      <c r="A263">
        <v>5544</v>
      </c>
      <c r="B263" t="s">
        <v>921</v>
      </c>
      <c r="C263" t="s">
        <v>902</v>
      </c>
      <c r="D263">
        <v>5</v>
      </c>
      <c r="E263">
        <f>_xlfn.XLOOKUP(arbgiveravg[[#This Row],[Sone]],arbeidsgiveravgift[Sone],arbeidsgiveravgift[Sats])</f>
        <v>0</v>
      </c>
    </row>
    <row r="264" spans="1:6">
      <c r="A264">
        <v>5546</v>
      </c>
      <c r="B264" t="s">
        <v>922</v>
      </c>
      <c r="C264" t="s">
        <v>902</v>
      </c>
      <c r="D264">
        <v>5</v>
      </c>
      <c r="E264">
        <f>_xlfn.XLOOKUP(arbgiveravg[[#This Row],[Sone]],arbeidsgiveravgift[Sone],arbeidsgiveravgift[Sats])</f>
        <v>0</v>
      </c>
    </row>
    <row r="265" spans="1:6">
      <c r="A265">
        <v>5001</v>
      </c>
      <c r="B265" t="s">
        <v>923</v>
      </c>
      <c r="C265" t="s">
        <v>924</v>
      </c>
      <c r="D265">
        <v>1</v>
      </c>
      <c r="E265">
        <f>_xlfn.XLOOKUP(arbgiveravg[[#This Row],[Sone]],arbeidsgiveravgift[Sone],arbeidsgiveravgift[Sats])</f>
        <v>0.14099999999999999</v>
      </c>
    </row>
    <row r="266" spans="1:6">
      <c r="A266">
        <v>5006</v>
      </c>
      <c r="B266" t="s">
        <v>925</v>
      </c>
      <c r="C266" t="s">
        <v>924</v>
      </c>
      <c r="D266">
        <v>1</v>
      </c>
      <c r="E266">
        <f>_xlfn.XLOOKUP(arbgiveravg[[#This Row],[Sone]],arbeidsgiveravgift[Sone],arbeidsgiveravgift[Sats])</f>
        <v>0.14099999999999999</v>
      </c>
    </row>
    <row r="267" spans="1:6">
      <c r="A267">
        <v>5006</v>
      </c>
      <c r="B267" t="s">
        <v>925</v>
      </c>
      <c r="C267" t="s">
        <v>924</v>
      </c>
      <c r="D267">
        <v>2</v>
      </c>
      <c r="E267">
        <f>_xlfn.XLOOKUP(arbgiveravg[[#This Row],[Sone]],arbeidsgiveravgift[Sone],arbeidsgiveravgift[Sats])</f>
        <v>0.106</v>
      </c>
      <c r="F267" t="s">
        <v>926</v>
      </c>
    </row>
    <row r="268" spans="1:6">
      <c r="A268">
        <v>5007</v>
      </c>
      <c r="B268" t="s">
        <v>927</v>
      </c>
      <c r="C268" t="s">
        <v>924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>
      <c r="A269">
        <v>5014</v>
      </c>
      <c r="B269" t="s">
        <v>928</v>
      </c>
      <c r="C269" t="s">
        <v>924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>
      <c r="A270">
        <v>5020</v>
      </c>
      <c r="B270" t="s">
        <v>929</v>
      </c>
      <c r="C270" t="s">
        <v>924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>
      <c r="A271">
        <v>5021</v>
      </c>
      <c r="B271" t="s">
        <v>930</v>
      </c>
      <c r="C271" t="s">
        <v>924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>
      <c r="A272">
        <v>5022</v>
      </c>
      <c r="B272" t="s">
        <v>931</v>
      </c>
      <c r="C272" t="s">
        <v>924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>
      <c r="A273">
        <v>5025</v>
      </c>
      <c r="B273" t="s">
        <v>932</v>
      </c>
      <c r="C273" t="s">
        <v>924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>
      <c r="A274">
        <v>5026</v>
      </c>
      <c r="B274" t="s">
        <v>933</v>
      </c>
      <c r="C274" t="s">
        <v>924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>
      <c r="A275">
        <v>5027</v>
      </c>
      <c r="B275" t="s">
        <v>934</v>
      </c>
      <c r="C275" t="s">
        <v>924</v>
      </c>
      <c r="D275" t="s">
        <v>653</v>
      </c>
      <c r="E275">
        <f>_xlfn.XLOOKUP(arbgiveravg[[#This Row],[Sone]],arbeidsgiveravgift[Sone],arbeidsgiveravgift[Sats])</f>
        <v>0.106</v>
      </c>
    </row>
    <row r="276" spans="1:5">
      <c r="A276">
        <v>5028</v>
      </c>
      <c r="B276" t="s">
        <v>935</v>
      </c>
      <c r="C276" t="s">
        <v>924</v>
      </c>
      <c r="D276">
        <v>1</v>
      </c>
      <c r="E276">
        <f>_xlfn.XLOOKUP(arbgiveravg[[#This Row],[Sone]],arbeidsgiveravgift[Sone],arbeidsgiveravgift[Sats])</f>
        <v>0.14099999999999999</v>
      </c>
    </row>
    <row r="277" spans="1:5">
      <c r="A277">
        <v>5029</v>
      </c>
      <c r="B277" t="s">
        <v>936</v>
      </c>
      <c r="C277" t="s">
        <v>924</v>
      </c>
      <c r="D277">
        <v>1</v>
      </c>
      <c r="E277">
        <f>_xlfn.XLOOKUP(arbgiveravg[[#This Row],[Sone]],arbeidsgiveravgift[Sone],arbeidsgiveravgift[Sats])</f>
        <v>0.14099999999999999</v>
      </c>
    </row>
    <row r="278" spans="1:5">
      <c r="A278">
        <v>5031</v>
      </c>
      <c r="B278" t="s">
        <v>937</v>
      </c>
      <c r="C278" t="s">
        <v>924</v>
      </c>
      <c r="D278">
        <v>1</v>
      </c>
      <c r="E278">
        <f>_xlfn.XLOOKUP(arbgiveravg[[#This Row],[Sone]],arbeidsgiveravgift[Sone],arbeidsgiveravgift[Sats])</f>
        <v>0.14099999999999999</v>
      </c>
    </row>
    <row r="279" spans="1:5">
      <c r="A279">
        <v>5032</v>
      </c>
      <c r="B279" t="s">
        <v>938</v>
      </c>
      <c r="C279" t="s">
        <v>924</v>
      </c>
      <c r="D279" t="s">
        <v>653</v>
      </c>
      <c r="E279">
        <f>_xlfn.XLOOKUP(arbgiveravg[[#This Row],[Sone]],arbeidsgiveravgift[Sone],arbeidsgiveravgift[Sats])</f>
        <v>0.106</v>
      </c>
    </row>
    <row r="280" spans="1:5">
      <c r="A280">
        <v>5033</v>
      </c>
      <c r="B280" t="s">
        <v>939</v>
      </c>
      <c r="C280" t="s">
        <v>924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>
      <c r="A281">
        <v>5034</v>
      </c>
      <c r="B281" t="s">
        <v>940</v>
      </c>
      <c r="C281" t="s">
        <v>924</v>
      </c>
      <c r="D281">
        <v>2</v>
      </c>
      <c r="E281">
        <f>_xlfn.XLOOKUP(arbgiveravg[[#This Row],[Sone]],arbeidsgiveravgift[Sone],arbeidsgiveravgift[Sats])</f>
        <v>0.106</v>
      </c>
    </row>
    <row r="282" spans="1:5">
      <c r="A282">
        <v>5035</v>
      </c>
      <c r="B282" t="s">
        <v>941</v>
      </c>
      <c r="C282" t="s">
        <v>924</v>
      </c>
      <c r="D282">
        <v>1</v>
      </c>
      <c r="E282">
        <f>_xlfn.XLOOKUP(arbgiveravg[[#This Row],[Sone]],arbeidsgiveravgift[Sone],arbeidsgiveravgift[Sats])</f>
        <v>0.14099999999999999</v>
      </c>
    </row>
    <row r="283" spans="1:5">
      <c r="A283">
        <v>5036</v>
      </c>
      <c r="B283" t="s">
        <v>942</v>
      </c>
      <c r="C283" t="s">
        <v>924</v>
      </c>
      <c r="D283" t="s">
        <v>653</v>
      </c>
      <c r="E283">
        <f>_xlfn.XLOOKUP(arbgiveravg[[#This Row],[Sone]],arbeidsgiveravgift[Sone],arbeidsgiveravgift[Sats])</f>
        <v>0.106</v>
      </c>
    </row>
    <row r="284" spans="1:5">
      <c r="A284">
        <v>5037</v>
      </c>
      <c r="B284" t="s">
        <v>943</v>
      </c>
      <c r="C284" t="s">
        <v>924</v>
      </c>
      <c r="D284">
        <v>1</v>
      </c>
      <c r="E284">
        <f>_xlfn.XLOOKUP(arbgiveravg[[#This Row],[Sone]],arbeidsgiveravgift[Sone],arbeidsgiveravgift[Sats])</f>
        <v>0.14099999999999999</v>
      </c>
    </row>
    <row r="285" spans="1:5">
      <c r="A285">
        <v>5038</v>
      </c>
      <c r="B285" t="s">
        <v>944</v>
      </c>
      <c r="C285" t="s">
        <v>924</v>
      </c>
      <c r="D285">
        <v>1</v>
      </c>
      <c r="E285">
        <f>_xlfn.XLOOKUP(arbgiveravg[[#This Row],[Sone]],arbeidsgiveravgift[Sone],arbeidsgiveravgift[Sats])</f>
        <v>0.14099999999999999</v>
      </c>
    </row>
    <row r="286" spans="1:5">
      <c r="A286">
        <v>5041</v>
      </c>
      <c r="B286" t="s">
        <v>945</v>
      </c>
      <c r="C286" t="s">
        <v>924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>
      <c r="A287">
        <v>5042</v>
      </c>
      <c r="B287" t="s">
        <v>946</v>
      </c>
      <c r="C287" t="s">
        <v>924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>
      <c r="A288">
        <v>5043</v>
      </c>
      <c r="B288" t="s">
        <v>947</v>
      </c>
      <c r="C288" t="s">
        <v>924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>
      <c r="A289">
        <v>5044</v>
      </c>
      <c r="B289" t="s">
        <v>948</v>
      </c>
      <c r="C289" t="s">
        <v>924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>
      <c r="A290">
        <v>5045</v>
      </c>
      <c r="B290" t="s">
        <v>949</v>
      </c>
      <c r="C290" t="s">
        <v>924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>
      <c r="A291">
        <v>5046</v>
      </c>
      <c r="B291" t="s">
        <v>950</v>
      </c>
      <c r="C291" t="s">
        <v>924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>
      <c r="A292">
        <v>5047</v>
      </c>
      <c r="B292" t="s">
        <v>951</v>
      </c>
      <c r="C292" t="s">
        <v>924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>
      <c r="A293">
        <v>5049</v>
      </c>
      <c r="B293" t="s">
        <v>952</v>
      </c>
      <c r="C293" t="s">
        <v>924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>
      <c r="A294">
        <v>5052</v>
      </c>
      <c r="B294" t="s">
        <v>953</v>
      </c>
      <c r="C294" t="s">
        <v>924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>
      <c r="A295">
        <v>5053</v>
      </c>
      <c r="B295" t="s">
        <v>954</v>
      </c>
      <c r="C295" t="s">
        <v>924</v>
      </c>
      <c r="D295">
        <v>2</v>
      </c>
      <c r="E295">
        <f>_xlfn.XLOOKUP(arbgiveravg[[#This Row],[Sone]],arbeidsgiveravgift[Sone],arbeidsgiveravgift[Sats])</f>
        <v>0.106</v>
      </c>
    </row>
    <row r="296" spans="1:6">
      <c r="A296">
        <v>5054</v>
      </c>
      <c r="B296" t="s">
        <v>955</v>
      </c>
      <c r="C296" t="s">
        <v>924</v>
      </c>
      <c r="D296">
        <v>2</v>
      </c>
      <c r="E296">
        <f>_xlfn.XLOOKUP(arbgiveravg[[#This Row],[Sone]],arbeidsgiveravgift[Sone],arbeidsgiveravgift[Sats])</f>
        <v>0.106</v>
      </c>
    </row>
    <row r="297" spans="1:6">
      <c r="A297">
        <v>5055</v>
      </c>
      <c r="B297" t="s">
        <v>956</v>
      </c>
      <c r="C297" t="s">
        <v>924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>
      <c r="A298">
        <v>5056</v>
      </c>
      <c r="B298" t="s">
        <v>957</v>
      </c>
      <c r="C298" t="s">
        <v>924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>
      <c r="A299">
        <v>5057</v>
      </c>
      <c r="B299" t="s">
        <v>958</v>
      </c>
      <c r="C299" t="s">
        <v>924</v>
      </c>
      <c r="D299">
        <v>3</v>
      </c>
      <c r="E299">
        <f>_xlfn.XLOOKUP(arbgiveravg[[#This Row],[Sone]],arbeidsgiveravgift[Sone],arbeidsgiveravgift[Sats])</f>
        <v>6.4000000000000001E-2</v>
      </c>
      <c r="F299" t="s">
        <v>959</v>
      </c>
    </row>
    <row r="300" spans="1:6">
      <c r="A300">
        <v>5057</v>
      </c>
      <c r="B300" t="s">
        <v>958</v>
      </c>
      <c r="C300" t="s">
        <v>924</v>
      </c>
      <c r="D300">
        <v>2</v>
      </c>
      <c r="E300">
        <f>_xlfn.XLOOKUP(arbgiveravg[[#This Row],[Sone]],arbeidsgiveravgift[Sone],arbeidsgiveravgift[Sats])</f>
        <v>0.106</v>
      </c>
    </row>
    <row r="301" spans="1:6">
      <c r="A301">
        <v>5058</v>
      </c>
      <c r="B301" t="s">
        <v>960</v>
      </c>
      <c r="C301" t="s">
        <v>924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>
      <c r="A302">
        <v>5059</v>
      </c>
      <c r="B302" t="s">
        <v>961</v>
      </c>
      <c r="C302" t="s">
        <v>924</v>
      </c>
      <c r="D302">
        <v>2</v>
      </c>
      <c r="E302">
        <f>_xlfn.XLOOKUP(arbgiveravg[[#This Row],[Sone]],arbeidsgiveravgift[Sone],arbeidsgiveravgift[Sats])</f>
        <v>0.106</v>
      </c>
      <c r="F302" t="s">
        <v>962</v>
      </c>
    </row>
    <row r="303" spans="1:6">
      <c r="A303">
        <v>5059</v>
      </c>
      <c r="B303" t="s">
        <v>961</v>
      </c>
      <c r="C303" t="s">
        <v>924</v>
      </c>
      <c r="D303">
        <v>3</v>
      </c>
      <c r="E303">
        <f>_xlfn.XLOOKUP(arbgiveravg[[#This Row],[Sone]],arbeidsgiveravgift[Sone],arbeidsgiveravgift[Sats])</f>
        <v>6.4000000000000001E-2</v>
      </c>
      <c r="F303" t="s">
        <v>963</v>
      </c>
    </row>
    <row r="304" spans="1:6">
      <c r="A304">
        <v>5059</v>
      </c>
      <c r="B304" t="s">
        <v>961</v>
      </c>
      <c r="C304" t="s">
        <v>924</v>
      </c>
      <c r="D304">
        <v>1</v>
      </c>
      <c r="E304">
        <f>_xlfn.XLOOKUP(arbgiveravg[[#This Row],[Sone]],arbeidsgiveravgift[Sone],arbeidsgiveravgift[Sats])</f>
        <v>0.14099999999999999</v>
      </c>
    </row>
    <row r="305" spans="1:6">
      <c r="A305">
        <v>5060</v>
      </c>
      <c r="B305" t="s">
        <v>964</v>
      </c>
      <c r="C305" t="s">
        <v>924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>
      <c r="A306">
        <v>5061</v>
      </c>
      <c r="B306" t="s">
        <v>965</v>
      </c>
      <c r="C306" t="s">
        <v>924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>
      <c r="A307">
        <v>3901</v>
      </c>
      <c r="B307" t="s">
        <v>966</v>
      </c>
      <c r="C307" t="s">
        <v>967</v>
      </c>
      <c r="D307">
        <v>1</v>
      </c>
      <c r="E307">
        <f>_xlfn.XLOOKUP(arbgiveravg[[#This Row],[Sone]],arbeidsgiveravgift[Sone],arbeidsgiveravgift[Sats])</f>
        <v>0.14099999999999999</v>
      </c>
    </row>
    <row r="308" spans="1:6">
      <c r="A308">
        <v>3903</v>
      </c>
      <c r="B308" t="s">
        <v>968</v>
      </c>
      <c r="C308" t="s">
        <v>967</v>
      </c>
      <c r="D308">
        <v>1</v>
      </c>
      <c r="E308">
        <f>_xlfn.XLOOKUP(arbgiveravg[[#This Row],[Sone]],arbeidsgiveravgift[Sone],arbeidsgiveravgift[Sats])</f>
        <v>0.14099999999999999</v>
      </c>
    </row>
    <row r="309" spans="1:6">
      <c r="A309">
        <v>3905</v>
      </c>
      <c r="B309" t="s">
        <v>969</v>
      </c>
      <c r="C309" t="s">
        <v>967</v>
      </c>
      <c r="D309">
        <v>1</v>
      </c>
      <c r="E309">
        <f>_xlfn.XLOOKUP(arbgiveravg[[#This Row],[Sone]],arbeidsgiveravgift[Sone],arbeidsgiveravgift[Sats])</f>
        <v>0.14099999999999999</v>
      </c>
    </row>
    <row r="310" spans="1:6">
      <c r="A310">
        <v>3907</v>
      </c>
      <c r="B310" t="s">
        <v>970</v>
      </c>
      <c r="C310" t="s">
        <v>967</v>
      </c>
      <c r="D310">
        <v>1</v>
      </c>
      <c r="E310">
        <f>_xlfn.XLOOKUP(arbgiveravg[[#This Row],[Sone]],arbeidsgiveravgift[Sone],arbeidsgiveravgift[Sats])</f>
        <v>0.14099999999999999</v>
      </c>
    </row>
    <row r="311" spans="1:6">
      <c r="A311">
        <v>3909</v>
      </c>
      <c r="B311" t="s">
        <v>971</v>
      </c>
      <c r="C311" t="s">
        <v>967</v>
      </c>
      <c r="D311">
        <v>1</v>
      </c>
      <c r="E311">
        <f>_xlfn.XLOOKUP(arbgiveravg[[#This Row],[Sone]],arbeidsgiveravgift[Sone],arbeidsgiveravgift[Sats])</f>
        <v>0.14099999999999999</v>
      </c>
    </row>
    <row r="312" spans="1:6">
      <c r="A312">
        <v>3911</v>
      </c>
      <c r="B312" t="s">
        <v>972</v>
      </c>
      <c r="C312" t="s">
        <v>967</v>
      </c>
      <c r="D312">
        <v>1</v>
      </c>
      <c r="E312">
        <f>_xlfn.XLOOKUP(arbgiveravg[[#This Row],[Sone]],arbeidsgiveravgift[Sone],arbeidsgiveravgift[Sats])</f>
        <v>0.14099999999999999</v>
      </c>
    </row>
    <row r="313" spans="1:6">
      <c r="A313">
        <v>4601</v>
      </c>
      <c r="B313" t="s">
        <v>973</v>
      </c>
      <c r="C313" t="s">
        <v>974</v>
      </c>
      <c r="D313">
        <v>1</v>
      </c>
      <c r="E313">
        <f>_xlfn.XLOOKUP(arbgiveravg[[#This Row],[Sone]],arbeidsgiveravgift[Sone],arbeidsgiveravgift[Sats])</f>
        <v>0.14099999999999999</v>
      </c>
    </row>
    <row r="314" spans="1:6">
      <c r="A314">
        <v>4602</v>
      </c>
      <c r="B314" t="s">
        <v>975</v>
      </c>
      <c r="C314" t="s">
        <v>974</v>
      </c>
      <c r="D314" t="s">
        <v>653</v>
      </c>
      <c r="E314">
        <f>_xlfn.XLOOKUP(arbgiveravg[[#This Row],[Sone]],arbeidsgiveravgift[Sone],arbeidsgiveravgift[Sats])</f>
        <v>0.106</v>
      </c>
      <c r="F314" t="s">
        <v>976</v>
      </c>
    </row>
    <row r="315" spans="1:6">
      <c r="A315">
        <v>4602</v>
      </c>
      <c r="B315" t="s">
        <v>975</v>
      </c>
      <c r="C315" t="s">
        <v>974</v>
      </c>
      <c r="D315">
        <v>2</v>
      </c>
      <c r="E315">
        <f>_xlfn.XLOOKUP(arbgiveravg[[#This Row],[Sone]],arbeidsgiveravgift[Sone],arbeidsgiveravgift[Sats])</f>
        <v>0.106</v>
      </c>
      <c r="F315" t="s">
        <v>977</v>
      </c>
    </row>
    <row r="316" spans="1:6">
      <c r="A316">
        <v>4611</v>
      </c>
      <c r="B316" t="s">
        <v>978</v>
      </c>
      <c r="C316" t="s">
        <v>974</v>
      </c>
      <c r="D316" t="s">
        <v>653</v>
      </c>
      <c r="E316">
        <f>_xlfn.XLOOKUP(arbgiveravg[[#This Row],[Sone]],arbeidsgiveravgift[Sone],arbeidsgiveravgift[Sats])</f>
        <v>0.106</v>
      </c>
    </row>
    <row r="317" spans="1:6">
      <c r="A317">
        <v>4612</v>
      </c>
      <c r="B317" t="s">
        <v>979</v>
      </c>
      <c r="C317" t="s">
        <v>974</v>
      </c>
      <c r="D317">
        <v>1</v>
      </c>
      <c r="E317">
        <f>_xlfn.XLOOKUP(arbgiveravg[[#This Row],[Sone]],arbeidsgiveravgift[Sone],arbeidsgiveravgift[Sats])</f>
        <v>0.14099999999999999</v>
      </c>
    </row>
    <row r="318" spans="1:6">
      <c r="A318">
        <v>4613</v>
      </c>
      <c r="B318" t="s">
        <v>980</v>
      </c>
      <c r="C318" t="s">
        <v>974</v>
      </c>
      <c r="D318" t="s">
        <v>653</v>
      </c>
      <c r="E318">
        <f>_xlfn.XLOOKUP(arbgiveravg[[#This Row],[Sone]],arbeidsgiveravgift[Sone],arbeidsgiveravgift[Sats])</f>
        <v>0.106</v>
      </c>
    </row>
    <row r="319" spans="1:6">
      <c r="A319">
        <v>4614</v>
      </c>
      <c r="B319" t="s">
        <v>981</v>
      </c>
      <c r="C319" t="s">
        <v>974</v>
      </c>
      <c r="D319">
        <v>1</v>
      </c>
      <c r="E319">
        <f>_xlfn.XLOOKUP(arbgiveravg[[#This Row],[Sone]],arbeidsgiveravgift[Sone],arbeidsgiveravgift[Sats])</f>
        <v>0.14099999999999999</v>
      </c>
    </row>
    <row r="320" spans="1:6">
      <c r="A320">
        <v>4615</v>
      </c>
      <c r="B320" t="s">
        <v>982</v>
      </c>
      <c r="C320" t="s">
        <v>974</v>
      </c>
      <c r="D320">
        <v>1</v>
      </c>
      <c r="E320">
        <f>_xlfn.XLOOKUP(arbgiveravg[[#This Row],[Sone]],arbeidsgiveravgift[Sone],arbeidsgiveravgift[Sats])</f>
        <v>0.14099999999999999</v>
      </c>
    </row>
    <row r="321" spans="1:6">
      <c r="A321">
        <v>4616</v>
      </c>
      <c r="B321" t="s">
        <v>983</v>
      </c>
      <c r="C321" t="s">
        <v>974</v>
      </c>
      <c r="D321">
        <v>2</v>
      </c>
      <c r="E321">
        <f>_xlfn.XLOOKUP(arbgiveravg[[#This Row],[Sone]],arbeidsgiveravgift[Sone],arbeidsgiveravgift[Sats])</f>
        <v>0.106</v>
      </c>
    </row>
    <row r="322" spans="1:6">
      <c r="A322">
        <v>4617</v>
      </c>
      <c r="B322" t="s">
        <v>984</v>
      </c>
      <c r="C322" t="s">
        <v>974</v>
      </c>
      <c r="D322">
        <v>2</v>
      </c>
      <c r="E322">
        <f>_xlfn.XLOOKUP(arbgiveravg[[#This Row],[Sone]],arbeidsgiveravgift[Sone],arbeidsgiveravgift[Sats])</f>
        <v>0.106</v>
      </c>
    </row>
    <row r="323" spans="1:6">
      <c r="A323">
        <v>4618</v>
      </c>
      <c r="B323" t="s">
        <v>985</v>
      </c>
      <c r="C323" t="s">
        <v>974</v>
      </c>
      <c r="D323">
        <v>2</v>
      </c>
      <c r="E323">
        <f>_xlfn.XLOOKUP(arbgiveravg[[#This Row],[Sone]],arbeidsgiveravgift[Sone],arbeidsgiveravgift[Sats])</f>
        <v>0.106</v>
      </c>
    </row>
    <row r="324" spans="1:6">
      <c r="A324">
        <v>4619</v>
      </c>
      <c r="B324" t="s">
        <v>986</v>
      </c>
      <c r="C324" t="s">
        <v>974</v>
      </c>
      <c r="D324">
        <v>2</v>
      </c>
      <c r="E324">
        <f>_xlfn.XLOOKUP(arbgiveravg[[#This Row],[Sone]],arbeidsgiveravgift[Sone],arbeidsgiveravgift[Sats])</f>
        <v>0.106</v>
      </c>
    </row>
    <row r="325" spans="1:6">
      <c r="A325">
        <v>4620</v>
      </c>
      <c r="B325" t="s">
        <v>987</v>
      </c>
      <c r="C325" t="s">
        <v>974</v>
      </c>
      <c r="D325">
        <v>2</v>
      </c>
      <c r="E325">
        <f>_xlfn.XLOOKUP(arbgiveravg[[#This Row],[Sone]],arbeidsgiveravgift[Sone],arbeidsgiveravgift[Sats])</f>
        <v>0.106</v>
      </c>
    </row>
    <row r="326" spans="1:6">
      <c r="A326">
        <v>4621</v>
      </c>
      <c r="B326" t="s">
        <v>988</v>
      </c>
      <c r="C326" t="s">
        <v>974</v>
      </c>
      <c r="D326">
        <v>2</v>
      </c>
      <c r="E326">
        <f>_xlfn.XLOOKUP(arbgiveravg[[#This Row],[Sone]],arbeidsgiveravgift[Sone],arbeidsgiveravgift[Sats])</f>
        <v>0.106</v>
      </c>
      <c r="F326" t="s">
        <v>989</v>
      </c>
    </row>
    <row r="327" spans="1:6">
      <c r="A327">
        <v>4621</v>
      </c>
      <c r="B327" t="s">
        <v>988</v>
      </c>
      <c r="C327" t="s">
        <v>974</v>
      </c>
      <c r="D327">
        <v>1</v>
      </c>
      <c r="E327">
        <f>_xlfn.XLOOKUP(arbgiveravg[[#This Row],[Sone]],arbeidsgiveravgift[Sone],arbeidsgiveravgift[Sats])</f>
        <v>0.14099999999999999</v>
      </c>
      <c r="F327" t="s">
        <v>990</v>
      </c>
    </row>
    <row r="328" spans="1:6">
      <c r="A328">
        <v>4622</v>
      </c>
      <c r="B328" t="s">
        <v>991</v>
      </c>
      <c r="C328" t="s">
        <v>974</v>
      </c>
      <c r="D328" t="s">
        <v>653</v>
      </c>
      <c r="E328">
        <f>_xlfn.XLOOKUP(arbgiveravg[[#This Row],[Sone]],arbeidsgiveravgift[Sone],arbeidsgiveravgift[Sats])</f>
        <v>0.106</v>
      </c>
    </row>
    <row r="329" spans="1:6">
      <c r="A329">
        <v>4623</v>
      </c>
      <c r="B329" t="s">
        <v>992</v>
      </c>
      <c r="C329" t="s">
        <v>974</v>
      </c>
      <c r="D329">
        <v>1</v>
      </c>
      <c r="E329">
        <f>_xlfn.XLOOKUP(arbgiveravg[[#This Row],[Sone]],arbeidsgiveravgift[Sone],arbeidsgiveravgift[Sats])</f>
        <v>0.14099999999999999</v>
      </c>
    </row>
    <row r="330" spans="1:6">
      <c r="A330">
        <v>4624</v>
      </c>
      <c r="B330" t="s">
        <v>993</v>
      </c>
      <c r="C330" t="s">
        <v>974</v>
      </c>
      <c r="D330">
        <v>1</v>
      </c>
      <c r="E330">
        <f>_xlfn.XLOOKUP(arbgiveravg[[#This Row],[Sone]],arbeidsgiveravgift[Sone],arbeidsgiveravgift[Sats])</f>
        <v>0.14099999999999999</v>
      </c>
    </row>
    <row r="331" spans="1:6">
      <c r="A331">
        <v>4625</v>
      </c>
      <c r="B331" t="s">
        <v>994</v>
      </c>
      <c r="C331" t="s">
        <v>974</v>
      </c>
      <c r="D331">
        <v>1</v>
      </c>
      <c r="E331">
        <f>_xlfn.XLOOKUP(arbgiveravg[[#This Row],[Sone]],arbeidsgiveravgift[Sone],arbeidsgiveravgift[Sats])</f>
        <v>0.14099999999999999</v>
      </c>
    </row>
    <row r="332" spans="1:6">
      <c r="A332">
        <v>4626</v>
      </c>
      <c r="B332" t="s">
        <v>995</v>
      </c>
      <c r="C332" t="s">
        <v>974</v>
      </c>
      <c r="D332">
        <v>1</v>
      </c>
      <c r="E332">
        <f>_xlfn.XLOOKUP(arbgiveravg[[#This Row],[Sone]],arbeidsgiveravgift[Sone],arbeidsgiveravgift[Sats])</f>
        <v>0.14099999999999999</v>
      </c>
    </row>
    <row r="333" spans="1:6">
      <c r="A333">
        <v>4627</v>
      </c>
      <c r="B333" t="s">
        <v>996</v>
      </c>
      <c r="C333" t="s">
        <v>974</v>
      </c>
      <c r="D333">
        <v>1</v>
      </c>
      <c r="E333">
        <f>_xlfn.XLOOKUP(arbgiveravg[[#This Row],[Sone]],arbeidsgiveravgift[Sone],arbeidsgiveravgift[Sats])</f>
        <v>0.14099999999999999</v>
      </c>
    </row>
    <row r="334" spans="1:6">
      <c r="A334">
        <v>4628</v>
      </c>
      <c r="B334" t="s">
        <v>997</v>
      </c>
      <c r="C334" t="s">
        <v>974</v>
      </c>
      <c r="D334">
        <v>1</v>
      </c>
      <c r="E334">
        <f>_xlfn.XLOOKUP(arbgiveravg[[#This Row],[Sone]],arbeidsgiveravgift[Sone],arbeidsgiveravgift[Sats])</f>
        <v>0.14099999999999999</v>
      </c>
    </row>
    <row r="335" spans="1:6">
      <c r="A335">
        <v>4629</v>
      </c>
      <c r="B335" t="s">
        <v>998</v>
      </c>
      <c r="C335" t="s">
        <v>974</v>
      </c>
      <c r="D335">
        <v>2</v>
      </c>
      <c r="E335">
        <f>_xlfn.XLOOKUP(arbgiveravg[[#This Row],[Sone]],arbeidsgiveravgift[Sone],arbeidsgiveravgift[Sats])</f>
        <v>0.106</v>
      </c>
    </row>
    <row r="336" spans="1:6">
      <c r="A336">
        <v>4630</v>
      </c>
      <c r="B336" t="s">
        <v>999</v>
      </c>
      <c r="C336" t="s">
        <v>974</v>
      </c>
      <c r="D336">
        <v>1</v>
      </c>
      <c r="E336">
        <f>_xlfn.XLOOKUP(arbgiveravg[[#This Row],[Sone]],arbeidsgiveravgift[Sone],arbeidsgiveravgift[Sats])</f>
        <v>0.14099999999999999</v>
      </c>
    </row>
    <row r="337" spans="1:6">
      <c r="A337">
        <v>4631</v>
      </c>
      <c r="B337" t="s">
        <v>1000</v>
      </c>
      <c r="C337" t="s">
        <v>974</v>
      </c>
      <c r="D337">
        <v>1</v>
      </c>
      <c r="E337">
        <f>_xlfn.XLOOKUP(arbgiveravg[[#This Row],[Sone]],arbeidsgiveravgift[Sone],arbeidsgiveravgift[Sats])</f>
        <v>0.14099999999999999</v>
      </c>
    </row>
    <row r="338" spans="1:6">
      <c r="A338">
        <v>4632</v>
      </c>
      <c r="B338" t="s">
        <v>1001</v>
      </c>
      <c r="C338" t="s">
        <v>974</v>
      </c>
      <c r="D338">
        <v>1</v>
      </c>
      <c r="E338">
        <f>_xlfn.XLOOKUP(arbgiveravg[[#This Row],[Sone]],arbeidsgiveravgift[Sone],arbeidsgiveravgift[Sats])</f>
        <v>0.14099999999999999</v>
      </c>
    </row>
    <row r="339" spans="1:6">
      <c r="A339">
        <v>4633</v>
      </c>
      <c r="B339" t="s">
        <v>1002</v>
      </c>
      <c r="C339" t="s">
        <v>974</v>
      </c>
      <c r="D339">
        <v>2</v>
      </c>
      <c r="E339">
        <f>_xlfn.XLOOKUP(arbgiveravg[[#This Row],[Sone]],arbeidsgiveravgift[Sone],arbeidsgiveravgift[Sats])</f>
        <v>0.106</v>
      </c>
    </row>
    <row r="340" spans="1:6">
      <c r="A340">
        <v>4634</v>
      </c>
      <c r="B340" t="s">
        <v>1003</v>
      </c>
      <c r="C340" t="s">
        <v>974</v>
      </c>
      <c r="D340">
        <v>2</v>
      </c>
      <c r="E340">
        <f>_xlfn.XLOOKUP(arbgiveravg[[#This Row],[Sone]],arbeidsgiveravgift[Sone],arbeidsgiveravgift[Sats])</f>
        <v>0.106</v>
      </c>
    </row>
    <row r="341" spans="1:6">
      <c r="A341">
        <v>4635</v>
      </c>
      <c r="B341" t="s">
        <v>1004</v>
      </c>
      <c r="C341" t="s">
        <v>974</v>
      </c>
      <c r="D341">
        <v>2</v>
      </c>
      <c r="E341">
        <f>_xlfn.XLOOKUP(arbgiveravg[[#This Row],[Sone]],arbeidsgiveravgift[Sone],arbeidsgiveravgift[Sats])</f>
        <v>0.106</v>
      </c>
    </row>
    <row r="342" spans="1:6">
      <c r="A342">
        <v>4636</v>
      </c>
      <c r="B342" t="s">
        <v>1005</v>
      </c>
      <c r="C342" t="s">
        <v>974</v>
      </c>
      <c r="D342">
        <v>2</v>
      </c>
      <c r="E342">
        <f>_xlfn.XLOOKUP(arbgiveravg[[#This Row],[Sone]],arbeidsgiveravgift[Sone],arbeidsgiveravgift[Sats])</f>
        <v>0.106</v>
      </c>
    </row>
    <row r="343" spans="1:6">
      <c r="A343">
        <v>4637</v>
      </c>
      <c r="B343" t="s">
        <v>1006</v>
      </c>
      <c r="C343" t="s">
        <v>974</v>
      </c>
      <c r="D343">
        <v>2</v>
      </c>
      <c r="E343">
        <f>_xlfn.XLOOKUP(arbgiveravg[[#This Row],[Sone]],arbeidsgiveravgift[Sone],arbeidsgiveravgift[Sats])</f>
        <v>0.106</v>
      </c>
    </row>
    <row r="344" spans="1:6">
      <c r="A344">
        <v>4638</v>
      </c>
      <c r="B344" t="s">
        <v>1007</v>
      </c>
      <c r="C344" t="s">
        <v>974</v>
      </c>
      <c r="D344">
        <v>2</v>
      </c>
      <c r="E344">
        <f>_xlfn.XLOOKUP(arbgiveravg[[#This Row],[Sone]],arbeidsgiveravgift[Sone],arbeidsgiveravgift[Sats])</f>
        <v>0.106</v>
      </c>
    </row>
    <row r="345" spans="1:6">
      <c r="A345">
        <v>4639</v>
      </c>
      <c r="B345" t="s">
        <v>1008</v>
      </c>
      <c r="C345" t="s">
        <v>974</v>
      </c>
      <c r="D345">
        <v>2</v>
      </c>
      <c r="E345">
        <f>_xlfn.XLOOKUP(arbgiveravg[[#This Row],[Sone]],arbeidsgiveravgift[Sone],arbeidsgiveravgift[Sats])</f>
        <v>0.106</v>
      </c>
    </row>
    <row r="346" spans="1:6">
      <c r="A346">
        <v>4640</v>
      </c>
      <c r="B346" t="s">
        <v>1009</v>
      </c>
      <c r="C346" t="s">
        <v>974</v>
      </c>
      <c r="D346">
        <v>2</v>
      </c>
      <c r="E346">
        <f>_xlfn.XLOOKUP(arbgiveravg[[#This Row],[Sone]],arbeidsgiveravgift[Sone],arbeidsgiveravgift[Sats])</f>
        <v>0.106</v>
      </c>
      <c r="F346" t="s">
        <v>1010</v>
      </c>
    </row>
    <row r="347" spans="1:6">
      <c r="A347">
        <v>4640</v>
      </c>
      <c r="B347" t="s">
        <v>1009</v>
      </c>
      <c r="C347" t="s">
        <v>974</v>
      </c>
      <c r="D347" t="s">
        <v>653</v>
      </c>
      <c r="E347">
        <f>_xlfn.XLOOKUP(arbgiveravg[[#This Row],[Sone]],arbeidsgiveravgift[Sone],arbeidsgiveravgift[Sats])</f>
        <v>0.106</v>
      </c>
    </row>
    <row r="348" spans="1:6">
      <c r="A348">
        <v>4641</v>
      </c>
      <c r="B348" t="s">
        <v>1011</v>
      </c>
      <c r="C348" t="s">
        <v>974</v>
      </c>
      <c r="D348">
        <v>2</v>
      </c>
      <c r="E348">
        <f>_xlfn.XLOOKUP(arbgiveravg[[#This Row],[Sone]],arbeidsgiveravgift[Sone],arbeidsgiveravgift[Sats])</f>
        <v>0.106</v>
      </c>
    </row>
    <row r="349" spans="1:6">
      <c r="A349">
        <v>4642</v>
      </c>
      <c r="B349" t="s">
        <v>1012</v>
      </c>
      <c r="C349" t="s">
        <v>974</v>
      </c>
      <c r="D349">
        <v>2</v>
      </c>
      <c r="E349">
        <f>_xlfn.XLOOKUP(arbgiveravg[[#This Row],[Sone]],arbeidsgiveravgift[Sone],arbeidsgiveravgift[Sats])</f>
        <v>0.106</v>
      </c>
    </row>
    <row r="350" spans="1:6">
      <c r="A350">
        <v>4643</v>
      </c>
      <c r="B350" t="s">
        <v>1013</v>
      </c>
      <c r="C350" t="s">
        <v>974</v>
      </c>
      <c r="D350">
        <v>2</v>
      </c>
      <c r="E350">
        <f>_xlfn.XLOOKUP(arbgiveravg[[#This Row],[Sone]],arbeidsgiveravgift[Sone],arbeidsgiveravgift[Sats])</f>
        <v>0.106</v>
      </c>
    </row>
    <row r="351" spans="1:6">
      <c r="A351">
        <v>4644</v>
      </c>
      <c r="B351" t="s">
        <v>1014</v>
      </c>
      <c r="C351" t="s">
        <v>974</v>
      </c>
      <c r="D351">
        <v>2</v>
      </c>
      <c r="E351">
        <f>_xlfn.XLOOKUP(arbgiveravg[[#This Row],[Sone]],arbeidsgiveravgift[Sone],arbeidsgiveravgift[Sats])</f>
        <v>0.106</v>
      </c>
    </row>
    <row r="352" spans="1:6">
      <c r="A352">
        <v>4645</v>
      </c>
      <c r="B352" t="s">
        <v>1015</v>
      </c>
      <c r="C352" t="s">
        <v>974</v>
      </c>
      <c r="D352">
        <v>2</v>
      </c>
      <c r="E352">
        <f>_xlfn.XLOOKUP(arbgiveravg[[#This Row],[Sone]],arbeidsgiveravgift[Sone],arbeidsgiveravgift[Sats])</f>
        <v>0.106</v>
      </c>
    </row>
    <row r="353" spans="1:6">
      <c r="A353">
        <v>4646</v>
      </c>
      <c r="B353" t="s">
        <v>1016</v>
      </c>
      <c r="C353" t="s">
        <v>974</v>
      </c>
      <c r="D353">
        <v>2</v>
      </c>
      <c r="E353">
        <f>_xlfn.XLOOKUP(arbgiveravg[[#This Row],[Sone]],arbeidsgiveravgift[Sone],arbeidsgiveravgift[Sats])</f>
        <v>0.106</v>
      </c>
    </row>
    <row r="354" spans="1:6">
      <c r="A354">
        <v>4647</v>
      </c>
      <c r="B354" t="s">
        <v>1017</v>
      </c>
      <c r="C354" t="s">
        <v>974</v>
      </c>
      <c r="D354" t="s">
        <v>653</v>
      </c>
      <c r="E354">
        <f>_xlfn.XLOOKUP(arbgiveravg[[#This Row],[Sone]],arbeidsgiveravgift[Sone],arbeidsgiveravgift[Sats])</f>
        <v>0.106</v>
      </c>
      <c r="F354" t="s">
        <v>1018</v>
      </c>
    </row>
    <row r="355" spans="1:6">
      <c r="A355">
        <v>4647</v>
      </c>
      <c r="B355" t="s">
        <v>1017</v>
      </c>
      <c r="C355" t="s">
        <v>974</v>
      </c>
      <c r="D355">
        <v>2</v>
      </c>
      <c r="E355">
        <f>_xlfn.XLOOKUP(arbgiveravg[[#This Row],[Sone]],arbeidsgiveravgift[Sone],arbeidsgiveravgift[Sats])</f>
        <v>0.106</v>
      </c>
      <c r="F355" t="s">
        <v>1019</v>
      </c>
    </row>
    <row r="356" spans="1:6">
      <c r="A356">
        <v>4648</v>
      </c>
      <c r="B356" t="s">
        <v>1020</v>
      </c>
      <c r="C356" t="s">
        <v>974</v>
      </c>
      <c r="D356">
        <v>2</v>
      </c>
      <c r="E356">
        <f>_xlfn.XLOOKUP(arbgiveravg[[#This Row],[Sone]],arbeidsgiveravgift[Sone],arbeidsgiveravgift[Sats])</f>
        <v>0.106</v>
      </c>
    </row>
    <row r="357" spans="1:6">
      <c r="A357">
        <v>4649</v>
      </c>
      <c r="B357" t="s">
        <v>1021</v>
      </c>
      <c r="C357" t="s">
        <v>974</v>
      </c>
      <c r="D357">
        <v>2</v>
      </c>
      <c r="E357">
        <f>_xlfn.XLOOKUP(arbgiveravg[[#This Row],[Sone]],arbeidsgiveravgift[Sone],arbeidsgiveravgift[Sats])</f>
        <v>0.106</v>
      </c>
    </row>
    <row r="358" spans="1:6">
      <c r="A358">
        <v>4650</v>
      </c>
      <c r="B358" t="s">
        <v>1022</v>
      </c>
      <c r="C358" t="s">
        <v>974</v>
      </c>
      <c r="D358">
        <v>2</v>
      </c>
      <c r="E358">
        <f>_xlfn.XLOOKUP(arbgiveravg[[#This Row],[Sone]],arbeidsgiveravgift[Sone],arbeidsgiveravgift[Sats])</f>
        <v>0.106</v>
      </c>
    </row>
    <row r="359" spans="1:6">
      <c r="A359">
        <v>4651</v>
      </c>
      <c r="B359" t="s">
        <v>1023</v>
      </c>
      <c r="C359" t="s">
        <v>974</v>
      </c>
      <c r="D359">
        <v>2</v>
      </c>
      <c r="E359">
        <f>_xlfn.XLOOKUP(arbgiveravg[[#This Row],[Sone]],arbeidsgiveravgift[Sone],arbeidsgiveravgift[Sats])</f>
        <v>0.106</v>
      </c>
    </row>
    <row r="360" spans="1:6">
      <c r="A360">
        <v>3101</v>
      </c>
      <c r="B360" t="s">
        <v>1024</v>
      </c>
      <c r="C360" t="s">
        <v>1025</v>
      </c>
      <c r="D360">
        <v>1</v>
      </c>
      <c r="E360">
        <f>_xlfn.XLOOKUP(arbgiveravg[[#This Row],[Sone]],arbeidsgiveravgift[Sone],arbeidsgiveravgift[Sats])</f>
        <v>0.14099999999999999</v>
      </c>
    </row>
    <row r="361" spans="1:6">
      <c r="A361">
        <v>3103</v>
      </c>
      <c r="B361" t="s">
        <v>1026</v>
      </c>
      <c r="C361" t="s">
        <v>1025</v>
      </c>
      <c r="D361">
        <v>1</v>
      </c>
      <c r="E361">
        <f>_xlfn.XLOOKUP(arbgiveravg[[#This Row],[Sone]],arbeidsgiveravgift[Sone],arbeidsgiveravgift[Sats])</f>
        <v>0.14099999999999999</v>
      </c>
    </row>
    <row r="362" spans="1:6">
      <c r="A362">
        <v>3105</v>
      </c>
      <c r="B362" t="s">
        <v>1027</v>
      </c>
      <c r="C362" t="s">
        <v>1025</v>
      </c>
      <c r="D362">
        <v>1</v>
      </c>
      <c r="E362">
        <f>_xlfn.XLOOKUP(arbgiveravg[[#This Row],[Sone]],arbeidsgiveravgift[Sone],arbeidsgiveravgift[Sats])</f>
        <v>0.14099999999999999</v>
      </c>
    </row>
    <row r="363" spans="1:6">
      <c r="A363">
        <v>3107</v>
      </c>
      <c r="B363" t="s">
        <v>1028</v>
      </c>
      <c r="C363" t="s">
        <v>1025</v>
      </c>
      <c r="D363">
        <v>1</v>
      </c>
      <c r="E363">
        <f>_xlfn.XLOOKUP(arbgiveravg[[#This Row],[Sone]],arbeidsgiveravgift[Sone],arbeidsgiveravgift[Sats])</f>
        <v>0.14099999999999999</v>
      </c>
    </row>
    <row r="364" spans="1:6">
      <c r="A364">
        <v>3110</v>
      </c>
      <c r="B364" t="s">
        <v>1029</v>
      </c>
      <c r="C364" t="s">
        <v>1025</v>
      </c>
      <c r="D364">
        <v>1</v>
      </c>
      <c r="E364">
        <f>_xlfn.XLOOKUP(arbgiveravg[[#This Row],[Sone]],arbeidsgiveravgift[Sone],arbeidsgiveravgift[Sats])</f>
        <v>0.14099999999999999</v>
      </c>
    </row>
    <row r="365" spans="1:6">
      <c r="A365">
        <v>3112</v>
      </c>
      <c r="B365" t="s">
        <v>1030</v>
      </c>
      <c r="C365" t="s">
        <v>1025</v>
      </c>
      <c r="D365">
        <v>1</v>
      </c>
      <c r="E365">
        <f>_xlfn.XLOOKUP(arbgiveravg[[#This Row],[Sone]],arbeidsgiveravgift[Sone],arbeidsgiveravgift[Sats])</f>
        <v>0.14099999999999999</v>
      </c>
    </row>
    <row r="366" spans="1:6">
      <c r="A366">
        <v>3114</v>
      </c>
      <c r="B366" t="s">
        <v>1031</v>
      </c>
      <c r="C366" t="s">
        <v>1025</v>
      </c>
      <c r="D366">
        <v>1</v>
      </c>
      <c r="E366">
        <f>_xlfn.XLOOKUP(arbgiveravg[[#This Row],[Sone]],arbeidsgiveravgift[Sone],arbeidsgiveravgift[Sats])</f>
        <v>0.14099999999999999</v>
      </c>
    </row>
    <row r="367" spans="1:6">
      <c r="A367">
        <v>3116</v>
      </c>
      <c r="B367" t="s">
        <v>1032</v>
      </c>
      <c r="C367" t="s">
        <v>1025</v>
      </c>
      <c r="D367">
        <v>1</v>
      </c>
      <c r="E367">
        <f>_xlfn.XLOOKUP(arbgiveravg[[#This Row],[Sone]],arbeidsgiveravgift[Sone],arbeidsgiveravgift[Sats])</f>
        <v>0.14099999999999999</v>
      </c>
    </row>
    <row r="368" spans="1:6">
      <c r="A368">
        <v>3118</v>
      </c>
      <c r="B368" t="s">
        <v>1033</v>
      </c>
      <c r="C368" t="s">
        <v>1025</v>
      </c>
      <c r="D368">
        <v>1</v>
      </c>
      <c r="E368">
        <f>_xlfn.XLOOKUP(arbgiveravg[[#This Row],[Sone]],arbeidsgiveravgift[Sone],arbeidsgiveravgift[Sats])</f>
        <v>0.14099999999999999</v>
      </c>
    </row>
    <row r="369" spans="1:5">
      <c r="A369">
        <v>3120</v>
      </c>
      <c r="B369" t="s">
        <v>1034</v>
      </c>
      <c r="C369" t="s">
        <v>1025</v>
      </c>
      <c r="D369">
        <v>1</v>
      </c>
      <c r="E369">
        <f>_xlfn.XLOOKUP(arbgiveravg[[#This Row],[Sone]],arbeidsgiveravgift[Sone],arbeidsgiveravgift[Sats])</f>
        <v>0.14099999999999999</v>
      </c>
    </row>
    <row r="370" spans="1:5">
      <c r="A370">
        <v>3122</v>
      </c>
      <c r="B370" t="s">
        <v>1035</v>
      </c>
      <c r="C370" t="s">
        <v>1025</v>
      </c>
      <c r="D370">
        <v>1</v>
      </c>
      <c r="E370">
        <f>_xlfn.XLOOKUP(arbgiveravg[[#This Row],[Sone]],arbeidsgiveravgift[Sone],arbeidsgiveravgift[Sats])</f>
        <v>0.14099999999999999</v>
      </c>
    </row>
    <row r="371" spans="1:5">
      <c r="A371">
        <v>3124</v>
      </c>
      <c r="B371" t="s">
        <v>1036</v>
      </c>
      <c r="C371" t="s">
        <v>1025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484"/>
  <sheetViews>
    <sheetView showGridLines="0" zoomScale="90" zoomScaleNormal="90" workbookViewId="0">
      <pane xSplit="8" ySplit="2" topLeftCell="L3" activePane="bottomRight" state="frozen"/>
      <selection pane="bottomRight" activeCell="A3" sqref="A3"/>
      <selection pane="bottomLeft" activeCell="J68" sqref="J68"/>
      <selection pane="topRight" activeCell="J68" sqref="J68"/>
    </sheetView>
  </sheetViews>
  <sheetFormatPr defaultColWidth="8.85546875" defaultRowHeight="14.45"/>
  <cols>
    <col min="1" max="1" width="6" customWidth="1"/>
    <col min="2" max="2" width="13.85546875" customWidth="1"/>
    <col min="3" max="3" width="12.5703125" customWidth="1"/>
    <col min="4" max="4" width="15.5703125" customWidth="1"/>
    <col min="5" max="5" width="13.140625" customWidth="1"/>
    <col min="6" max="6" width="15.42578125" customWidth="1"/>
    <col min="7" max="7" width="12.85546875" customWidth="1"/>
    <col min="8" max="8" width="32" customWidth="1"/>
    <col min="9" max="9" width="19.85546875" customWidth="1"/>
    <col min="10" max="10" width="18.5703125" customWidth="1"/>
    <col min="11" max="11" width="26.85546875" customWidth="1"/>
    <col min="12" max="12" width="36.5703125" customWidth="1"/>
    <col min="13" max="13" width="44.42578125" customWidth="1"/>
    <col min="14" max="14" width="9.85546875" customWidth="1"/>
    <col min="15" max="15" width="10" customWidth="1"/>
  </cols>
  <sheetData>
    <row r="1" spans="1:19" ht="27.95" customHeight="1">
      <c r="A1" s="300" t="s">
        <v>60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R1">
        <f>MAXA(BasilRadata[År])</f>
        <v>2025</v>
      </c>
      <c r="S1" t="s">
        <v>61</v>
      </c>
    </row>
    <row r="2" spans="1:19" ht="36" customHeight="1">
      <c r="A2" s="54" t="s">
        <v>62</v>
      </c>
      <c r="B2" s="54" t="s">
        <v>63</v>
      </c>
      <c r="C2" s="54" t="s">
        <v>64</v>
      </c>
      <c r="D2" s="54" t="s">
        <v>65</v>
      </c>
      <c r="E2" s="54" t="s">
        <v>66</v>
      </c>
      <c r="F2" s="54" t="s">
        <v>67</v>
      </c>
      <c r="G2" s="54" t="s">
        <v>68</v>
      </c>
      <c r="H2" s="54" t="s">
        <v>69</v>
      </c>
      <c r="I2" s="54" t="s">
        <v>70</v>
      </c>
      <c r="J2" s="54" t="s">
        <v>71</v>
      </c>
      <c r="K2" s="54" t="s">
        <v>72</v>
      </c>
      <c r="L2" s="54" t="s">
        <v>73</v>
      </c>
      <c r="M2" s="55" t="s">
        <v>74</v>
      </c>
      <c r="N2" s="56" t="s">
        <v>75</v>
      </c>
      <c r="O2" s="56" t="s">
        <v>76</v>
      </c>
    </row>
    <row r="3" spans="1:19">
      <c r="A3" s="292">
        <v>2024</v>
      </c>
      <c r="B3" s="293">
        <v>4202</v>
      </c>
      <c r="C3" s="293" t="s">
        <v>77</v>
      </c>
      <c r="D3" s="293">
        <v>0</v>
      </c>
      <c r="E3" s="293"/>
      <c r="F3" s="293">
        <v>42</v>
      </c>
      <c r="G3" s="293" t="s">
        <v>78</v>
      </c>
      <c r="H3" s="293" t="s">
        <v>79</v>
      </c>
      <c r="I3" s="293">
        <v>993221473</v>
      </c>
      <c r="J3" s="293">
        <v>2009</v>
      </c>
      <c r="K3" s="293" t="s">
        <v>6</v>
      </c>
      <c r="L3" s="293" t="s">
        <v>80</v>
      </c>
      <c r="M3" s="293">
        <v>0</v>
      </c>
      <c r="N3" s="13">
        <v>41</v>
      </c>
      <c r="O3" s="13">
        <v>56</v>
      </c>
      <c r="Q3" s="80"/>
    </row>
    <row r="4" spans="1:19">
      <c r="A4" s="294">
        <v>2024</v>
      </c>
      <c r="B4" s="295">
        <v>4202</v>
      </c>
      <c r="C4" s="295" t="s">
        <v>77</v>
      </c>
      <c r="D4" s="295">
        <v>0</v>
      </c>
      <c r="E4" s="295"/>
      <c r="F4" s="295">
        <v>42</v>
      </c>
      <c r="G4" s="295" t="s">
        <v>78</v>
      </c>
      <c r="H4" s="295" t="s">
        <v>81</v>
      </c>
      <c r="I4" s="295">
        <v>996371786</v>
      </c>
      <c r="J4" s="295">
        <v>2005</v>
      </c>
      <c r="K4" s="295" t="s">
        <v>6</v>
      </c>
      <c r="L4" s="295" t="s">
        <v>80</v>
      </c>
      <c r="M4" s="295">
        <v>0</v>
      </c>
      <c r="N4" s="13">
        <v>17.644400000000001</v>
      </c>
      <c r="O4" s="13">
        <v>20</v>
      </c>
    </row>
    <row r="5" spans="1:19">
      <c r="A5" s="292">
        <v>2024</v>
      </c>
      <c r="B5" s="293">
        <v>4202</v>
      </c>
      <c r="C5" s="293" t="s">
        <v>77</v>
      </c>
      <c r="D5" s="293">
        <v>0</v>
      </c>
      <c r="E5" s="293"/>
      <c r="F5" s="293">
        <v>42</v>
      </c>
      <c r="G5" s="293" t="s">
        <v>78</v>
      </c>
      <c r="H5" s="293" t="s">
        <v>82</v>
      </c>
      <c r="I5" s="293">
        <v>987957174</v>
      </c>
      <c r="J5" s="293">
        <v>2000</v>
      </c>
      <c r="K5" s="293" t="s">
        <v>83</v>
      </c>
      <c r="L5" s="293" t="s">
        <v>80</v>
      </c>
      <c r="M5" s="293">
        <v>0</v>
      </c>
      <c r="N5" s="13">
        <v>3</v>
      </c>
      <c r="O5" s="13">
        <v>7</v>
      </c>
    </row>
    <row r="6" spans="1:19">
      <c r="A6" s="294">
        <v>2024</v>
      </c>
      <c r="B6" s="295">
        <v>4202</v>
      </c>
      <c r="C6" s="295" t="s">
        <v>77</v>
      </c>
      <c r="D6" s="295">
        <v>0</v>
      </c>
      <c r="E6" s="295"/>
      <c r="F6" s="295">
        <v>42</v>
      </c>
      <c r="G6" s="295" t="s">
        <v>78</v>
      </c>
      <c r="H6" s="295" t="s">
        <v>84</v>
      </c>
      <c r="I6" s="295">
        <v>990450471</v>
      </c>
      <c r="J6" s="295">
        <v>2007</v>
      </c>
      <c r="K6" s="295" t="s">
        <v>6</v>
      </c>
      <c r="L6" s="295" t="s">
        <v>80</v>
      </c>
      <c r="M6" s="295">
        <v>0</v>
      </c>
      <c r="N6" s="13">
        <v>33</v>
      </c>
      <c r="O6" s="13">
        <v>68</v>
      </c>
    </row>
    <row r="7" spans="1:19">
      <c r="A7" s="292">
        <v>2024</v>
      </c>
      <c r="B7" s="293">
        <v>4202</v>
      </c>
      <c r="C7" s="293" t="s">
        <v>77</v>
      </c>
      <c r="D7" s="293">
        <v>0</v>
      </c>
      <c r="E7" s="293"/>
      <c r="F7" s="293">
        <v>42</v>
      </c>
      <c r="G7" s="293" t="s">
        <v>78</v>
      </c>
      <c r="H7" s="293" t="s">
        <v>85</v>
      </c>
      <c r="I7" s="293">
        <v>981453360</v>
      </c>
      <c r="J7" s="293">
        <v>1999</v>
      </c>
      <c r="K7" s="293" t="s">
        <v>6</v>
      </c>
      <c r="L7" s="293" t="s">
        <v>80</v>
      </c>
      <c r="M7" s="293">
        <v>0</v>
      </c>
      <c r="N7" s="13">
        <v>11</v>
      </c>
      <c r="O7" s="13">
        <v>18.644400000000001</v>
      </c>
    </row>
    <row r="8" spans="1:19">
      <c r="A8" s="294">
        <v>2024</v>
      </c>
      <c r="B8" s="295">
        <v>4202</v>
      </c>
      <c r="C8" s="295" t="s">
        <v>77</v>
      </c>
      <c r="D8" s="295">
        <v>0</v>
      </c>
      <c r="E8" s="295"/>
      <c r="F8" s="295">
        <v>42</v>
      </c>
      <c r="G8" s="295" t="s">
        <v>78</v>
      </c>
      <c r="H8" s="295" t="s">
        <v>86</v>
      </c>
      <c r="I8" s="295">
        <v>982229952</v>
      </c>
      <c r="J8" s="295">
        <v>2000</v>
      </c>
      <c r="K8" s="295" t="s">
        <v>6</v>
      </c>
      <c r="L8" s="295" t="s">
        <v>80</v>
      </c>
      <c r="M8" s="295">
        <v>0</v>
      </c>
      <c r="N8" s="13">
        <v>26</v>
      </c>
      <c r="O8" s="13">
        <v>46</v>
      </c>
    </row>
    <row r="9" spans="1:19">
      <c r="A9" s="292">
        <v>2024</v>
      </c>
      <c r="B9" s="293">
        <v>4202</v>
      </c>
      <c r="C9" s="293" t="s">
        <v>77</v>
      </c>
      <c r="D9" s="293">
        <v>0</v>
      </c>
      <c r="E9" s="293"/>
      <c r="F9" s="293">
        <v>42</v>
      </c>
      <c r="G9" s="293" t="s">
        <v>78</v>
      </c>
      <c r="H9" s="293" t="s">
        <v>87</v>
      </c>
      <c r="I9" s="293">
        <v>880424092</v>
      </c>
      <c r="J9" s="293">
        <v>1998</v>
      </c>
      <c r="K9" s="293" t="s">
        <v>6</v>
      </c>
      <c r="L9" s="293" t="s">
        <v>88</v>
      </c>
      <c r="M9" s="293">
        <v>0</v>
      </c>
      <c r="N9" s="13">
        <v>12.8222</v>
      </c>
      <c r="O9" s="13">
        <v>34</v>
      </c>
    </row>
    <row r="10" spans="1:19">
      <c r="A10" s="294">
        <v>2024</v>
      </c>
      <c r="B10" s="295">
        <v>4202</v>
      </c>
      <c r="C10" s="295" t="s">
        <v>77</v>
      </c>
      <c r="D10" s="295">
        <v>0</v>
      </c>
      <c r="E10" s="295"/>
      <c r="F10" s="295">
        <v>42</v>
      </c>
      <c r="G10" s="295" t="s">
        <v>78</v>
      </c>
      <c r="H10" s="295" t="s">
        <v>89</v>
      </c>
      <c r="I10" s="295">
        <v>974548909</v>
      </c>
      <c r="J10" s="295">
        <v>1987</v>
      </c>
      <c r="K10" s="295" t="s">
        <v>6</v>
      </c>
      <c r="L10" s="295" t="s">
        <v>88</v>
      </c>
      <c r="M10" s="295">
        <v>0</v>
      </c>
      <c r="N10" s="13">
        <v>24</v>
      </c>
      <c r="O10" s="13">
        <v>32</v>
      </c>
    </row>
    <row r="11" spans="1:19">
      <c r="A11" s="292">
        <v>2024</v>
      </c>
      <c r="B11" s="293">
        <v>4202</v>
      </c>
      <c r="C11" s="293" t="s">
        <v>77</v>
      </c>
      <c r="D11" s="293">
        <v>0</v>
      </c>
      <c r="E11" s="293"/>
      <c r="F11" s="293">
        <v>42</v>
      </c>
      <c r="G11" s="293" t="s">
        <v>78</v>
      </c>
      <c r="H11" s="293" t="s">
        <v>90</v>
      </c>
      <c r="I11" s="293">
        <v>987872187</v>
      </c>
      <c r="J11" s="293">
        <v>2005</v>
      </c>
      <c r="K11" s="293" t="s">
        <v>6</v>
      </c>
      <c r="L11" s="293" t="s">
        <v>80</v>
      </c>
      <c r="M11" s="293">
        <v>0</v>
      </c>
      <c r="N11" s="13">
        <v>21</v>
      </c>
      <c r="O11" s="13">
        <v>34</v>
      </c>
    </row>
    <row r="12" spans="1:19">
      <c r="A12" s="294">
        <v>2024</v>
      </c>
      <c r="B12" s="295">
        <v>4202</v>
      </c>
      <c r="C12" s="295" t="s">
        <v>77</v>
      </c>
      <c r="D12" s="295">
        <v>0</v>
      </c>
      <c r="E12" s="295"/>
      <c r="F12" s="295">
        <v>42</v>
      </c>
      <c r="G12" s="295" t="s">
        <v>78</v>
      </c>
      <c r="H12" s="295" t="s">
        <v>91</v>
      </c>
      <c r="I12" s="295">
        <v>930283991</v>
      </c>
      <c r="J12" s="295">
        <v>2014</v>
      </c>
      <c r="K12" s="295" t="s">
        <v>6</v>
      </c>
      <c r="L12" s="295" t="s">
        <v>80</v>
      </c>
      <c r="M12" s="295">
        <v>0</v>
      </c>
      <c r="N12" s="13">
        <v>18</v>
      </c>
      <c r="O12" s="13">
        <v>24.822199999999999</v>
      </c>
    </row>
    <row r="13" spans="1:19">
      <c r="A13" s="292">
        <v>2024</v>
      </c>
      <c r="B13" s="293">
        <v>4202</v>
      </c>
      <c r="C13" s="293" t="s">
        <v>77</v>
      </c>
      <c r="D13" s="293">
        <v>0</v>
      </c>
      <c r="E13" s="293"/>
      <c r="F13" s="293">
        <v>42</v>
      </c>
      <c r="G13" s="293" t="s">
        <v>78</v>
      </c>
      <c r="H13" s="293" t="s">
        <v>92</v>
      </c>
      <c r="I13" s="293">
        <v>976844963</v>
      </c>
      <c r="J13" s="293">
        <v>2009</v>
      </c>
      <c r="K13" s="293" t="s">
        <v>6</v>
      </c>
      <c r="L13" s="293" t="s">
        <v>80</v>
      </c>
      <c r="M13" s="293">
        <v>0</v>
      </c>
      <c r="N13" s="13">
        <v>43</v>
      </c>
      <c r="O13" s="13">
        <v>73</v>
      </c>
    </row>
    <row r="14" spans="1:19">
      <c r="A14" s="294">
        <v>2024</v>
      </c>
      <c r="B14" s="295">
        <v>4202</v>
      </c>
      <c r="C14" s="295" t="s">
        <v>77</v>
      </c>
      <c r="D14" s="295">
        <v>0</v>
      </c>
      <c r="E14" s="295"/>
      <c r="F14" s="295">
        <v>42</v>
      </c>
      <c r="G14" s="295" t="s">
        <v>78</v>
      </c>
      <c r="H14" s="295" t="s">
        <v>93</v>
      </c>
      <c r="I14" s="295">
        <v>980925005</v>
      </c>
      <c r="J14" s="295">
        <v>1999</v>
      </c>
      <c r="K14" s="295" t="s">
        <v>6</v>
      </c>
      <c r="L14" s="295" t="s">
        <v>80</v>
      </c>
      <c r="M14" s="295">
        <v>0</v>
      </c>
      <c r="N14" s="13">
        <v>24.822199999999999</v>
      </c>
      <c r="O14" s="13">
        <v>50</v>
      </c>
    </row>
    <row r="15" spans="1:19">
      <c r="A15" s="292">
        <v>2024</v>
      </c>
      <c r="B15" s="293">
        <v>4202</v>
      </c>
      <c r="C15" s="293" t="s">
        <v>77</v>
      </c>
      <c r="D15" s="293">
        <v>0</v>
      </c>
      <c r="E15" s="293"/>
      <c r="F15" s="293">
        <v>42</v>
      </c>
      <c r="G15" s="293" t="s">
        <v>78</v>
      </c>
      <c r="H15" s="293" t="s">
        <v>94</v>
      </c>
      <c r="I15" s="293">
        <v>986062777</v>
      </c>
      <c r="J15" s="293">
        <v>2004</v>
      </c>
      <c r="K15" s="293" t="s">
        <v>6</v>
      </c>
      <c r="L15" s="293" t="s">
        <v>80</v>
      </c>
      <c r="M15" s="293">
        <v>0</v>
      </c>
      <c r="N15" s="13">
        <v>10</v>
      </c>
      <c r="O15" s="13">
        <v>27</v>
      </c>
    </row>
    <row r="16" spans="1:19">
      <c r="A16" s="294">
        <v>2024</v>
      </c>
      <c r="B16" s="295">
        <v>4202</v>
      </c>
      <c r="C16" s="295" t="s">
        <v>77</v>
      </c>
      <c r="D16" s="295">
        <v>0</v>
      </c>
      <c r="E16" s="295"/>
      <c r="F16" s="295">
        <v>42</v>
      </c>
      <c r="G16" s="295" t="s">
        <v>78</v>
      </c>
      <c r="H16" s="295" t="s">
        <v>95</v>
      </c>
      <c r="I16" s="295">
        <v>989820729</v>
      </c>
      <c r="J16" s="295">
        <v>2006</v>
      </c>
      <c r="K16" s="295" t="s">
        <v>6</v>
      </c>
      <c r="L16" s="295" t="s">
        <v>80</v>
      </c>
      <c r="M16" s="295">
        <v>0</v>
      </c>
      <c r="N16" s="13">
        <v>17</v>
      </c>
      <c r="O16" s="13">
        <v>22</v>
      </c>
    </row>
    <row r="17" spans="1:15">
      <c r="A17" s="292">
        <v>2024</v>
      </c>
      <c r="B17" s="293">
        <v>4202</v>
      </c>
      <c r="C17" s="293" t="s">
        <v>77</v>
      </c>
      <c r="D17" s="293">
        <v>0</v>
      </c>
      <c r="E17" s="293"/>
      <c r="F17" s="293">
        <v>42</v>
      </c>
      <c r="G17" s="293" t="s">
        <v>78</v>
      </c>
      <c r="H17" s="293" t="s">
        <v>96</v>
      </c>
      <c r="I17" s="293">
        <v>973337459</v>
      </c>
      <c r="J17" s="293">
        <v>1976</v>
      </c>
      <c r="K17" s="293" t="s">
        <v>6</v>
      </c>
      <c r="L17" s="293" t="s">
        <v>80</v>
      </c>
      <c r="M17" s="293">
        <v>0</v>
      </c>
      <c r="N17" s="13">
        <v>16</v>
      </c>
      <c r="O17" s="13">
        <v>29</v>
      </c>
    </row>
    <row r="18" spans="1:15">
      <c r="A18" s="294">
        <v>2024</v>
      </c>
      <c r="B18" s="295">
        <v>4202</v>
      </c>
      <c r="C18" s="295" t="s">
        <v>77</v>
      </c>
      <c r="D18" s="295">
        <v>0</v>
      </c>
      <c r="E18" s="295"/>
      <c r="F18" s="295">
        <v>42</v>
      </c>
      <c r="G18" s="295" t="s">
        <v>78</v>
      </c>
      <c r="H18" s="295" t="s">
        <v>97</v>
      </c>
      <c r="I18" s="295">
        <v>974548895</v>
      </c>
      <c r="J18" s="295">
        <v>2019</v>
      </c>
      <c r="K18" s="295" t="s">
        <v>6</v>
      </c>
      <c r="L18" s="295" t="s">
        <v>88</v>
      </c>
      <c r="M18" s="295">
        <v>0</v>
      </c>
      <c r="N18" s="13">
        <v>31</v>
      </c>
      <c r="O18" s="13">
        <v>46.288899999999998</v>
      </c>
    </row>
    <row r="19" spans="1:15">
      <c r="A19" s="292">
        <v>2024</v>
      </c>
      <c r="B19" s="293">
        <v>4202</v>
      </c>
      <c r="C19" s="293" t="s">
        <v>77</v>
      </c>
      <c r="D19" s="293">
        <v>0</v>
      </c>
      <c r="E19" s="293"/>
      <c r="F19" s="293">
        <v>42</v>
      </c>
      <c r="G19" s="293" t="s">
        <v>78</v>
      </c>
      <c r="H19" s="293" t="s">
        <v>98</v>
      </c>
      <c r="I19" s="293">
        <v>974548925</v>
      </c>
      <c r="J19" s="293">
        <v>1975</v>
      </c>
      <c r="K19" s="293" t="s">
        <v>6</v>
      </c>
      <c r="L19" s="293" t="s">
        <v>88</v>
      </c>
      <c r="M19" s="293">
        <v>0</v>
      </c>
      <c r="N19" s="13">
        <v>15</v>
      </c>
      <c r="O19" s="13">
        <v>45.822200000000002</v>
      </c>
    </row>
    <row r="20" spans="1:15">
      <c r="A20" s="294">
        <v>2024</v>
      </c>
      <c r="B20" s="295">
        <v>4202</v>
      </c>
      <c r="C20" s="295" t="s">
        <v>77</v>
      </c>
      <c r="D20" s="295">
        <v>0</v>
      </c>
      <c r="E20" s="295"/>
      <c r="F20" s="295">
        <v>42</v>
      </c>
      <c r="G20" s="295" t="s">
        <v>78</v>
      </c>
      <c r="H20" s="295" t="s">
        <v>99</v>
      </c>
      <c r="I20" s="295">
        <v>973458507</v>
      </c>
      <c r="J20" s="295">
        <v>2004</v>
      </c>
      <c r="K20" s="295" t="s">
        <v>6</v>
      </c>
      <c r="L20" s="295" t="s">
        <v>80</v>
      </c>
      <c r="M20" s="295">
        <v>0</v>
      </c>
      <c r="N20" s="13">
        <v>12</v>
      </c>
      <c r="O20" s="13">
        <v>17</v>
      </c>
    </row>
    <row r="21" spans="1:15">
      <c r="A21" s="292">
        <v>2024</v>
      </c>
      <c r="B21" s="293">
        <v>4202</v>
      </c>
      <c r="C21" s="293" t="s">
        <v>77</v>
      </c>
      <c r="D21" s="293">
        <v>0</v>
      </c>
      <c r="E21" s="293"/>
      <c r="F21" s="293">
        <v>42</v>
      </c>
      <c r="G21" s="293" t="s">
        <v>78</v>
      </c>
      <c r="H21" s="293" t="s">
        <v>100</v>
      </c>
      <c r="I21" s="293">
        <v>989124986</v>
      </c>
      <c r="J21" s="293">
        <v>2006</v>
      </c>
      <c r="K21" s="293" t="s">
        <v>6</v>
      </c>
      <c r="L21" s="293" t="s">
        <v>80</v>
      </c>
      <c r="M21" s="293">
        <v>0</v>
      </c>
      <c r="N21" s="13">
        <v>11</v>
      </c>
      <c r="O21" s="13">
        <v>19</v>
      </c>
    </row>
    <row r="22" spans="1:15">
      <c r="A22" s="294">
        <v>2024</v>
      </c>
      <c r="B22" s="295">
        <v>4202</v>
      </c>
      <c r="C22" s="295" t="s">
        <v>77</v>
      </c>
      <c r="D22" s="295">
        <v>0</v>
      </c>
      <c r="E22" s="295"/>
      <c r="F22" s="295">
        <v>42</v>
      </c>
      <c r="G22" s="295" t="s">
        <v>78</v>
      </c>
      <c r="H22" s="295" t="s">
        <v>101</v>
      </c>
      <c r="I22" s="295">
        <v>980128830</v>
      </c>
      <c r="J22" s="295">
        <v>2000</v>
      </c>
      <c r="K22" s="295" t="s">
        <v>6</v>
      </c>
      <c r="L22" s="295" t="s">
        <v>80</v>
      </c>
      <c r="M22" s="295">
        <v>0</v>
      </c>
      <c r="N22" s="13">
        <v>12</v>
      </c>
      <c r="O22" s="13">
        <v>29</v>
      </c>
    </row>
    <row r="23" spans="1:15">
      <c r="A23" s="292">
        <v>2024</v>
      </c>
      <c r="B23" s="293">
        <v>4202</v>
      </c>
      <c r="C23" s="293" t="s">
        <v>77</v>
      </c>
      <c r="D23" s="293">
        <v>0</v>
      </c>
      <c r="E23" s="293"/>
      <c r="F23" s="293">
        <v>42</v>
      </c>
      <c r="G23" s="293" t="s">
        <v>78</v>
      </c>
      <c r="H23" s="293" t="s">
        <v>102</v>
      </c>
      <c r="I23" s="293">
        <v>973458515</v>
      </c>
      <c r="J23" s="293">
        <v>1984</v>
      </c>
      <c r="K23" s="293" t="s">
        <v>6</v>
      </c>
      <c r="L23" s="293" t="s">
        <v>80</v>
      </c>
      <c r="M23" s="293">
        <v>0</v>
      </c>
      <c r="N23" s="13">
        <v>15</v>
      </c>
      <c r="O23" s="13">
        <v>33</v>
      </c>
    </row>
    <row r="24" spans="1:15" ht="21.6" customHeight="1">
      <c r="A24" s="294">
        <v>2024</v>
      </c>
      <c r="B24" s="295">
        <v>4202</v>
      </c>
      <c r="C24" s="295" t="s">
        <v>77</v>
      </c>
      <c r="D24" s="295">
        <v>0</v>
      </c>
      <c r="E24" s="295"/>
      <c r="F24" s="295">
        <v>42</v>
      </c>
      <c r="G24" s="295" t="s">
        <v>78</v>
      </c>
      <c r="H24" s="295" t="s">
        <v>103</v>
      </c>
      <c r="I24" s="295">
        <v>998624630</v>
      </c>
      <c r="J24" s="295">
        <v>2015</v>
      </c>
      <c r="K24" s="295" t="s">
        <v>6</v>
      </c>
      <c r="L24" s="295" t="s">
        <v>80</v>
      </c>
      <c r="M24" s="295">
        <v>0</v>
      </c>
      <c r="N24" s="13">
        <v>15</v>
      </c>
      <c r="O24" s="13">
        <v>12</v>
      </c>
    </row>
    <row r="25" spans="1:15">
      <c r="A25" s="292">
        <v>2024</v>
      </c>
      <c r="B25" s="293">
        <v>4202</v>
      </c>
      <c r="C25" s="293" t="s">
        <v>77</v>
      </c>
      <c r="D25" s="293">
        <v>0</v>
      </c>
      <c r="E25" s="293"/>
      <c r="F25" s="293">
        <v>42</v>
      </c>
      <c r="G25" s="293" t="s">
        <v>78</v>
      </c>
      <c r="H25" s="293" t="s">
        <v>104</v>
      </c>
      <c r="I25" s="293">
        <v>925237272</v>
      </c>
      <c r="J25" s="293">
        <v>2020</v>
      </c>
      <c r="K25" s="293" t="s">
        <v>105</v>
      </c>
      <c r="L25" s="293" t="s">
        <v>80</v>
      </c>
      <c r="M25" s="293">
        <v>0</v>
      </c>
      <c r="N25" s="13">
        <v>0</v>
      </c>
      <c r="O25" s="13">
        <v>0</v>
      </c>
    </row>
    <row r="26" spans="1:15">
      <c r="A26" s="294">
        <v>2024</v>
      </c>
      <c r="B26" s="295">
        <v>4202</v>
      </c>
      <c r="C26" s="295" t="s">
        <v>77</v>
      </c>
      <c r="D26" s="295">
        <v>0</v>
      </c>
      <c r="E26" s="295"/>
      <c r="F26" s="295">
        <v>42</v>
      </c>
      <c r="G26" s="295" t="s">
        <v>78</v>
      </c>
      <c r="H26" s="295" t="s">
        <v>106</v>
      </c>
      <c r="I26" s="295">
        <v>982605032</v>
      </c>
      <c r="J26" s="295">
        <v>2001</v>
      </c>
      <c r="K26" s="295" t="s">
        <v>6</v>
      </c>
      <c r="L26" s="295" t="s">
        <v>80</v>
      </c>
      <c r="M26" s="295">
        <v>0</v>
      </c>
      <c r="N26" s="13">
        <v>12</v>
      </c>
      <c r="O26" s="13">
        <v>9</v>
      </c>
    </row>
    <row r="27" spans="1:15">
      <c r="A27" s="292">
        <v>2024</v>
      </c>
      <c r="B27" s="296">
        <v>4202</v>
      </c>
      <c r="C27" s="293" t="s">
        <v>77</v>
      </c>
      <c r="D27" s="293">
        <v>0</v>
      </c>
      <c r="E27" s="293"/>
      <c r="F27" s="293">
        <v>42</v>
      </c>
      <c r="G27" s="293" t="s">
        <v>78</v>
      </c>
      <c r="H27" s="296" t="s">
        <v>107</v>
      </c>
      <c r="I27" s="296">
        <v>973812246</v>
      </c>
      <c r="J27" s="296">
        <v>2020</v>
      </c>
      <c r="K27" s="293" t="s">
        <v>105</v>
      </c>
      <c r="L27" s="296" t="s">
        <v>80</v>
      </c>
      <c r="M27" s="293">
        <v>0</v>
      </c>
      <c r="N27" s="13">
        <v>0</v>
      </c>
      <c r="O27" s="13">
        <v>0</v>
      </c>
    </row>
    <row r="28" spans="1:15">
      <c r="A28" s="294">
        <v>2024</v>
      </c>
      <c r="B28" s="297">
        <v>4202</v>
      </c>
      <c r="C28" s="295" t="s">
        <v>77</v>
      </c>
      <c r="D28" s="295">
        <v>0</v>
      </c>
      <c r="E28" s="295"/>
      <c r="F28" s="295">
        <v>42</v>
      </c>
      <c r="G28" s="295" t="s">
        <v>78</v>
      </c>
      <c r="H28" s="297" t="s">
        <v>108</v>
      </c>
      <c r="I28" s="297">
        <v>975830500</v>
      </c>
      <c r="J28" s="297">
        <v>1994</v>
      </c>
      <c r="K28" s="295" t="s">
        <v>6</v>
      </c>
      <c r="L28" s="297" t="s">
        <v>80</v>
      </c>
      <c r="M28" s="295">
        <v>0</v>
      </c>
      <c r="N28" s="13">
        <v>13</v>
      </c>
      <c r="O28" s="13">
        <v>21</v>
      </c>
    </row>
    <row r="29" spans="1:15">
      <c r="A29" s="292">
        <v>2025</v>
      </c>
      <c r="B29" s="296">
        <v>4202</v>
      </c>
      <c r="C29" s="293" t="s">
        <v>77</v>
      </c>
      <c r="D29" s="293">
        <v>0</v>
      </c>
      <c r="E29" s="293"/>
      <c r="F29" s="293">
        <v>42</v>
      </c>
      <c r="G29" s="293" t="s">
        <v>78</v>
      </c>
      <c r="H29" s="296" t="s">
        <v>109</v>
      </c>
      <c r="I29" s="296">
        <v>976844963</v>
      </c>
      <c r="J29" s="296">
        <v>2009</v>
      </c>
      <c r="K29" s="293" t="s">
        <v>6</v>
      </c>
      <c r="L29" s="296" t="s">
        <v>80</v>
      </c>
      <c r="M29" s="293">
        <v>40</v>
      </c>
      <c r="N29" s="13">
        <v>38</v>
      </c>
      <c r="O29" s="13">
        <v>81</v>
      </c>
    </row>
    <row r="30" spans="1:15">
      <c r="A30" s="294">
        <v>2025</v>
      </c>
      <c r="B30" s="297">
        <v>4202</v>
      </c>
      <c r="C30" s="295" t="s">
        <v>77</v>
      </c>
      <c r="D30" s="295">
        <v>0</v>
      </c>
      <c r="E30" s="295"/>
      <c r="F30" s="295">
        <v>42</v>
      </c>
      <c r="G30" s="295" t="s">
        <v>78</v>
      </c>
      <c r="H30" s="297" t="s">
        <v>81</v>
      </c>
      <c r="I30" s="297">
        <v>996371786</v>
      </c>
      <c r="J30" s="297">
        <v>2005</v>
      </c>
      <c r="K30" s="295" t="s">
        <v>6</v>
      </c>
      <c r="L30" s="297" t="s">
        <v>80</v>
      </c>
      <c r="M30" s="295" t="s">
        <v>110</v>
      </c>
      <c r="N30" s="13">
        <v>14.8222</v>
      </c>
      <c r="O30" s="13">
        <v>21.822199999999999</v>
      </c>
    </row>
    <row r="31" spans="1:15">
      <c r="A31" s="292">
        <v>2025</v>
      </c>
      <c r="B31" s="296">
        <v>4202</v>
      </c>
      <c r="C31" s="293" t="s">
        <v>77</v>
      </c>
      <c r="D31" s="293">
        <v>0</v>
      </c>
      <c r="E31" s="293"/>
      <c r="F31" s="293">
        <v>42</v>
      </c>
      <c r="G31" s="293" t="s">
        <v>78</v>
      </c>
      <c r="H31" s="296" t="s">
        <v>85</v>
      </c>
      <c r="I31" s="296">
        <v>981453360</v>
      </c>
      <c r="J31" s="296">
        <v>1999</v>
      </c>
      <c r="K31" s="293" t="s">
        <v>6</v>
      </c>
      <c r="L31" s="296" t="s">
        <v>80</v>
      </c>
      <c r="M31" s="293">
        <v>8</v>
      </c>
      <c r="N31" s="13">
        <v>6</v>
      </c>
      <c r="O31" s="13">
        <v>24</v>
      </c>
    </row>
    <row r="32" spans="1:15">
      <c r="A32" s="294">
        <v>2025</v>
      </c>
      <c r="B32" s="297">
        <v>4202</v>
      </c>
      <c r="C32" s="295" t="s">
        <v>77</v>
      </c>
      <c r="D32" s="295">
        <v>0</v>
      </c>
      <c r="E32" s="295"/>
      <c r="F32" s="295">
        <v>42</v>
      </c>
      <c r="G32" s="295" t="s">
        <v>78</v>
      </c>
      <c r="H32" s="297" t="s">
        <v>87</v>
      </c>
      <c r="I32" s="297">
        <v>880424092</v>
      </c>
      <c r="J32" s="297">
        <v>1998</v>
      </c>
      <c r="K32" s="295" t="s">
        <v>6</v>
      </c>
      <c r="L32" s="297" t="s">
        <v>88</v>
      </c>
      <c r="M32" s="295">
        <v>0</v>
      </c>
      <c r="N32" s="13">
        <v>24.933399999999999</v>
      </c>
      <c r="O32" s="13">
        <v>24.822199999999999</v>
      </c>
    </row>
    <row r="33" spans="1:15">
      <c r="A33" s="292">
        <v>2025</v>
      </c>
      <c r="B33" s="296">
        <v>4202</v>
      </c>
      <c r="C33" s="293" t="s">
        <v>77</v>
      </c>
      <c r="D33" s="293">
        <v>0</v>
      </c>
      <c r="E33" s="293"/>
      <c r="F33" s="293">
        <v>42</v>
      </c>
      <c r="G33" s="293" t="s">
        <v>78</v>
      </c>
      <c r="H33" s="296" t="s">
        <v>79</v>
      </c>
      <c r="I33" s="296">
        <v>993221473</v>
      </c>
      <c r="J33" s="296">
        <v>2009</v>
      </c>
      <c r="K33" s="293" t="s">
        <v>6</v>
      </c>
      <c r="L33" s="296" t="s">
        <v>80</v>
      </c>
      <c r="M33" s="293" t="s">
        <v>111</v>
      </c>
      <c r="N33" s="13">
        <v>27</v>
      </c>
      <c r="O33" s="13">
        <v>72</v>
      </c>
    </row>
    <row r="34" spans="1:15">
      <c r="A34" s="294">
        <v>2025</v>
      </c>
      <c r="B34" s="297">
        <v>4202</v>
      </c>
      <c r="C34" s="295" t="s">
        <v>77</v>
      </c>
      <c r="D34" s="295">
        <v>0</v>
      </c>
      <c r="E34" s="295"/>
      <c r="F34" s="295">
        <v>42</v>
      </c>
      <c r="G34" s="295" t="s">
        <v>78</v>
      </c>
      <c r="H34" s="297" t="s">
        <v>91</v>
      </c>
      <c r="I34" s="297">
        <v>930283991</v>
      </c>
      <c r="J34" s="297">
        <v>2014</v>
      </c>
      <c r="K34" s="295" t="s">
        <v>6</v>
      </c>
      <c r="L34" s="297" t="s">
        <v>80</v>
      </c>
      <c r="M34" s="295">
        <v>19</v>
      </c>
      <c r="N34" s="13">
        <v>19</v>
      </c>
      <c r="O34" s="13">
        <v>22</v>
      </c>
    </row>
    <row r="35" spans="1:15">
      <c r="A35" s="292">
        <v>2025</v>
      </c>
      <c r="B35" s="296">
        <v>4202</v>
      </c>
      <c r="C35" s="293" t="s">
        <v>77</v>
      </c>
      <c r="D35" s="293">
        <v>0</v>
      </c>
      <c r="E35" s="293"/>
      <c r="F35" s="293">
        <v>42</v>
      </c>
      <c r="G35" s="293" t="s">
        <v>78</v>
      </c>
      <c r="H35" s="296" t="s">
        <v>102</v>
      </c>
      <c r="I35" s="296">
        <v>973458515</v>
      </c>
      <c r="J35" s="296">
        <v>1984</v>
      </c>
      <c r="K35" s="293" t="s">
        <v>6</v>
      </c>
      <c r="L35" s="296" t="s">
        <v>80</v>
      </c>
      <c r="M35" s="293">
        <v>14</v>
      </c>
      <c r="N35" s="13">
        <v>15</v>
      </c>
      <c r="O35" s="13">
        <v>33</v>
      </c>
    </row>
    <row r="36" spans="1:15">
      <c r="A36" s="294">
        <v>2025</v>
      </c>
      <c r="B36" s="297">
        <v>4202</v>
      </c>
      <c r="C36" s="295" t="s">
        <v>77</v>
      </c>
      <c r="D36" s="295">
        <v>0</v>
      </c>
      <c r="E36" s="295"/>
      <c r="F36" s="295">
        <v>42</v>
      </c>
      <c r="G36" s="295" t="s">
        <v>78</v>
      </c>
      <c r="H36" s="297" t="s">
        <v>101</v>
      </c>
      <c r="I36" s="297">
        <v>980128830</v>
      </c>
      <c r="J36" s="297">
        <v>2000</v>
      </c>
      <c r="K36" s="295" t="s">
        <v>6</v>
      </c>
      <c r="L36" s="297" t="s">
        <v>80</v>
      </c>
      <c r="M36" s="295">
        <v>13</v>
      </c>
      <c r="N36" s="13">
        <v>13.644400000000001</v>
      </c>
      <c r="O36" s="13">
        <v>25</v>
      </c>
    </row>
    <row r="37" spans="1:15">
      <c r="A37" s="292">
        <v>2025</v>
      </c>
      <c r="B37" s="296">
        <v>4202</v>
      </c>
      <c r="C37" s="293" t="s">
        <v>77</v>
      </c>
      <c r="D37" s="293">
        <v>0</v>
      </c>
      <c r="E37" s="293"/>
      <c r="F37" s="293">
        <v>42</v>
      </c>
      <c r="G37" s="293" t="s">
        <v>78</v>
      </c>
      <c r="H37" s="296" t="s">
        <v>84</v>
      </c>
      <c r="I37" s="296">
        <v>990450471</v>
      </c>
      <c r="J37" s="296">
        <v>2007</v>
      </c>
      <c r="K37" s="293" t="s">
        <v>6</v>
      </c>
      <c r="L37" s="296" t="s">
        <v>80</v>
      </c>
      <c r="M37" s="293" t="s">
        <v>112</v>
      </c>
      <c r="N37" s="13">
        <v>33</v>
      </c>
      <c r="O37" s="13">
        <v>68</v>
      </c>
    </row>
    <row r="38" spans="1:15">
      <c r="A38" s="294">
        <v>2025</v>
      </c>
      <c r="B38" s="297">
        <v>4202</v>
      </c>
      <c r="C38" s="295" t="s">
        <v>77</v>
      </c>
      <c r="D38" s="295">
        <v>0</v>
      </c>
      <c r="E38" s="295"/>
      <c r="F38" s="295">
        <v>42</v>
      </c>
      <c r="G38" s="295" t="s">
        <v>78</v>
      </c>
      <c r="H38" s="297" t="s">
        <v>82</v>
      </c>
      <c r="I38" s="297">
        <v>987957174</v>
      </c>
      <c r="J38" s="297">
        <v>2000</v>
      </c>
      <c r="K38" s="295" t="s">
        <v>83</v>
      </c>
      <c r="L38" s="297" t="s">
        <v>80</v>
      </c>
      <c r="M38" s="295" t="s">
        <v>113</v>
      </c>
      <c r="N38" s="13">
        <v>2</v>
      </c>
      <c r="O38" s="13">
        <v>8</v>
      </c>
    </row>
    <row r="39" spans="1:15">
      <c r="A39" s="292">
        <v>2025</v>
      </c>
      <c r="B39" s="296">
        <v>4202</v>
      </c>
      <c r="C39" s="293" t="s">
        <v>77</v>
      </c>
      <c r="D39" s="293">
        <v>0</v>
      </c>
      <c r="E39" s="293"/>
      <c r="F39" s="293">
        <v>42</v>
      </c>
      <c r="G39" s="293" t="s">
        <v>78</v>
      </c>
      <c r="H39" s="296" t="s">
        <v>96</v>
      </c>
      <c r="I39" s="296">
        <v>973337459</v>
      </c>
      <c r="J39" s="296">
        <v>1976</v>
      </c>
      <c r="K39" s="293" t="s">
        <v>6</v>
      </c>
      <c r="L39" s="296" t="s">
        <v>80</v>
      </c>
      <c r="M39" s="293">
        <v>12</v>
      </c>
      <c r="N39" s="13">
        <v>15</v>
      </c>
      <c r="O39" s="13">
        <v>32</v>
      </c>
    </row>
    <row r="40" spans="1:15">
      <c r="A40" s="294">
        <v>2025</v>
      </c>
      <c r="B40" s="297">
        <v>4202</v>
      </c>
      <c r="C40" s="295" t="s">
        <v>77</v>
      </c>
      <c r="D40" s="295">
        <v>0</v>
      </c>
      <c r="E40" s="295"/>
      <c r="F40" s="295">
        <v>42</v>
      </c>
      <c r="G40" s="295" t="s">
        <v>78</v>
      </c>
      <c r="H40" s="297" t="s">
        <v>93</v>
      </c>
      <c r="I40" s="297">
        <v>980925005</v>
      </c>
      <c r="J40" s="297">
        <v>1999</v>
      </c>
      <c r="K40" s="295" t="s">
        <v>6</v>
      </c>
      <c r="L40" s="297" t="s">
        <v>80</v>
      </c>
      <c r="M40" s="295">
        <v>28</v>
      </c>
      <c r="N40" s="13">
        <v>26.822199999999999</v>
      </c>
      <c r="O40" s="13">
        <v>50.822200000000002</v>
      </c>
    </row>
    <row r="41" spans="1:15">
      <c r="A41" s="292">
        <v>2025</v>
      </c>
      <c r="B41" s="296">
        <v>4202</v>
      </c>
      <c r="C41" s="293" t="s">
        <v>77</v>
      </c>
      <c r="D41" s="293">
        <v>0</v>
      </c>
      <c r="E41" s="293"/>
      <c r="F41" s="293">
        <v>42</v>
      </c>
      <c r="G41" s="293" t="s">
        <v>78</v>
      </c>
      <c r="H41" s="296" t="s">
        <v>99</v>
      </c>
      <c r="I41" s="296">
        <v>973458507</v>
      </c>
      <c r="J41" s="296">
        <v>2004</v>
      </c>
      <c r="K41" s="293" t="s">
        <v>6</v>
      </c>
      <c r="L41" s="296" t="s">
        <v>80</v>
      </c>
      <c r="M41" s="293" t="s">
        <v>114</v>
      </c>
      <c r="N41" s="13">
        <v>6</v>
      </c>
      <c r="O41" s="13">
        <v>23</v>
      </c>
    </row>
    <row r="42" spans="1:15">
      <c r="A42" s="294">
        <v>2025</v>
      </c>
      <c r="B42" s="297">
        <v>4202</v>
      </c>
      <c r="C42" s="295" t="s">
        <v>77</v>
      </c>
      <c r="D42" s="295">
        <v>0</v>
      </c>
      <c r="E42" s="295"/>
      <c r="F42" s="295">
        <v>42</v>
      </c>
      <c r="G42" s="295" t="s">
        <v>78</v>
      </c>
      <c r="H42" s="297" t="s">
        <v>100</v>
      </c>
      <c r="I42" s="297">
        <v>989124986</v>
      </c>
      <c r="J42" s="297">
        <v>2006</v>
      </c>
      <c r="K42" s="295" t="s">
        <v>6</v>
      </c>
      <c r="L42" s="297" t="s">
        <v>80</v>
      </c>
      <c r="M42" s="295" t="s">
        <v>115</v>
      </c>
      <c r="N42" s="13">
        <v>9</v>
      </c>
      <c r="O42" s="13">
        <v>21.822199999999999</v>
      </c>
    </row>
    <row r="43" spans="1:15">
      <c r="A43" s="292">
        <v>2025</v>
      </c>
      <c r="B43" s="296">
        <v>4202</v>
      </c>
      <c r="C43" s="293" t="s">
        <v>77</v>
      </c>
      <c r="D43" s="293">
        <v>0</v>
      </c>
      <c r="E43" s="293"/>
      <c r="F43" s="293">
        <v>42</v>
      </c>
      <c r="G43" s="293" t="s">
        <v>78</v>
      </c>
      <c r="H43" s="296" t="s">
        <v>95</v>
      </c>
      <c r="I43" s="296">
        <v>989820729</v>
      </c>
      <c r="J43" s="296">
        <v>2006</v>
      </c>
      <c r="K43" s="293" t="s">
        <v>6</v>
      </c>
      <c r="L43" s="296" t="s">
        <v>80</v>
      </c>
      <c r="M43" s="293" t="s">
        <v>116</v>
      </c>
      <c r="N43" s="13">
        <v>15</v>
      </c>
      <c r="O43" s="13">
        <v>26</v>
      </c>
    </row>
    <row r="44" spans="1:15">
      <c r="A44" s="294">
        <v>2025</v>
      </c>
      <c r="B44" s="297">
        <v>4202</v>
      </c>
      <c r="C44" s="295" t="s">
        <v>77</v>
      </c>
      <c r="D44" s="295">
        <v>0</v>
      </c>
      <c r="E44" s="295"/>
      <c r="F44" s="295">
        <v>42</v>
      </c>
      <c r="G44" s="295" t="s">
        <v>78</v>
      </c>
      <c r="H44" s="297" t="s">
        <v>89</v>
      </c>
      <c r="I44" s="297">
        <v>974548909</v>
      </c>
      <c r="J44" s="297">
        <v>1987</v>
      </c>
      <c r="K44" s="295" t="s">
        <v>6</v>
      </c>
      <c r="L44" s="297" t="s">
        <v>88</v>
      </c>
      <c r="M44" s="295">
        <v>0</v>
      </c>
      <c r="N44" s="13">
        <v>18</v>
      </c>
      <c r="O44" s="13">
        <v>37</v>
      </c>
    </row>
    <row r="45" spans="1:15">
      <c r="A45" s="292">
        <v>2025</v>
      </c>
      <c r="B45" s="296">
        <v>4202</v>
      </c>
      <c r="C45" s="293" t="s">
        <v>77</v>
      </c>
      <c r="D45" s="293">
        <v>0</v>
      </c>
      <c r="E45" s="293"/>
      <c r="F45" s="293">
        <v>42</v>
      </c>
      <c r="G45" s="293" t="s">
        <v>78</v>
      </c>
      <c r="H45" s="296" t="s">
        <v>98</v>
      </c>
      <c r="I45" s="296">
        <v>974548925</v>
      </c>
      <c r="J45" s="296">
        <v>1975</v>
      </c>
      <c r="K45" s="293" t="s">
        <v>6</v>
      </c>
      <c r="L45" s="296" t="s">
        <v>88</v>
      </c>
      <c r="M45" s="293">
        <v>0</v>
      </c>
      <c r="N45" s="13">
        <v>16</v>
      </c>
      <c r="O45" s="13">
        <v>38.644399999999997</v>
      </c>
    </row>
    <row r="46" spans="1:15">
      <c r="A46" s="294">
        <v>2025</v>
      </c>
      <c r="B46" s="297">
        <v>4202</v>
      </c>
      <c r="C46" s="295" t="s">
        <v>77</v>
      </c>
      <c r="D46" s="295">
        <v>0</v>
      </c>
      <c r="E46" s="295"/>
      <c r="F46" s="295">
        <v>42</v>
      </c>
      <c r="G46" s="295" t="s">
        <v>78</v>
      </c>
      <c r="H46" s="297" t="s">
        <v>97</v>
      </c>
      <c r="I46" s="297">
        <v>974548895</v>
      </c>
      <c r="J46" s="297">
        <v>2019</v>
      </c>
      <c r="K46" s="295" t="s">
        <v>6</v>
      </c>
      <c r="L46" s="297" t="s">
        <v>88</v>
      </c>
      <c r="M46" s="295">
        <v>0</v>
      </c>
      <c r="N46" s="13">
        <v>29.466699999999999</v>
      </c>
      <c r="O46" s="13">
        <v>41.933399999999999</v>
      </c>
    </row>
    <row r="47" spans="1:15">
      <c r="A47" s="292">
        <v>2025</v>
      </c>
      <c r="B47" s="296">
        <v>4202</v>
      </c>
      <c r="C47" s="293" t="s">
        <v>77</v>
      </c>
      <c r="D47" s="293">
        <v>0</v>
      </c>
      <c r="E47" s="293"/>
      <c r="F47" s="293">
        <v>42</v>
      </c>
      <c r="G47" s="293" t="s">
        <v>78</v>
      </c>
      <c r="H47" s="296" t="s">
        <v>86</v>
      </c>
      <c r="I47" s="296">
        <v>982229952</v>
      </c>
      <c r="J47" s="296">
        <v>2000</v>
      </c>
      <c r="K47" s="293" t="s">
        <v>6</v>
      </c>
      <c r="L47" s="296" t="s">
        <v>80</v>
      </c>
      <c r="M47" s="293" t="s">
        <v>117</v>
      </c>
      <c r="N47" s="13">
        <v>24.466699999999999</v>
      </c>
      <c r="O47" s="13">
        <v>49</v>
      </c>
    </row>
    <row r="48" spans="1:15">
      <c r="A48" s="294">
        <v>2025</v>
      </c>
      <c r="B48" s="297">
        <v>4202</v>
      </c>
      <c r="C48" s="295" t="s">
        <v>77</v>
      </c>
      <c r="D48" s="295">
        <v>0</v>
      </c>
      <c r="E48" s="295"/>
      <c r="F48" s="295">
        <v>42</v>
      </c>
      <c r="G48" s="295" t="s">
        <v>78</v>
      </c>
      <c r="H48" s="297" t="s">
        <v>103</v>
      </c>
      <c r="I48" s="297">
        <v>998624630</v>
      </c>
      <c r="J48" s="297">
        <v>2015</v>
      </c>
      <c r="K48" s="295" t="s">
        <v>6</v>
      </c>
      <c r="L48" s="297" t="s">
        <v>80</v>
      </c>
      <c r="M48" s="295" t="s">
        <v>118</v>
      </c>
      <c r="N48" s="13">
        <v>13</v>
      </c>
      <c r="O48" s="13">
        <v>15</v>
      </c>
    </row>
    <row r="49" spans="1:15">
      <c r="A49" s="292">
        <v>2025</v>
      </c>
      <c r="B49" s="296">
        <v>4202</v>
      </c>
      <c r="C49" s="293" t="s">
        <v>77</v>
      </c>
      <c r="D49" s="293">
        <v>0</v>
      </c>
      <c r="E49" s="293"/>
      <c r="F49" s="293">
        <v>42</v>
      </c>
      <c r="G49" s="293" t="s">
        <v>78</v>
      </c>
      <c r="H49" s="296" t="s">
        <v>106</v>
      </c>
      <c r="I49" s="296">
        <v>982605032</v>
      </c>
      <c r="J49" s="296">
        <v>2001</v>
      </c>
      <c r="K49" s="293" t="s">
        <v>6</v>
      </c>
      <c r="L49" s="296" t="s">
        <v>80</v>
      </c>
      <c r="M49" s="293">
        <v>8</v>
      </c>
      <c r="N49" s="13">
        <v>8</v>
      </c>
      <c r="O49" s="13">
        <v>13</v>
      </c>
    </row>
    <row r="50" spans="1:15">
      <c r="A50" s="294">
        <v>2025</v>
      </c>
      <c r="B50" s="297">
        <v>4202</v>
      </c>
      <c r="C50" s="295" t="s">
        <v>77</v>
      </c>
      <c r="D50" s="295">
        <v>0</v>
      </c>
      <c r="E50" s="295"/>
      <c r="F50" s="295">
        <v>42</v>
      </c>
      <c r="G50" s="295" t="s">
        <v>78</v>
      </c>
      <c r="H50" s="297" t="s">
        <v>94</v>
      </c>
      <c r="I50" s="297">
        <v>986062777</v>
      </c>
      <c r="J50" s="297">
        <v>2004</v>
      </c>
      <c r="K50" s="295" t="s">
        <v>6</v>
      </c>
      <c r="L50" s="297" t="s">
        <v>80</v>
      </c>
      <c r="M50" s="295">
        <v>16</v>
      </c>
      <c r="N50" s="13">
        <v>12</v>
      </c>
      <c r="O50" s="13">
        <v>22</v>
      </c>
    </row>
    <row r="51" spans="1:15">
      <c r="A51" s="292">
        <v>2025</v>
      </c>
      <c r="B51" s="296">
        <v>4202</v>
      </c>
      <c r="C51" s="293" t="s">
        <v>77</v>
      </c>
      <c r="D51" s="293">
        <v>0</v>
      </c>
      <c r="E51" s="293"/>
      <c r="F51" s="293">
        <v>42</v>
      </c>
      <c r="G51" s="293" t="s">
        <v>78</v>
      </c>
      <c r="H51" s="296" t="s">
        <v>108</v>
      </c>
      <c r="I51" s="296">
        <v>975830500</v>
      </c>
      <c r="J51" s="296">
        <v>1994</v>
      </c>
      <c r="K51" s="293" t="s">
        <v>6</v>
      </c>
      <c r="L51" s="296" t="s">
        <v>80</v>
      </c>
      <c r="M51" s="293" t="s">
        <v>119</v>
      </c>
      <c r="N51" s="13">
        <v>15</v>
      </c>
      <c r="O51" s="13">
        <v>17</v>
      </c>
    </row>
    <row r="52" spans="1:15">
      <c r="A52" s="294">
        <v>2025</v>
      </c>
      <c r="B52" s="297">
        <v>4202</v>
      </c>
      <c r="C52" s="295" t="s">
        <v>77</v>
      </c>
      <c r="D52" s="295">
        <v>0</v>
      </c>
      <c r="E52" s="295"/>
      <c r="F52" s="295">
        <v>42</v>
      </c>
      <c r="G52" s="295" t="s">
        <v>78</v>
      </c>
      <c r="H52" s="297" t="s">
        <v>120</v>
      </c>
      <c r="I52" s="297">
        <v>987872187</v>
      </c>
      <c r="J52" s="297">
        <v>2005</v>
      </c>
      <c r="K52" s="295" t="s">
        <v>6</v>
      </c>
      <c r="L52" s="297" t="s">
        <v>80</v>
      </c>
      <c r="M52" s="295">
        <v>20</v>
      </c>
      <c r="N52" s="13">
        <v>22</v>
      </c>
      <c r="O52" s="13">
        <v>33</v>
      </c>
    </row>
    <row r="53" spans="1:15">
      <c r="A53" s="11"/>
      <c r="B53" s="11"/>
      <c r="C53" s="12"/>
      <c r="D53" s="11"/>
      <c r="E53" s="11"/>
      <c r="F53" s="11"/>
      <c r="G53" s="11"/>
      <c r="H53" s="12"/>
      <c r="I53" s="11"/>
      <c r="J53" s="11"/>
      <c r="K53" s="11"/>
      <c r="L53" s="11"/>
      <c r="M53" s="11"/>
      <c r="N53" s="13"/>
      <c r="O53" s="13"/>
    </row>
    <row r="54" spans="1:15">
      <c r="A54" s="14"/>
      <c r="B54" s="14"/>
      <c r="C54" s="15"/>
      <c r="D54" s="14"/>
      <c r="E54" s="14"/>
      <c r="F54" s="14"/>
      <c r="G54" s="14"/>
      <c r="H54" s="15"/>
      <c r="I54" s="14"/>
      <c r="J54" s="14"/>
      <c r="K54" s="14"/>
      <c r="L54" s="14"/>
      <c r="M54" s="14"/>
      <c r="N54" s="13"/>
      <c r="O54" s="13"/>
    </row>
    <row r="55" spans="1:15">
      <c r="A55" s="11"/>
      <c r="B55" s="11"/>
      <c r="C55" s="12"/>
      <c r="D55" s="11"/>
      <c r="E55" s="11"/>
      <c r="F55" s="11"/>
      <c r="G55" s="11"/>
      <c r="H55" s="12"/>
      <c r="I55" s="11"/>
      <c r="J55" s="11"/>
      <c r="K55" s="11"/>
      <c r="L55" s="11"/>
      <c r="M55" s="11"/>
      <c r="N55" s="13"/>
      <c r="O55" s="13"/>
    </row>
    <row r="56" spans="1:15">
      <c r="A56" s="14"/>
      <c r="B56" s="14"/>
      <c r="C56" s="15"/>
      <c r="D56" s="14"/>
      <c r="E56" s="14"/>
      <c r="F56" s="14"/>
      <c r="G56" s="14"/>
      <c r="H56" s="15"/>
      <c r="I56" s="14"/>
      <c r="J56" s="14"/>
      <c r="K56" s="14"/>
      <c r="L56" s="14"/>
      <c r="M56" s="14"/>
      <c r="N56" s="13"/>
      <c r="O56" s="13"/>
    </row>
    <row r="57" spans="1:15">
      <c r="A57" s="11"/>
      <c r="B57" s="11"/>
      <c r="C57" s="12"/>
      <c r="D57" s="11"/>
      <c r="E57" s="11"/>
      <c r="F57" s="11"/>
      <c r="G57" s="11"/>
      <c r="H57" s="12"/>
      <c r="I57" s="11"/>
      <c r="J57" s="11"/>
      <c r="K57" s="11"/>
      <c r="L57" s="11"/>
      <c r="M57" s="11"/>
      <c r="N57" s="13"/>
      <c r="O57" s="13"/>
    </row>
    <row r="58" spans="1:15">
      <c r="A58" s="14"/>
      <c r="B58" s="14"/>
      <c r="C58" s="15"/>
      <c r="D58" s="14"/>
      <c r="E58" s="14"/>
      <c r="F58" s="14"/>
      <c r="G58" s="14"/>
      <c r="H58" s="15"/>
      <c r="I58" s="14"/>
      <c r="J58" s="14"/>
      <c r="K58" s="14"/>
      <c r="L58" s="14"/>
      <c r="M58" s="14"/>
      <c r="N58" s="13"/>
      <c r="O58" s="13"/>
    </row>
    <row r="59" spans="1:15">
      <c r="A59" s="11"/>
      <c r="B59" s="11"/>
      <c r="C59" s="12"/>
      <c r="D59" s="11"/>
      <c r="E59" s="11"/>
      <c r="F59" s="11"/>
      <c r="G59" s="11"/>
      <c r="H59" s="12"/>
      <c r="I59" s="11"/>
      <c r="J59" s="11"/>
      <c r="K59" s="11"/>
      <c r="L59" s="11"/>
      <c r="M59" s="11"/>
      <c r="N59" s="13"/>
      <c r="O59" s="13"/>
    </row>
    <row r="60" spans="1:15">
      <c r="A60" s="14"/>
      <c r="B60" s="14"/>
      <c r="C60" s="15"/>
      <c r="D60" s="14"/>
      <c r="E60" s="14"/>
      <c r="F60" s="14"/>
      <c r="G60" s="14"/>
      <c r="H60" s="15"/>
      <c r="I60" s="14"/>
      <c r="J60" s="14"/>
      <c r="K60" s="14"/>
      <c r="L60" s="14"/>
      <c r="M60" s="14"/>
      <c r="N60" s="13"/>
      <c r="O60" s="13"/>
    </row>
    <row r="61" spans="1:15">
      <c r="A61" s="11"/>
      <c r="B61" s="11"/>
      <c r="C61" s="12"/>
      <c r="D61" s="11"/>
      <c r="E61" s="11"/>
      <c r="F61" s="11"/>
      <c r="G61" s="11"/>
      <c r="H61" s="12"/>
      <c r="I61" s="11"/>
      <c r="J61" s="11"/>
      <c r="K61" s="11"/>
      <c r="L61" s="11"/>
      <c r="M61" s="11"/>
      <c r="N61" s="13"/>
      <c r="O61" s="13"/>
    </row>
    <row r="62" spans="1:15">
      <c r="A62" s="14"/>
      <c r="B62" s="14"/>
      <c r="C62" s="15"/>
      <c r="D62" s="14"/>
      <c r="E62" s="14"/>
      <c r="F62" s="14"/>
      <c r="G62" s="14"/>
      <c r="H62" s="15"/>
      <c r="I62" s="14"/>
      <c r="J62" s="14"/>
      <c r="K62" s="14"/>
      <c r="L62" s="14"/>
      <c r="M62" s="14"/>
      <c r="N62" s="13"/>
      <c r="O62" s="13"/>
    </row>
    <row r="63" spans="1:15">
      <c r="A63" s="11"/>
      <c r="B63" s="11"/>
      <c r="C63" s="12"/>
      <c r="D63" s="11"/>
      <c r="E63" s="11"/>
      <c r="F63" s="11"/>
      <c r="G63" s="11"/>
      <c r="H63" s="12"/>
      <c r="I63" s="11"/>
      <c r="J63" s="11"/>
      <c r="K63" s="11"/>
      <c r="L63" s="11"/>
      <c r="M63" s="11"/>
      <c r="N63" s="13"/>
      <c r="O63" s="13"/>
    </row>
    <row r="64" spans="1:15">
      <c r="A64" s="14"/>
      <c r="B64" s="14"/>
      <c r="C64" s="15"/>
      <c r="D64" s="14"/>
      <c r="E64" s="14"/>
      <c r="F64" s="14"/>
      <c r="G64" s="14"/>
      <c r="H64" s="15"/>
      <c r="I64" s="14"/>
      <c r="J64" s="14"/>
      <c r="K64" s="14"/>
      <c r="L64" s="14"/>
      <c r="M64" s="14"/>
      <c r="N64" s="13"/>
      <c r="O64" s="13"/>
    </row>
    <row r="65" spans="1:15">
      <c r="A65" s="11"/>
      <c r="B65" s="11"/>
      <c r="C65" s="12"/>
      <c r="D65" s="11"/>
      <c r="E65" s="11"/>
      <c r="F65" s="11"/>
      <c r="G65" s="11"/>
      <c r="H65" s="12"/>
      <c r="I65" s="11"/>
      <c r="J65" s="11"/>
      <c r="K65" s="11"/>
      <c r="L65" s="11"/>
      <c r="M65" s="11"/>
      <c r="N65" s="13"/>
      <c r="O65" s="13"/>
    </row>
    <row r="66" spans="1:15">
      <c r="A66" s="14"/>
      <c r="B66" s="14"/>
      <c r="C66" s="15"/>
      <c r="D66" s="14"/>
      <c r="E66" s="14"/>
      <c r="F66" s="14"/>
      <c r="G66" s="14"/>
      <c r="H66" s="15"/>
      <c r="I66" s="14"/>
      <c r="J66" s="14"/>
      <c r="K66" s="14"/>
      <c r="L66" s="14"/>
      <c r="M66" s="14"/>
      <c r="N66" s="13"/>
      <c r="O66" s="13"/>
    </row>
    <row r="67" spans="1:15">
      <c r="A67" s="11"/>
      <c r="B67" s="11"/>
      <c r="C67" s="12"/>
      <c r="D67" s="11"/>
      <c r="E67" s="11"/>
      <c r="F67" s="11"/>
      <c r="G67" s="11"/>
      <c r="H67" s="12"/>
      <c r="I67" s="11"/>
      <c r="J67" s="11"/>
      <c r="K67" s="11"/>
      <c r="L67" s="11"/>
      <c r="M67" s="11"/>
      <c r="N67" s="13"/>
      <c r="O67" s="13"/>
    </row>
    <row r="68" spans="1:15">
      <c r="A68" s="14"/>
      <c r="B68" s="14"/>
      <c r="C68" s="15"/>
      <c r="D68" s="14"/>
      <c r="E68" s="14"/>
      <c r="F68" s="14"/>
      <c r="G68" s="14"/>
      <c r="H68" s="15"/>
      <c r="I68" s="14"/>
      <c r="J68" s="14"/>
      <c r="K68" s="14"/>
      <c r="L68" s="14"/>
      <c r="M68" s="14"/>
      <c r="N68" s="13"/>
      <c r="O68" s="13"/>
    </row>
    <row r="69" spans="1:15">
      <c r="A69" s="11"/>
      <c r="B69" s="11"/>
      <c r="C69" s="12"/>
      <c r="D69" s="11"/>
      <c r="E69" s="11"/>
      <c r="F69" s="11"/>
      <c r="G69" s="11"/>
      <c r="H69" s="12"/>
      <c r="I69" s="11"/>
      <c r="J69" s="11"/>
      <c r="K69" s="11"/>
      <c r="L69" s="11"/>
      <c r="M69" s="11"/>
      <c r="N69" s="13"/>
      <c r="O69" s="13"/>
    </row>
    <row r="70" spans="1:15">
      <c r="A70" s="14"/>
      <c r="B70" s="14"/>
      <c r="C70" s="15"/>
      <c r="D70" s="14"/>
      <c r="E70" s="14"/>
      <c r="F70" s="14"/>
      <c r="G70" s="14"/>
      <c r="H70" s="15"/>
      <c r="I70" s="14"/>
      <c r="J70" s="14"/>
      <c r="K70" s="14"/>
      <c r="L70" s="14"/>
      <c r="M70" s="14"/>
      <c r="N70" s="13"/>
      <c r="O70" s="13"/>
    </row>
    <row r="71" spans="1:15">
      <c r="A71" s="11"/>
      <c r="B71" s="11"/>
      <c r="C71" s="12"/>
      <c r="D71" s="11"/>
      <c r="E71" s="11"/>
      <c r="F71" s="11"/>
      <c r="G71" s="11"/>
      <c r="H71" s="12"/>
      <c r="I71" s="11"/>
      <c r="J71" s="11"/>
      <c r="K71" s="11"/>
      <c r="L71" s="11"/>
      <c r="M71" s="11"/>
      <c r="N71" s="13"/>
      <c r="O71" s="13"/>
    </row>
    <row r="72" spans="1:15">
      <c r="A72" s="14"/>
      <c r="B72" s="14"/>
      <c r="C72" s="15"/>
      <c r="D72" s="14"/>
      <c r="E72" s="14"/>
      <c r="F72" s="14"/>
      <c r="G72" s="14"/>
      <c r="H72" s="15"/>
      <c r="I72" s="14"/>
      <c r="J72" s="14"/>
      <c r="K72" s="14"/>
      <c r="L72" s="14"/>
      <c r="M72" s="14"/>
      <c r="N72" s="13"/>
      <c r="O72" s="13"/>
    </row>
    <row r="73" spans="1:15">
      <c r="A73" s="11"/>
      <c r="B73" s="11"/>
      <c r="C73" s="12"/>
      <c r="D73" s="11"/>
      <c r="E73" s="11"/>
      <c r="F73" s="11"/>
      <c r="G73" s="11"/>
      <c r="H73" s="12"/>
      <c r="I73" s="11"/>
      <c r="J73" s="11"/>
      <c r="K73" s="11"/>
      <c r="L73" s="11"/>
      <c r="M73" s="11"/>
      <c r="N73" s="13"/>
      <c r="O73" s="13"/>
    </row>
    <row r="74" spans="1:15">
      <c r="A74" s="14"/>
      <c r="B74" s="14"/>
      <c r="C74" s="15"/>
      <c r="D74" s="14"/>
      <c r="E74" s="14"/>
      <c r="F74" s="14"/>
      <c r="G74" s="14"/>
      <c r="H74" s="15"/>
      <c r="I74" s="14"/>
      <c r="J74" s="14"/>
      <c r="K74" s="14"/>
      <c r="L74" s="14"/>
      <c r="M74" s="14"/>
      <c r="N74" s="13"/>
      <c r="O74" s="13"/>
    </row>
    <row r="75" spans="1:15">
      <c r="A75" s="11"/>
      <c r="B75" s="11"/>
      <c r="C75" s="12"/>
      <c r="D75" s="11"/>
      <c r="E75" s="11"/>
      <c r="F75" s="11"/>
      <c r="G75" s="11"/>
      <c r="H75" s="12"/>
      <c r="I75" s="11"/>
      <c r="J75" s="11"/>
      <c r="K75" s="11"/>
      <c r="L75" s="11"/>
      <c r="M75" s="11"/>
      <c r="N75" s="13"/>
      <c r="O75" s="13"/>
    </row>
    <row r="76" spans="1:15">
      <c r="A76" s="14"/>
      <c r="B76" s="14"/>
      <c r="C76" s="15"/>
      <c r="D76" s="14"/>
      <c r="E76" s="14"/>
      <c r="F76" s="14"/>
      <c r="G76" s="14"/>
      <c r="H76" s="15"/>
      <c r="I76" s="14"/>
      <c r="J76" s="14"/>
      <c r="K76" s="14"/>
      <c r="L76" s="14"/>
      <c r="M76" s="14"/>
      <c r="N76" s="13"/>
      <c r="O76" s="13"/>
    </row>
    <row r="77" spans="1:15">
      <c r="A77" s="11"/>
      <c r="B77" s="11"/>
      <c r="C77" s="12"/>
      <c r="D77" s="11"/>
      <c r="E77" s="11"/>
      <c r="F77" s="11"/>
      <c r="G77" s="11"/>
      <c r="H77" s="12"/>
      <c r="I77" s="11"/>
      <c r="J77" s="11"/>
      <c r="K77" s="11"/>
      <c r="L77" s="11"/>
      <c r="M77" s="11"/>
      <c r="N77" s="13"/>
      <c r="O77" s="13"/>
    </row>
    <row r="78" spans="1:15">
      <c r="A78" s="14"/>
      <c r="B78" s="14"/>
      <c r="C78" s="15"/>
      <c r="D78" s="14"/>
      <c r="E78" s="14"/>
      <c r="F78" s="14"/>
      <c r="G78" s="14"/>
      <c r="H78" s="15"/>
      <c r="I78" s="14"/>
      <c r="J78" s="14"/>
      <c r="K78" s="14"/>
      <c r="L78" s="14"/>
      <c r="M78" s="14"/>
      <c r="N78" s="13"/>
      <c r="O78" s="13"/>
    </row>
    <row r="79" spans="1:15">
      <c r="A79" s="11"/>
      <c r="B79" s="11"/>
      <c r="C79" s="12"/>
      <c r="D79" s="11"/>
      <c r="E79" s="11"/>
      <c r="F79" s="11"/>
      <c r="G79" s="11"/>
      <c r="H79" s="12"/>
      <c r="I79" s="11"/>
      <c r="J79" s="11"/>
      <c r="K79" s="11"/>
      <c r="L79" s="11"/>
      <c r="M79" s="11"/>
      <c r="N79" s="13"/>
      <c r="O79" s="13"/>
    </row>
    <row r="80" spans="1:15">
      <c r="A80" s="14"/>
      <c r="B80" s="14"/>
      <c r="C80" s="15"/>
      <c r="D80" s="14"/>
      <c r="E80" s="14"/>
      <c r="F80" s="14"/>
      <c r="G80" s="14"/>
      <c r="H80" s="15"/>
      <c r="I80" s="14"/>
      <c r="J80" s="14"/>
      <c r="K80" s="14"/>
      <c r="L80" s="14"/>
      <c r="M80" s="14"/>
      <c r="N80" s="13"/>
      <c r="O80" s="13"/>
    </row>
    <row r="81" spans="1:15">
      <c r="A81" s="11"/>
      <c r="B81" s="11"/>
      <c r="C81" s="12"/>
      <c r="D81" s="11"/>
      <c r="E81" s="11"/>
      <c r="F81" s="11"/>
      <c r="G81" s="11"/>
      <c r="H81" s="12"/>
      <c r="I81" s="11"/>
      <c r="J81" s="11"/>
      <c r="K81" s="11"/>
      <c r="L81" s="11"/>
      <c r="M81" s="11"/>
      <c r="N81" s="13"/>
      <c r="O81" s="13"/>
    </row>
    <row r="82" spans="1:15">
      <c r="A82" s="14"/>
      <c r="B82" s="14"/>
      <c r="C82" s="15"/>
      <c r="D82" s="14"/>
      <c r="E82" s="14"/>
      <c r="F82" s="14"/>
      <c r="G82" s="14"/>
      <c r="H82" s="15"/>
      <c r="I82" s="14"/>
      <c r="J82" s="14"/>
      <c r="K82" s="14"/>
      <c r="L82" s="14"/>
      <c r="M82" s="14"/>
      <c r="N82" s="13"/>
      <c r="O82" s="13"/>
    </row>
    <row r="83" spans="1:15">
      <c r="A83" s="11"/>
      <c r="B83" s="11"/>
      <c r="C83" s="12"/>
      <c r="D83" s="11"/>
      <c r="E83" s="11"/>
      <c r="F83" s="11"/>
      <c r="G83" s="11"/>
      <c r="H83" s="12"/>
      <c r="I83" s="11"/>
      <c r="J83" s="11"/>
      <c r="K83" s="11"/>
      <c r="L83" s="11"/>
      <c r="M83" s="11"/>
      <c r="N83" s="13"/>
      <c r="O83" s="13"/>
    </row>
    <row r="84" spans="1:15">
      <c r="A84" s="14"/>
      <c r="B84" s="14"/>
      <c r="C84" s="15"/>
      <c r="D84" s="14"/>
      <c r="E84" s="14"/>
      <c r="F84" s="14"/>
      <c r="G84" s="14"/>
      <c r="H84" s="15"/>
      <c r="I84" s="14"/>
      <c r="J84" s="14"/>
      <c r="K84" s="14"/>
      <c r="L84" s="14"/>
      <c r="M84" s="14"/>
      <c r="N84" s="13"/>
      <c r="O84" s="13"/>
    </row>
    <row r="85" spans="1:15">
      <c r="A85" s="11"/>
      <c r="B85" s="11"/>
      <c r="C85" s="12"/>
      <c r="D85" s="11"/>
      <c r="E85" s="11"/>
      <c r="F85" s="11"/>
      <c r="G85" s="11"/>
      <c r="H85" s="12"/>
      <c r="I85" s="11"/>
      <c r="J85" s="11"/>
      <c r="K85" s="11"/>
      <c r="L85" s="11"/>
      <c r="M85" s="11"/>
      <c r="N85" s="13"/>
      <c r="O85" s="13"/>
    </row>
    <row r="86" spans="1:15">
      <c r="A86" s="14"/>
      <c r="B86" s="14"/>
      <c r="C86" s="15"/>
      <c r="D86" s="14"/>
      <c r="E86" s="14"/>
      <c r="F86" s="14"/>
      <c r="G86" s="14"/>
      <c r="H86" s="15"/>
      <c r="I86" s="14"/>
      <c r="J86" s="14"/>
      <c r="K86" s="14"/>
      <c r="L86" s="14"/>
      <c r="M86" s="14"/>
      <c r="N86" s="13"/>
      <c r="O86" s="13"/>
    </row>
    <row r="87" spans="1:15">
      <c r="A87" s="11"/>
      <c r="B87" s="11"/>
      <c r="C87" s="12"/>
      <c r="D87" s="11"/>
      <c r="E87" s="11"/>
      <c r="F87" s="11"/>
      <c r="G87" s="11"/>
      <c r="H87" s="12"/>
      <c r="I87" s="11"/>
      <c r="J87" s="11"/>
      <c r="K87" s="11"/>
      <c r="L87" s="11"/>
      <c r="M87" s="11"/>
      <c r="N87" s="13"/>
      <c r="O87" s="13"/>
    </row>
    <row r="88" spans="1:15">
      <c r="A88" s="14"/>
      <c r="B88" s="14"/>
      <c r="C88" s="15"/>
      <c r="D88" s="14"/>
      <c r="E88" s="14"/>
      <c r="F88" s="14"/>
      <c r="G88" s="14"/>
      <c r="H88" s="15"/>
      <c r="I88" s="14"/>
      <c r="J88" s="14"/>
      <c r="K88" s="14"/>
      <c r="L88" s="14"/>
      <c r="M88" s="14"/>
      <c r="N88" s="13"/>
      <c r="O88" s="13"/>
    </row>
    <row r="89" spans="1:15">
      <c r="A89" s="11"/>
      <c r="B89" s="11"/>
      <c r="C89" s="12"/>
      <c r="D89" s="11"/>
      <c r="E89" s="11"/>
      <c r="F89" s="11"/>
      <c r="G89" s="11"/>
      <c r="H89" s="12"/>
      <c r="I89" s="11"/>
      <c r="J89" s="11"/>
      <c r="K89" s="11"/>
      <c r="L89" s="11"/>
      <c r="M89" s="11"/>
      <c r="N89" s="13"/>
      <c r="O89" s="13"/>
    </row>
    <row r="90" spans="1:15">
      <c r="A90" s="14"/>
      <c r="B90" s="14"/>
      <c r="C90" s="15"/>
      <c r="D90" s="14"/>
      <c r="E90" s="14"/>
      <c r="F90" s="14"/>
      <c r="G90" s="14"/>
      <c r="H90" s="15"/>
      <c r="I90" s="14"/>
      <c r="J90" s="14"/>
      <c r="K90" s="14"/>
      <c r="L90" s="14"/>
      <c r="M90" s="14"/>
      <c r="N90" s="13"/>
      <c r="O90" s="13"/>
    </row>
    <row r="91" spans="1:15">
      <c r="A91" s="11"/>
      <c r="B91" s="11"/>
      <c r="C91" s="12"/>
      <c r="D91" s="11"/>
      <c r="E91" s="11"/>
      <c r="F91" s="11"/>
      <c r="G91" s="11"/>
      <c r="H91" s="12"/>
      <c r="I91" s="11"/>
      <c r="J91" s="11"/>
      <c r="K91" s="11"/>
      <c r="L91" s="11"/>
      <c r="M91" s="11"/>
      <c r="N91" s="13"/>
      <c r="O91" s="13"/>
    </row>
    <row r="92" spans="1:15">
      <c r="A92" s="14"/>
      <c r="B92" s="14"/>
      <c r="C92" s="15"/>
      <c r="D92" s="14"/>
      <c r="E92" s="14"/>
      <c r="F92" s="14"/>
      <c r="G92" s="14"/>
      <c r="H92" s="15"/>
      <c r="I92" s="14"/>
      <c r="J92" s="14"/>
      <c r="K92" s="14"/>
      <c r="L92" s="14"/>
      <c r="M92" s="14"/>
      <c r="N92" s="13"/>
      <c r="O92" s="13"/>
    </row>
    <row r="93" spans="1:15">
      <c r="A93" s="11"/>
      <c r="B93" s="11"/>
      <c r="C93" s="12"/>
      <c r="D93" s="11"/>
      <c r="E93" s="11"/>
      <c r="F93" s="11"/>
      <c r="G93" s="11"/>
      <c r="H93" s="12"/>
      <c r="I93" s="11"/>
      <c r="J93" s="11"/>
      <c r="K93" s="11"/>
      <c r="L93" s="11"/>
      <c r="M93" s="11"/>
      <c r="N93" s="13"/>
      <c r="O93" s="13"/>
    </row>
    <row r="94" spans="1:15">
      <c r="A94" s="14"/>
      <c r="B94" s="14"/>
      <c r="C94" s="15"/>
      <c r="D94" s="14"/>
      <c r="E94" s="14"/>
      <c r="F94" s="14"/>
      <c r="G94" s="14"/>
      <c r="H94" s="15"/>
      <c r="I94" s="14"/>
      <c r="J94" s="14"/>
      <c r="K94" s="14"/>
      <c r="L94" s="14"/>
      <c r="M94" s="14"/>
      <c r="N94" s="13"/>
      <c r="O94" s="13"/>
    </row>
    <row r="95" spans="1:15">
      <c r="A95" s="11"/>
      <c r="B95" s="11"/>
      <c r="C95" s="12"/>
      <c r="D95" s="11"/>
      <c r="E95" s="11"/>
      <c r="F95" s="11"/>
      <c r="G95" s="11"/>
      <c r="H95" s="12"/>
      <c r="I95" s="11"/>
      <c r="J95" s="11"/>
      <c r="K95" s="11"/>
      <c r="L95" s="11"/>
      <c r="M95" s="11"/>
      <c r="N95" s="13"/>
      <c r="O95" s="13"/>
    </row>
    <row r="96" spans="1:15">
      <c r="A96" s="14"/>
      <c r="B96" s="14"/>
      <c r="C96" s="15"/>
      <c r="D96" s="14"/>
      <c r="E96" s="14"/>
      <c r="F96" s="14"/>
      <c r="G96" s="14"/>
      <c r="H96" s="15"/>
      <c r="I96" s="14"/>
      <c r="J96" s="14"/>
      <c r="K96" s="14"/>
      <c r="L96" s="14"/>
      <c r="M96" s="14"/>
      <c r="N96" s="13"/>
      <c r="O96" s="13"/>
    </row>
    <row r="97" spans="1:15">
      <c r="A97" s="11"/>
      <c r="B97" s="11"/>
      <c r="C97" s="12"/>
      <c r="D97" s="11"/>
      <c r="E97" s="11"/>
      <c r="F97" s="11"/>
      <c r="G97" s="11"/>
      <c r="H97" s="12"/>
      <c r="I97" s="11"/>
      <c r="J97" s="11"/>
      <c r="K97" s="11"/>
      <c r="L97" s="11"/>
      <c r="M97" s="11"/>
      <c r="N97" s="13"/>
      <c r="O97" s="13"/>
    </row>
    <row r="98" spans="1:15">
      <c r="A98" s="14"/>
      <c r="B98" s="14"/>
      <c r="C98" s="15"/>
      <c r="D98" s="14"/>
      <c r="E98" s="14"/>
      <c r="F98" s="14"/>
      <c r="G98" s="14"/>
      <c r="H98" s="15"/>
      <c r="I98" s="14"/>
      <c r="J98" s="14"/>
      <c r="K98" s="14"/>
      <c r="L98" s="14"/>
      <c r="M98" s="14"/>
      <c r="N98" s="13"/>
      <c r="O98" s="13"/>
    </row>
    <row r="99" spans="1:15">
      <c r="A99" s="11"/>
      <c r="B99" s="11"/>
      <c r="C99" s="12"/>
      <c r="D99" s="11"/>
      <c r="E99" s="11"/>
      <c r="F99" s="11"/>
      <c r="G99" s="11"/>
      <c r="H99" s="12"/>
      <c r="I99" s="11"/>
      <c r="J99" s="11"/>
      <c r="K99" s="11"/>
      <c r="L99" s="11"/>
      <c r="M99" s="11"/>
      <c r="N99" s="13"/>
      <c r="O99" s="13"/>
    </row>
    <row r="100" spans="1:15">
      <c r="A100" s="14"/>
      <c r="B100" s="14"/>
      <c r="C100" s="15"/>
      <c r="D100" s="14"/>
      <c r="E100" s="14"/>
      <c r="F100" s="14"/>
      <c r="G100" s="14"/>
      <c r="H100" s="15"/>
      <c r="I100" s="14"/>
      <c r="J100" s="14"/>
      <c r="K100" s="14"/>
      <c r="L100" s="14"/>
      <c r="M100" s="14"/>
      <c r="N100" s="13"/>
      <c r="O100" s="13"/>
    </row>
    <row r="101" spans="1:15">
      <c r="A101" s="11"/>
      <c r="B101" s="11"/>
      <c r="C101" s="12"/>
      <c r="D101" s="11"/>
      <c r="E101" s="11"/>
      <c r="F101" s="11"/>
      <c r="G101" s="11"/>
      <c r="H101" s="12"/>
      <c r="I101" s="11"/>
      <c r="J101" s="11"/>
      <c r="K101" s="11"/>
      <c r="L101" s="11"/>
      <c r="M101" s="11"/>
      <c r="N101" s="13"/>
      <c r="O101" s="13"/>
    </row>
    <row r="102" spans="1:15">
      <c r="A102" s="14"/>
      <c r="B102" s="14"/>
      <c r="C102" s="15"/>
      <c r="D102" s="14"/>
      <c r="E102" s="14"/>
      <c r="F102" s="14"/>
      <c r="G102" s="14"/>
      <c r="H102" s="15"/>
      <c r="I102" s="14"/>
      <c r="J102" s="14"/>
      <c r="K102" s="14"/>
      <c r="L102" s="14"/>
      <c r="M102" s="14"/>
      <c r="N102" s="13"/>
      <c r="O102" s="13"/>
    </row>
    <row r="103" spans="1:15">
      <c r="A103" s="11"/>
      <c r="B103" s="11"/>
      <c r="C103" s="12"/>
      <c r="D103" s="11"/>
      <c r="E103" s="11"/>
      <c r="F103" s="11"/>
      <c r="G103" s="11"/>
      <c r="H103" s="12"/>
      <c r="I103" s="11"/>
      <c r="J103" s="11"/>
      <c r="K103" s="11"/>
      <c r="L103" s="11"/>
      <c r="M103" s="11"/>
      <c r="N103" s="13"/>
      <c r="O103" s="13"/>
    </row>
    <row r="104" spans="1:15">
      <c r="A104" s="14"/>
      <c r="B104" s="14"/>
      <c r="C104" s="15"/>
      <c r="D104" s="14"/>
      <c r="E104" s="14"/>
      <c r="F104" s="14"/>
      <c r="G104" s="14"/>
      <c r="H104" s="15"/>
      <c r="I104" s="14"/>
      <c r="J104" s="14"/>
      <c r="K104" s="14"/>
      <c r="L104" s="14"/>
      <c r="M104" s="14"/>
      <c r="N104" s="13"/>
      <c r="O104" s="13"/>
    </row>
    <row r="105" spans="1:15">
      <c r="A105" s="11"/>
      <c r="B105" s="11"/>
      <c r="C105" s="12"/>
      <c r="D105" s="11"/>
      <c r="E105" s="11"/>
      <c r="F105" s="11"/>
      <c r="G105" s="11"/>
      <c r="H105" s="12"/>
      <c r="I105" s="11"/>
      <c r="J105" s="11"/>
      <c r="K105" s="11"/>
      <c r="L105" s="11"/>
      <c r="M105" s="11"/>
      <c r="N105" s="13"/>
      <c r="O105" s="13"/>
    </row>
    <row r="106" spans="1:15">
      <c r="A106" s="14"/>
      <c r="B106" s="14"/>
      <c r="C106" s="15"/>
      <c r="D106" s="14"/>
      <c r="E106" s="14"/>
      <c r="F106" s="14"/>
      <c r="G106" s="14"/>
      <c r="H106" s="15"/>
      <c r="I106" s="14"/>
      <c r="J106" s="14"/>
      <c r="K106" s="14"/>
      <c r="L106" s="14"/>
      <c r="M106" s="14"/>
      <c r="N106" s="13"/>
      <c r="O106" s="13"/>
    </row>
    <row r="107" spans="1:15">
      <c r="A107" s="11"/>
      <c r="B107" s="11"/>
      <c r="C107" s="12"/>
      <c r="D107" s="11"/>
      <c r="E107" s="11"/>
      <c r="F107" s="11"/>
      <c r="G107" s="11"/>
      <c r="H107" s="12"/>
      <c r="I107" s="11"/>
      <c r="J107" s="11"/>
      <c r="K107" s="11"/>
      <c r="L107" s="11"/>
      <c r="M107" s="11"/>
      <c r="N107" s="13"/>
      <c r="O107" s="13"/>
    </row>
    <row r="108" spans="1:15">
      <c r="A108" s="14"/>
      <c r="B108" s="14"/>
      <c r="C108" s="15"/>
      <c r="D108" s="14"/>
      <c r="E108" s="14"/>
      <c r="F108" s="14"/>
      <c r="G108" s="14"/>
      <c r="H108" s="15"/>
      <c r="I108" s="14"/>
      <c r="J108" s="14"/>
      <c r="K108" s="14"/>
      <c r="L108" s="14"/>
      <c r="M108" s="14"/>
      <c r="N108" s="13"/>
      <c r="O108" s="13"/>
    </row>
    <row r="109" spans="1:15">
      <c r="A109" s="11"/>
      <c r="B109" s="11"/>
      <c r="C109" s="12"/>
      <c r="D109" s="11"/>
      <c r="E109" s="11"/>
      <c r="F109" s="11"/>
      <c r="G109" s="11"/>
      <c r="H109" s="12"/>
      <c r="I109" s="11"/>
      <c r="J109" s="11"/>
      <c r="K109" s="11"/>
      <c r="L109" s="11"/>
      <c r="M109" s="11"/>
      <c r="N109" s="13"/>
      <c r="O109" s="13"/>
    </row>
    <row r="110" spans="1:15">
      <c r="A110" s="14"/>
      <c r="B110" s="14"/>
      <c r="C110" s="15"/>
      <c r="D110" s="14"/>
      <c r="E110" s="14"/>
      <c r="F110" s="14"/>
      <c r="G110" s="14"/>
      <c r="H110" s="15"/>
      <c r="I110" s="14"/>
      <c r="J110" s="14"/>
      <c r="K110" s="14"/>
      <c r="L110" s="14"/>
      <c r="M110" s="14"/>
      <c r="N110" s="13"/>
      <c r="O110" s="13"/>
    </row>
    <row r="111" spans="1:15">
      <c r="A111" s="11"/>
      <c r="B111" s="11"/>
      <c r="C111" s="12"/>
      <c r="D111" s="11"/>
      <c r="E111" s="11"/>
      <c r="F111" s="11"/>
      <c r="G111" s="11"/>
      <c r="H111" s="12"/>
      <c r="I111" s="11"/>
      <c r="J111" s="11"/>
      <c r="K111" s="11"/>
      <c r="L111" s="11"/>
      <c r="M111" s="11"/>
      <c r="N111" s="13"/>
      <c r="O111" s="13"/>
    </row>
    <row r="112" spans="1:15">
      <c r="A112" s="14"/>
      <c r="B112" s="14"/>
      <c r="C112" s="15"/>
      <c r="D112" s="14"/>
      <c r="E112" s="14"/>
      <c r="F112" s="14"/>
      <c r="G112" s="14"/>
      <c r="H112" s="15"/>
      <c r="I112" s="14"/>
      <c r="J112" s="14"/>
      <c r="K112" s="14"/>
      <c r="L112" s="14"/>
      <c r="M112" s="14"/>
      <c r="N112" s="13"/>
      <c r="O112" s="13"/>
    </row>
    <row r="113" spans="1:15">
      <c r="A113" s="11"/>
      <c r="B113" s="11"/>
      <c r="C113" s="12"/>
      <c r="D113" s="11"/>
      <c r="E113" s="11"/>
      <c r="F113" s="11"/>
      <c r="G113" s="11"/>
      <c r="H113" s="12"/>
      <c r="I113" s="11"/>
      <c r="J113" s="11"/>
      <c r="K113" s="11"/>
      <c r="L113" s="11"/>
      <c r="M113" s="11"/>
      <c r="N113" s="13"/>
      <c r="O113" s="13"/>
    </row>
    <row r="114" spans="1:15">
      <c r="A114" s="14"/>
      <c r="B114" s="14"/>
      <c r="C114" s="15"/>
      <c r="D114" s="14"/>
      <c r="E114" s="14"/>
      <c r="F114" s="14"/>
      <c r="G114" s="14"/>
      <c r="H114" s="15"/>
      <c r="I114" s="14"/>
      <c r="J114" s="14"/>
      <c r="K114" s="14"/>
      <c r="L114" s="14"/>
      <c r="M114" s="14"/>
      <c r="N114" s="13"/>
      <c r="O114" s="13"/>
    </row>
    <row r="115" spans="1:15">
      <c r="A115" s="11"/>
      <c r="B115" s="11"/>
      <c r="C115" s="12"/>
      <c r="D115" s="11"/>
      <c r="E115" s="11"/>
      <c r="F115" s="11"/>
      <c r="G115" s="11"/>
      <c r="H115" s="12"/>
      <c r="I115" s="11"/>
      <c r="J115" s="11"/>
      <c r="K115" s="11"/>
      <c r="L115" s="11"/>
      <c r="M115" s="11"/>
      <c r="N115" s="13"/>
      <c r="O115" s="13"/>
    </row>
    <row r="116" spans="1:15">
      <c r="A116" s="14"/>
      <c r="B116" s="14"/>
      <c r="C116" s="15"/>
      <c r="D116" s="14"/>
      <c r="E116" s="14"/>
      <c r="F116" s="14"/>
      <c r="G116" s="14"/>
      <c r="H116" s="15"/>
      <c r="I116" s="14"/>
      <c r="J116" s="14"/>
      <c r="K116" s="14"/>
      <c r="L116" s="14"/>
      <c r="M116" s="14"/>
      <c r="N116" s="13"/>
      <c r="O116" s="13"/>
    </row>
    <row r="117" spans="1:15">
      <c r="A117" s="11"/>
      <c r="B117" s="11"/>
      <c r="C117" s="12"/>
      <c r="D117" s="11"/>
      <c r="E117" s="11"/>
      <c r="F117" s="11"/>
      <c r="G117" s="11"/>
      <c r="H117" s="12"/>
      <c r="I117" s="11"/>
      <c r="J117" s="11"/>
      <c r="K117" s="11"/>
      <c r="L117" s="11"/>
      <c r="M117" s="11"/>
      <c r="N117" s="13"/>
      <c r="O117" s="13"/>
    </row>
    <row r="118" spans="1:15">
      <c r="A118" s="14"/>
      <c r="B118" s="14"/>
      <c r="C118" s="15"/>
      <c r="D118" s="14"/>
      <c r="E118" s="14"/>
      <c r="F118" s="14"/>
      <c r="G118" s="14"/>
      <c r="H118" s="15"/>
      <c r="I118" s="14"/>
      <c r="J118" s="14"/>
      <c r="K118" s="14"/>
      <c r="L118" s="14"/>
      <c r="M118" s="14"/>
      <c r="N118" s="13"/>
      <c r="O118" s="13"/>
    </row>
    <row r="119" spans="1:15">
      <c r="A119" s="11"/>
      <c r="B119" s="11"/>
      <c r="C119" s="12"/>
      <c r="D119" s="11"/>
      <c r="E119" s="11"/>
      <c r="F119" s="11"/>
      <c r="G119" s="11"/>
      <c r="H119" s="12"/>
      <c r="I119" s="11"/>
      <c r="J119" s="11"/>
      <c r="K119" s="11"/>
      <c r="L119" s="11"/>
      <c r="M119" s="11"/>
      <c r="N119" s="13"/>
      <c r="O119" s="13"/>
    </row>
    <row r="120" spans="1:15">
      <c r="A120" s="14"/>
      <c r="B120" s="14"/>
      <c r="C120" s="15"/>
      <c r="D120" s="14"/>
      <c r="E120" s="14"/>
      <c r="F120" s="14"/>
      <c r="G120" s="14"/>
      <c r="H120" s="15"/>
      <c r="I120" s="14"/>
      <c r="J120" s="14"/>
      <c r="K120" s="14"/>
      <c r="L120" s="14"/>
      <c r="M120" s="14"/>
      <c r="N120" s="13"/>
      <c r="O120" s="13"/>
    </row>
    <row r="121" spans="1:15">
      <c r="A121" s="11"/>
      <c r="B121" s="11"/>
      <c r="C121" s="12"/>
      <c r="D121" s="11"/>
      <c r="E121" s="11"/>
      <c r="F121" s="11"/>
      <c r="G121" s="11"/>
      <c r="H121" s="12"/>
      <c r="I121" s="11"/>
      <c r="J121" s="11"/>
      <c r="K121" s="11"/>
      <c r="L121" s="11"/>
      <c r="M121" s="11"/>
      <c r="N121" s="13"/>
      <c r="O121" s="13"/>
    </row>
    <row r="122" spans="1:15">
      <c r="A122" s="14"/>
      <c r="B122" s="14"/>
      <c r="C122" s="15"/>
      <c r="D122" s="14"/>
      <c r="E122" s="14"/>
      <c r="F122" s="14"/>
      <c r="G122" s="14"/>
      <c r="H122" s="15"/>
      <c r="I122" s="14"/>
      <c r="J122" s="14"/>
      <c r="K122" s="14"/>
      <c r="L122" s="14"/>
      <c r="M122" s="14"/>
      <c r="N122" s="13"/>
      <c r="O122" s="13"/>
    </row>
    <row r="123" spans="1:15">
      <c r="A123" s="11"/>
      <c r="B123" s="11"/>
      <c r="C123" s="12"/>
      <c r="D123" s="11"/>
      <c r="E123" s="11"/>
      <c r="F123" s="11"/>
      <c r="G123" s="11"/>
      <c r="H123" s="12"/>
      <c r="I123" s="11"/>
      <c r="J123" s="11"/>
      <c r="K123" s="11"/>
      <c r="L123" s="11"/>
      <c r="M123" s="11"/>
      <c r="N123" s="13"/>
      <c r="O123" s="13"/>
    </row>
    <row r="124" spans="1:15">
      <c r="A124" s="14"/>
      <c r="B124" s="14"/>
      <c r="C124" s="15"/>
      <c r="D124" s="14"/>
      <c r="E124" s="14"/>
      <c r="F124" s="14"/>
      <c r="G124" s="14"/>
      <c r="H124" s="15"/>
      <c r="I124" s="14"/>
      <c r="J124" s="14"/>
      <c r="K124" s="14"/>
      <c r="L124" s="14"/>
      <c r="M124" s="14"/>
      <c r="N124" s="13"/>
      <c r="O124" s="13"/>
    </row>
    <row r="125" spans="1:15">
      <c r="A125" s="11"/>
      <c r="B125" s="11"/>
      <c r="C125" s="12"/>
      <c r="D125" s="11"/>
      <c r="E125" s="11"/>
      <c r="F125" s="11"/>
      <c r="G125" s="11"/>
      <c r="H125" s="12"/>
      <c r="I125" s="11"/>
      <c r="J125" s="11"/>
      <c r="K125" s="11"/>
      <c r="L125" s="11"/>
      <c r="M125" s="11"/>
      <c r="N125" s="13"/>
      <c r="O125" s="13"/>
    </row>
    <row r="126" spans="1:15">
      <c r="A126" s="14"/>
      <c r="B126" s="14"/>
      <c r="C126" s="15"/>
      <c r="D126" s="14"/>
      <c r="E126" s="14"/>
      <c r="F126" s="14"/>
      <c r="G126" s="14"/>
      <c r="H126" s="15"/>
      <c r="I126" s="14"/>
      <c r="J126" s="14"/>
      <c r="K126" s="14"/>
      <c r="L126" s="14"/>
      <c r="M126" s="14"/>
      <c r="N126" s="13"/>
      <c r="O126" s="13"/>
    </row>
    <row r="127" spans="1:15">
      <c r="A127" s="11"/>
      <c r="B127" s="11"/>
      <c r="C127" s="12"/>
      <c r="D127" s="11"/>
      <c r="E127" s="11"/>
      <c r="F127" s="11"/>
      <c r="G127" s="11"/>
      <c r="H127" s="12"/>
      <c r="I127" s="11"/>
      <c r="J127" s="11"/>
      <c r="K127" s="11"/>
      <c r="L127" s="11"/>
      <c r="M127" s="11"/>
      <c r="N127" s="13"/>
      <c r="O127" s="13"/>
    </row>
    <row r="128" spans="1:15">
      <c r="A128" s="14"/>
      <c r="B128" s="14"/>
      <c r="C128" s="15"/>
      <c r="D128" s="14"/>
      <c r="E128" s="14"/>
      <c r="F128" s="14"/>
      <c r="G128" s="14"/>
      <c r="H128" s="15"/>
      <c r="I128" s="14"/>
      <c r="J128" s="14"/>
      <c r="K128" s="14"/>
      <c r="L128" s="14"/>
      <c r="M128" s="14"/>
      <c r="N128" s="13"/>
      <c r="O128" s="13"/>
    </row>
    <row r="129" spans="1:15">
      <c r="A129" s="11"/>
      <c r="B129" s="11"/>
      <c r="C129" s="12"/>
      <c r="D129" s="11"/>
      <c r="E129" s="11"/>
      <c r="F129" s="11"/>
      <c r="G129" s="11"/>
      <c r="H129" s="12"/>
      <c r="I129" s="11"/>
      <c r="J129" s="11"/>
      <c r="K129" s="11"/>
      <c r="L129" s="11"/>
      <c r="M129" s="11"/>
      <c r="N129" s="13"/>
      <c r="O129" s="13"/>
    </row>
    <row r="130" spans="1:15">
      <c r="A130" s="14"/>
      <c r="B130" s="14"/>
      <c r="C130" s="15"/>
      <c r="D130" s="14"/>
      <c r="E130" s="14"/>
      <c r="F130" s="14"/>
      <c r="G130" s="14"/>
      <c r="H130" s="15"/>
      <c r="I130" s="14"/>
      <c r="J130" s="14"/>
      <c r="K130" s="14"/>
      <c r="L130" s="14"/>
      <c r="M130" s="14"/>
      <c r="N130" s="13"/>
      <c r="O130" s="13"/>
    </row>
    <row r="131" spans="1:15">
      <c r="A131" s="11"/>
      <c r="B131" s="11"/>
      <c r="C131" s="12"/>
      <c r="D131" s="11"/>
      <c r="E131" s="11"/>
      <c r="F131" s="11"/>
      <c r="G131" s="11"/>
      <c r="H131" s="12"/>
      <c r="I131" s="11"/>
      <c r="J131" s="11"/>
      <c r="K131" s="11"/>
      <c r="L131" s="11"/>
      <c r="M131" s="11"/>
      <c r="N131" s="13"/>
      <c r="O131" s="13"/>
    </row>
    <row r="132" spans="1:15">
      <c r="A132" s="14"/>
      <c r="B132" s="14"/>
      <c r="C132" s="15"/>
      <c r="D132" s="14"/>
      <c r="E132" s="14"/>
      <c r="F132" s="14"/>
      <c r="G132" s="14"/>
      <c r="H132" s="15"/>
      <c r="I132" s="14"/>
      <c r="J132" s="14"/>
      <c r="K132" s="14"/>
      <c r="L132" s="14"/>
      <c r="M132" s="14"/>
      <c r="N132" s="13"/>
      <c r="O132" s="13"/>
    </row>
    <row r="133" spans="1:15">
      <c r="A133" s="11"/>
      <c r="B133" s="11"/>
      <c r="C133" s="12"/>
      <c r="D133" s="11"/>
      <c r="E133" s="11"/>
      <c r="F133" s="11"/>
      <c r="G133" s="11"/>
      <c r="H133" s="12"/>
      <c r="I133" s="11"/>
      <c r="J133" s="11"/>
      <c r="K133" s="11"/>
      <c r="L133" s="11"/>
      <c r="M133" s="11"/>
      <c r="N133" s="13"/>
      <c r="O133" s="13"/>
    </row>
    <row r="134" spans="1:15">
      <c r="A134" s="14"/>
      <c r="B134" s="14"/>
      <c r="C134" s="15"/>
      <c r="D134" s="14"/>
      <c r="E134" s="14"/>
      <c r="F134" s="14"/>
      <c r="G134" s="14"/>
      <c r="H134" s="15"/>
      <c r="I134" s="14"/>
      <c r="J134" s="14"/>
      <c r="K134" s="14"/>
      <c r="L134" s="14"/>
      <c r="M134" s="14"/>
      <c r="N134" s="13"/>
      <c r="O134" s="13"/>
    </row>
    <row r="135" spans="1:15">
      <c r="A135" s="11"/>
      <c r="B135" s="11"/>
      <c r="C135" s="12"/>
      <c r="D135" s="11"/>
      <c r="E135" s="11"/>
      <c r="F135" s="11"/>
      <c r="G135" s="11"/>
      <c r="H135" s="12"/>
      <c r="I135" s="11"/>
      <c r="J135" s="11"/>
      <c r="K135" s="11"/>
      <c r="L135" s="11"/>
      <c r="M135" s="11"/>
      <c r="N135" s="13"/>
      <c r="O135" s="13"/>
    </row>
    <row r="136" spans="1:15">
      <c r="A136" s="14"/>
      <c r="B136" s="14"/>
      <c r="C136" s="15"/>
      <c r="D136" s="14"/>
      <c r="E136" s="14"/>
      <c r="F136" s="14"/>
      <c r="G136" s="14"/>
      <c r="H136" s="15"/>
      <c r="I136" s="14"/>
      <c r="J136" s="14"/>
      <c r="K136" s="14"/>
      <c r="L136" s="14"/>
      <c r="M136" s="14"/>
      <c r="N136" s="13"/>
      <c r="O136" s="13"/>
    </row>
    <row r="137" spans="1:15">
      <c r="A137" s="11"/>
      <c r="B137" s="11"/>
      <c r="C137" s="12"/>
      <c r="D137" s="11"/>
      <c r="E137" s="11"/>
      <c r="F137" s="11"/>
      <c r="G137" s="11"/>
      <c r="H137" s="12"/>
      <c r="I137" s="11"/>
      <c r="J137" s="11"/>
      <c r="K137" s="11"/>
      <c r="L137" s="11"/>
      <c r="M137" s="11"/>
      <c r="N137" s="13"/>
      <c r="O137" s="13"/>
    </row>
    <row r="138" spans="1:15">
      <c r="A138" s="14"/>
      <c r="B138" s="14"/>
      <c r="C138" s="15"/>
      <c r="D138" s="14"/>
      <c r="E138" s="14"/>
      <c r="F138" s="14"/>
      <c r="G138" s="14"/>
      <c r="H138" s="15"/>
      <c r="I138" s="14"/>
      <c r="J138" s="14"/>
      <c r="K138" s="14"/>
      <c r="L138" s="14"/>
      <c r="M138" s="14"/>
      <c r="N138" s="13"/>
      <c r="O138" s="13"/>
    </row>
    <row r="139" spans="1:15">
      <c r="A139" s="11"/>
      <c r="B139" s="11"/>
      <c r="C139" s="12"/>
      <c r="D139" s="11"/>
      <c r="E139" s="11"/>
      <c r="F139" s="11"/>
      <c r="G139" s="11"/>
      <c r="H139" s="12"/>
      <c r="I139" s="11"/>
      <c r="J139" s="11"/>
      <c r="K139" s="11"/>
      <c r="L139" s="11"/>
      <c r="M139" s="11"/>
      <c r="N139" s="13"/>
      <c r="O139" s="13"/>
    </row>
    <row r="140" spans="1:15">
      <c r="A140" s="14"/>
      <c r="B140" s="14"/>
      <c r="C140" s="15"/>
      <c r="D140" s="14"/>
      <c r="E140" s="14"/>
      <c r="F140" s="14"/>
      <c r="G140" s="14"/>
      <c r="H140" s="15"/>
      <c r="I140" s="14"/>
      <c r="J140" s="14"/>
      <c r="K140" s="14"/>
      <c r="L140" s="14"/>
      <c r="M140" s="14"/>
      <c r="N140" s="13"/>
      <c r="O140" s="13"/>
    </row>
    <row r="141" spans="1:15">
      <c r="A141" s="11"/>
      <c r="B141" s="11"/>
      <c r="C141" s="12"/>
      <c r="D141" s="11"/>
      <c r="E141" s="11"/>
      <c r="F141" s="11"/>
      <c r="G141" s="11"/>
      <c r="H141" s="12"/>
      <c r="I141" s="11"/>
      <c r="J141" s="11"/>
      <c r="K141" s="11"/>
      <c r="L141" s="11"/>
      <c r="M141" s="11"/>
      <c r="N141" s="13"/>
      <c r="O141" s="13"/>
    </row>
    <row r="142" spans="1:15">
      <c r="A142" s="14"/>
      <c r="B142" s="14"/>
      <c r="C142" s="15"/>
      <c r="D142" s="14"/>
      <c r="E142" s="14"/>
      <c r="F142" s="14"/>
      <c r="G142" s="14"/>
      <c r="H142" s="15"/>
      <c r="I142" s="14"/>
      <c r="J142" s="14"/>
      <c r="K142" s="14"/>
      <c r="L142" s="14"/>
      <c r="M142" s="14"/>
      <c r="N142" s="13"/>
      <c r="O142" s="13"/>
    </row>
    <row r="143" spans="1:15">
      <c r="A143" s="11"/>
      <c r="B143" s="11"/>
      <c r="C143" s="12"/>
      <c r="D143" s="11"/>
      <c r="E143" s="11"/>
      <c r="F143" s="11"/>
      <c r="G143" s="11"/>
      <c r="H143" s="12"/>
      <c r="I143" s="11"/>
      <c r="J143" s="11"/>
      <c r="K143" s="11"/>
      <c r="L143" s="11"/>
      <c r="M143" s="11"/>
      <c r="N143" s="13"/>
      <c r="O143" s="13"/>
    </row>
    <row r="144" spans="1:15">
      <c r="A144" s="14"/>
      <c r="B144" s="14"/>
      <c r="C144" s="15"/>
      <c r="D144" s="14"/>
      <c r="E144" s="14"/>
      <c r="F144" s="14"/>
      <c r="G144" s="14"/>
      <c r="H144" s="15"/>
      <c r="I144" s="14"/>
      <c r="J144" s="14"/>
      <c r="K144" s="14"/>
      <c r="L144" s="14"/>
      <c r="M144" s="14"/>
      <c r="N144" s="13"/>
      <c r="O144" s="13"/>
    </row>
    <row r="145" spans="1:15">
      <c r="A145" s="11"/>
      <c r="B145" s="11"/>
      <c r="C145" s="12"/>
      <c r="D145" s="11"/>
      <c r="E145" s="11"/>
      <c r="F145" s="11"/>
      <c r="G145" s="11"/>
      <c r="H145" s="12"/>
      <c r="I145" s="11"/>
      <c r="J145" s="11"/>
      <c r="K145" s="11"/>
      <c r="L145" s="11"/>
      <c r="M145" s="11"/>
      <c r="N145" s="13"/>
      <c r="O145" s="13"/>
    </row>
    <row r="146" spans="1:15">
      <c r="A146" s="14"/>
      <c r="B146" s="14"/>
      <c r="C146" s="15"/>
      <c r="D146" s="14"/>
      <c r="E146" s="14"/>
      <c r="F146" s="14"/>
      <c r="G146" s="14"/>
      <c r="H146" s="15"/>
      <c r="I146" s="14"/>
      <c r="J146" s="14"/>
      <c r="K146" s="14"/>
      <c r="L146" s="14"/>
      <c r="M146" s="14"/>
      <c r="N146" s="13"/>
      <c r="O146" s="13"/>
    </row>
    <row r="147" spans="1:15">
      <c r="A147" s="11"/>
      <c r="B147" s="11"/>
      <c r="C147" s="12"/>
      <c r="D147" s="11"/>
      <c r="E147" s="11"/>
      <c r="F147" s="11"/>
      <c r="G147" s="11"/>
      <c r="H147" s="12"/>
      <c r="I147" s="11"/>
      <c r="J147" s="11"/>
      <c r="K147" s="11"/>
      <c r="L147" s="11"/>
      <c r="M147" s="11"/>
      <c r="N147" s="13"/>
      <c r="O147" s="13"/>
    </row>
    <row r="148" spans="1:15">
      <c r="A148" s="14"/>
      <c r="B148" s="14"/>
      <c r="C148" s="15"/>
      <c r="D148" s="14"/>
      <c r="E148" s="14"/>
      <c r="F148" s="14"/>
      <c r="G148" s="14"/>
      <c r="H148" s="15"/>
      <c r="I148" s="14"/>
      <c r="J148" s="14"/>
      <c r="K148" s="14"/>
      <c r="L148" s="14"/>
      <c r="M148" s="14"/>
      <c r="N148" s="13"/>
      <c r="O148" s="13"/>
    </row>
    <row r="149" spans="1:15">
      <c r="A149" s="11"/>
      <c r="B149" s="11"/>
      <c r="C149" s="12"/>
      <c r="D149" s="11"/>
      <c r="E149" s="11"/>
      <c r="F149" s="11"/>
      <c r="G149" s="11"/>
      <c r="H149" s="12"/>
      <c r="I149" s="11"/>
      <c r="J149" s="11"/>
      <c r="K149" s="11"/>
      <c r="L149" s="11"/>
      <c r="M149" s="11"/>
      <c r="N149" s="13"/>
      <c r="O149" s="13"/>
    </row>
    <row r="150" spans="1:15">
      <c r="A150" s="14"/>
      <c r="B150" s="14"/>
      <c r="C150" s="15"/>
      <c r="D150" s="14"/>
      <c r="E150" s="14"/>
      <c r="F150" s="14"/>
      <c r="G150" s="14"/>
      <c r="H150" s="15"/>
      <c r="I150" s="14"/>
      <c r="J150" s="14"/>
      <c r="K150" s="14"/>
      <c r="L150" s="14"/>
      <c r="M150" s="14"/>
      <c r="N150" s="13"/>
      <c r="O150" s="13"/>
    </row>
    <row r="151" spans="1:15">
      <c r="A151" s="11"/>
      <c r="B151" s="11"/>
      <c r="C151" s="12"/>
      <c r="D151" s="11"/>
      <c r="E151" s="11"/>
      <c r="F151" s="11"/>
      <c r="G151" s="11"/>
      <c r="H151" s="12"/>
      <c r="I151" s="11"/>
      <c r="J151" s="11"/>
      <c r="K151" s="11"/>
      <c r="L151" s="11"/>
      <c r="M151" s="11"/>
      <c r="N151" s="13"/>
      <c r="O151" s="13"/>
    </row>
    <row r="152" spans="1:15">
      <c r="A152" s="14"/>
      <c r="B152" s="14"/>
      <c r="C152" s="15"/>
      <c r="D152" s="14"/>
      <c r="E152" s="14"/>
      <c r="F152" s="14"/>
      <c r="G152" s="14"/>
      <c r="H152" s="15"/>
      <c r="I152" s="14"/>
      <c r="J152" s="14"/>
      <c r="K152" s="14"/>
      <c r="L152" s="14"/>
      <c r="M152" s="14"/>
      <c r="N152" s="13"/>
      <c r="O152" s="13"/>
    </row>
    <row r="153" spans="1:15">
      <c r="A153" s="11"/>
      <c r="B153" s="11"/>
      <c r="C153" s="12"/>
      <c r="D153" s="11"/>
      <c r="E153" s="11"/>
      <c r="F153" s="11"/>
      <c r="G153" s="11"/>
      <c r="H153" s="12"/>
      <c r="I153" s="11"/>
      <c r="J153" s="11"/>
      <c r="K153" s="11"/>
      <c r="L153" s="11"/>
      <c r="M153" s="11"/>
      <c r="N153" s="13"/>
      <c r="O153" s="13"/>
    </row>
    <row r="154" spans="1:15">
      <c r="A154" s="14"/>
      <c r="B154" s="14"/>
      <c r="C154" s="15"/>
      <c r="D154" s="14"/>
      <c r="E154" s="14"/>
      <c r="F154" s="14"/>
      <c r="G154" s="14"/>
      <c r="H154" s="15"/>
      <c r="I154" s="14"/>
      <c r="J154" s="14"/>
      <c r="K154" s="14"/>
      <c r="L154" s="14"/>
      <c r="M154" s="14"/>
      <c r="N154" s="13"/>
      <c r="O154" s="13"/>
    </row>
    <row r="155" spans="1:15">
      <c r="A155" s="11"/>
      <c r="B155" s="11"/>
      <c r="C155" s="12"/>
      <c r="D155" s="11"/>
      <c r="E155" s="11"/>
      <c r="F155" s="11"/>
      <c r="G155" s="11"/>
      <c r="H155" s="12"/>
      <c r="I155" s="11"/>
      <c r="J155" s="11"/>
      <c r="K155" s="11"/>
      <c r="L155" s="11"/>
      <c r="M155" s="11"/>
      <c r="N155" s="13"/>
      <c r="O155" s="13"/>
    </row>
    <row r="156" spans="1:15">
      <c r="A156" s="14"/>
      <c r="B156" s="14"/>
      <c r="C156" s="15"/>
      <c r="D156" s="14"/>
      <c r="E156" s="14"/>
      <c r="F156" s="14"/>
      <c r="G156" s="14"/>
      <c r="H156" s="15"/>
      <c r="I156" s="14"/>
      <c r="J156" s="14"/>
      <c r="K156" s="14"/>
      <c r="L156" s="14"/>
      <c r="M156" s="14"/>
      <c r="N156" s="13"/>
      <c r="O156" s="13"/>
    </row>
    <row r="157" spans="1:15">
      <c r="A157" s="11"/>
      <c r="B157" s="11"/>
      <c r="C157" s="12"/>
      <c r="D157" s="11"/>
      <c r="E157" s="11"/>
      <c r="F157" s="11"/>
      <c r="G157" s="11"/>
      <c r="H157" s="12"/>
      <c r="I157" s="11"/>
      <c r="J157" s="11"/>
      <c r="K157" s="11"/>
      <c r="L157" s="11"/>
      <c r="M157" s="11"/>
      <c r="N157" s="13"/>
      <c r="O157" s="13"/>
    </row>
    <row r="158" spans="1:15">
      <c r="A158" s="14"/>
      <c r="B158" s="14"/>
      <c r="C158" s="15"/>
      <c r="D158" s="14"/>
      <c r="E158" s="14"/>
      <c r="F158" s="14"/>
      <c r="G158" s="14"/>
      <c r="H158" s="15"/>
      <c r="I158" s="14"/>
      <c r="J158" s="14"/>
      <c r="K158" s="14"/>
      <c r="L158" s="14"/>
      <c r="M158" s="14"/>
      <c r="N158" s="13"/>
      <c r="O158" s="13"/>
    </row>
    <row r="159" spans="1:15">
      <c r="A159" s="11"/>
      <c r="B159" s="11"/>
      <c r="C159" s="12"/>
      <c r="D159" s="11"/>
      <c r="E159" s="11"/>
      <c r="F159" s="11"/>
      <c r="G159" s="11"/>
      <c r="H159" s="12"/>
      <c r="I159" s="11"/>
      <c r="J159" s="11"/>
      <c r="K159" s="11"/>
      <c r="L159" s="11"/>
      <c r="M159" s="11"/>
      <c r="N159" s="13"/>
      <c r="O159" s="13"/>
    </row>
    <row r="160" spans="1:15">
      <c r="A160" s="14"/>
      <c r="B160" s="14"/>
      <c r="C160" s="15"/>
      <c r="D160" s="14"/>
      <c r="E160" s="14"/>
      <c r="F160" s="14"/>
      <c r="G160" s="14"/>
      <c r="H160" s="15"/>
      <c r="I160" s="14"/>
      <c r="J160" s="14"/>
      <c r="K160" s="14"/>
      <c r="L160" s="14"/>
      <c r="M160" s="14"/>
      <c r="N160" s="13"/>
      <c r="O160" s="13"/>
    </row>
    <row r="161" spans="1:15">
      <c r="A161" s="11"/>
      <c r="B161" s="11"/>
      <c r="C161" s="12"/>
      <c r="D161" s="11"/>
      <c r="E161" s="11"/>
      <c r="F161" s="11"/>
      <c r="G161" s="11"/>
      <c r="H161" s="12"/>
      <c r="I161" s="11"/>
      <c r="J161" s="11"/>
      <c r="K161" s="11"/>
      <c r="L161" s="11"/>
      <c r="M161" s="11"/>
      <c r="N161" s="13"/>
      <c r="O161" s="13"/>
    </row>
    <row r="162" spans="1:15">
      <c r="A162" s="14"/>
      <c r="B162" s="14"/>
      <c r="C162" s="15"/>
      <c r="D162" s="14"/>
      <c r="E162" s="14"/>
      <c r="F162" s="14"/>
      <c r="G162" s="14"/>
      <c r="H162" s="15"/>
      <c r="I162" s="14"/>
      <c r="J162" s="14"/>
      <c r="K162" s="14"/>
      <c r="L162" s="14"/>
      <c r="M162" s="14"/>
      <c r="N162" s="13"/>
      <c r="O162" s="13"/>
    </row>
    <row r="163" spans="1:15">
      <c r="A163" s="11"/>
      <c r="B163" s="11"/>
      <c r="C163" s="12"/>
      <c r="D163" s="11"/>
      <c r="E163" s="11"/>
      <c r="F163" s="11"/>
      <c r="G163" s="11"/>
      <c r="H163" s="12"/>
      <c r="I163" s="11"/>
      <c r="J163" s="11"/>
      <c r="K163" s="11"/>
      <c r="L163" s="11"/>
      <c r="M163" s="11"/>
      <c r="N163" s="13"/>
      <c r="O163" s="13"/>
    </row>
    <row r="164" spans="1:15">
      <c r="A164" s="14"/>
      <c r="B164" s="14"/>
      <c r="C164" s="15"/>
      <c r="D164" s="14"/>
      <c r="E164" s="14"/>
      <c r="F164" s="14"/>
      <c r="G164" s="14"/>
      <c r="H164" s="15"/>
      <c r="I164" s="14"/>
      <c r="J164" s="14"/>
      <c r="K164" s="14"/>
      <c r="L164" s="14"/>
      <c r="M164" s="14"/>
      <c r="N164" s="13"/>
      <c r="O164" s="13"/>
    </row>
    <row r="165" spans="1:15">
      <c r="A165" s="11"/>
      <c r="B165" s="11"/>
      <c r="C165" s="12"/>
      <c r="D165" s="11"/>
      <c r="E165" s="11"/>
      <c r="F165" s="11"/>
      <c r="G165" s="11"/>
      <c r="H165" s="12"/>
      <c r="I165" s="11"/>
      <c r="J165" s="11"/>
      <c r="K165" s="11"/>
      <c r="L165" s="11"/>
      <c r="M165" s="11"/>
      <c r="N165" s="13"/>
      <c r="O165" s="13"/>
    </row>
    <row r="166" spans="1:15">
      <c r="A166" s="14"/>
      <c r="B166" s="14"/>
      <c r="C166" s="15"/>
      <c r="D166" s="14"/>
      <c r="E166" s="14"/>
      <c r="F166" s="14"/>
      <c r="G166" s="14"/>
      <c r="H166" s="15"/>
      <c r="I166" s="14"/>
      <c r="J166" s="14"/>
      <c r="K166" s="14"/>
      <c r="L166" s="14"/>
      <c r="M166" s="14"/>
      <c r="N166" s="13"/>
      <c r="O166" s="13"/>
    </row>
    <row r="167" spans="1:15">
      <c r="A167" s="11"/>
      <c r="B167" s="11"/>
      <c r="C167" s="12"/>
      <c r="D167" s="11"/>
      <c r="E167" s="11"/>
      <c r="F167" s="11"/>
      <c r="G167" s="11"/>
      <c r="H167" s="12"/>
      <c r="I167" s="11"/>
      <c r="J167" s="11"/>
      <c r="K167" s="11"/>
      <c r="L167" s="11"/>
      <c r="M167" s="11"/>
      <c r="N167" s="13"/>
      <c r="O167" s="13"/>
    </row>
    <row r="168" spans="1:15">
      <c r="A168" s="14"/>
      <c r="B168" s="14"/>
      <c r="C168" s="15"/>
      <c r="D168" s="14"/>
      <c r="E168" s="14"/>
      <c r="F168" s="14"/>
      <c r="G168" s="14"/>
      <c r="H168" s="15"/>
      <c r="I168" s="14"/>
      <c r="J168" s="14"/>
      <c r="K168" s="14"/>
      <c r="L168" s="14"/>
      <c r="M168" s="14"/>
      <c r="N168" s="13"/>
      <c r="O168" s="13"/>
    </row>
    <row r="169" spans="1:15">
      <c r="A169" s="11"/>
      <c r="B169" s="11"/>
      <c r="C169" s="12"/>
      <c r="D169" s="11"/>
      <c r="E169" s="11"/>
      <c r="F169" s="11"/>
      <c r="G169" s="11"/>
      <c r="H169" s="12"/>
      <c r="I169" s="11"/>
      <c r="J169" s="11"/>
      <c r="K169" s="11"/>
      <c r="L169" s="11"/>
      <c r="M169" s="11"/>
      <c r="N169" s="13"/>
      <c r="O169" s="13"/>
    </row>
    <row r="170" spans="1:15">
      <c r="A170" s="14"/>
      <c r="B170" s="14"/>
      <c r="C170" s="15"/>
      <c r="D170" s="14"/>
      <c r="E170" s="14"/>
      <c r="F170" s="14"/>
      <c r="G170" s="14"/>
      <c r="H170" s="15"/>
      <c r="I170" s="14"/>
      <c r="J170" s="14"/>
      <c r="K170" s="14"/>
      <c r="L170" s="14"/>
      <c r="M170" s="14"/>
      <c r="N170" s="13"/>
      <c r="O170" s="13"/>
    </row>
    <row r="171" spans="1:15">
      <c r="A171" s="11"/>
      <c r="B171" s="11"/>
      <c r="C171" s="12"/>
      <c r="D171" s="11"/>
      <c r="E171" s="11"/>
      <c r="F171" s="11"/>
      <c r="G171" s="11"/>
      <c r="H171" s="12"/>
      <c r="I171" s="11"/>
      <c r="J171" s="11"/>
      <c r="K171" s="11"/>
      <c r="L171" s="11"/>
      <c r="M171" s="11"/>
      <c r="N171" s="13"/>
      <c r="O171" s="13"/>
    </row>
    <row r="172" spans="1:15">
      <c r="A172" s="14"/>
      <c r="B172" s="14"/>
      <c r="C172" s="15"/>
      <c r="D172" s="14"/>
      <c r="E172" s="14"/>
      <c r="F172" s="14"/>
      <c r="G172" s="14"/>
      <c r="H172" s="15"/>
      <c r="I172" s="14"/>
      <c r="J172" s="14"/>
      <c r="K172" s="14"/>
      <c r="L172" s="14"/>
      <c r="M172" s="14"/>
      <c r="N172" s="13"/>
      <c r="O172" s="13"/>
    </row>
    <row r="173" spans="1:15">
      <c r="A173" s="11"/>
      <c r="B173" s="11"/>
      <c r="C173" s="12"/>
      <c r="D173" s="11"/>
      <c r="E173" s="11"/>
      <c r="F173" s="11"/>
      <c r="G173" s="11"/>
      <c r="H173" s="12"/>
      <c r="I173" s="11"/>
      <c r="J173" s="11"/>
      <c r="K173" s="11"/>
      <c r="L173" s="11"/>
      <c r="M173" s="11"/>
      <c r="N173" s="13"/>
      <c r="O173" s="13"/>
    </row>
    <row r="174" spans="1:15">
      <c r="A174" s="14"/>
      <c r="B174" s="14"/>
      <c r="C174" s="15"/>
      <c r="D174" s="14"/>
      <c r="E174" s="14"/>
      <c r="F174" s="14"/>
      <c r="G174" s="14"/>
      <c r="H174" s="15"/>
      <c r="I174" s="14"/>
      <c r="J174" s="14"/>
      <c r="K174" s="14"/>
      <c r="L174" s="14"/>
      <c r="M174" s="14"/>
      <c r="N174" s="13"/>
      <c r="O174" s="13"/>
    </row>
    <row r="175" spans="1:15">
      <c r="A175" s="11"/>
      <c r="B175" s="11"/>
      <c r="C175" s="12"/>
      <c r="D175" s="11"/>
      <c r="E175" s="11"/>
      <c r="F175" s="11"/>
      <c r="G175" s="11"/>
      <c r="H175" s="12"/>
      <c r="I175" s="11"/>
      <c r="J175" s="11"/>
      <c r="K175" s="11"/>
      <c r="L175" s="11"/>
      <c r="M175" s="11"/>
      <c r="N175" s="13"/>
      <c r="O175" s="13"/>
    </row>
    <row r="176" spans="1:15">
      <c r="A176" s="14"/>
      <c r="B176" s="14"/>
      <c r="C176" s="15"/>
      <c r="D176" s="14"/>
      <c r="E176" s="14"/>
      <c r="F176" s="14"/>
      <c r="G176" s="14"/>
      <c r="H176" s="15"/>
      <c r="I176" s="14"/>
      <c r="J176" s="14"/>
      <c r="K176" s="14"/>
      <c r="L176" s="14"/>
      <c r="M176" s="14"/>
      <c r="N176" s="13"/>
      <c r="O176" s="13"/>
    </row>
    <row r="177" spans="1:15">
      <c r="A177" s="11"/>
      <c r="B177" s="11"/>
      <c r="C177" s="12"/>
      <c r="D177" s="11"/>
      <c r="E177" s="11"/>
      <c r="F177" s="11"/>
      <c r="G177" s="11"/>
      <c r="H177" s="12"/>
      <c r="I177" s="11"/>
      <c r="J177" s="11"/>
      <c r="K177" s="11"/>
      <c r="L177" s="11"/>
      <c r="M177" s="11"/>
      <c r="N177" s="13"/>
      <c r="O177" s="13"/>
    </row>
    <row r="178" spans="1:15">
      <c r="A178" s="14"/>
      <c r="B178" s="14"/>
      <c r="C178" s="15"/>
      <c r="D178" s="14"/>
      <c r="E178" s="14"/>
      <c r="F178" s="14"/>
      <c r="G178" s="14"/>
      <c r="H178" s="15"/>
      <c r="I178" s="14"/>
      <c r="J178" s="14"/>
      <c r="K178" s="14"/>
      <c r="L178" s="14"/>
      <c r="M178" s="14"/>
      <c r="N178" s="13"/>
      <c r="O178" s="13"/>
    </row>
    <row r="179" spans="1:15">
      <c r="A179" s="11"/>
      <c r="B179" s="11"/>
      <c r="C179" s="12"/>
      <c r="D179" s="11"/>
      <c r="E179" s="11"/>
      <c r="F179" s="11"/>
      <c r="G179" s="11"/>
      <c r="H179" s="12"/>
      <c r="I179" s="11"/>
      <c r="J179" s="11"/>
      <c r="K179" s="11"/>
      <c r="L179" s="11"/>
      <c r="M179" s="11"/>
      <c r="N179" s="13"/>
      <c r="O179" s="13"/>
    </row>
    <row r="180" spans="1:15">
      <c r="A180" s="14"/>
      <c r="B180" s="14"/>
      <c r="C180" s="15"/>
      <c r="D180" s="14"/>
      <c r="E180" s="14"/>
      <c r="F180" s="14"/>
      <c r="G180" s="14"/>
      <c r="H180" s="15"/>
      <c r="I180" s="14"/>
      <c r="J180" s="14"/>
      <c r="K180" s="14"/>
      <c r="L180" s="14"/>
      <c r="M180" s="14"/>
      <c r="N180" s="13"/>
      <c r="O180" s="13"/>
    </row>
    <row r="181" spans="1:15">
      <c r="A181" s="11"/>
      <c r="B181" s="11"/>
      <c r="C181" s="12"/>
      <c r="D181" s="11"/>
      <c r="E181" s="11"/>
      <c r="F181" s="11"/>
      <c r="G181" s="11"/>
      <c r="H181" s="12"/>
      <c r="I181" s="11"/>
      <c r="J181" s="11"/>
      <c r="K181" s="11"/>
      <c r="L181" s="11"/>
      <c r="M181" s="11"/>
      <c r="N181" s="13"/>
      <c r="O181" s="13"/>
    </row>
    <row r="182" spans="1:15">
      <c r="A182" s="14"/>
      <c r="B182" s="14"/>
      <c r="C182" s="15"/>
      <c r="D182" s="14"/>
      <c r="E182" s="14"/>
      <c r="F182" s="14"/>
      <c r="G182" s="14"/>
      <c r="H182" s="15"/>
      <c r="I182" s="14"/>
      <c r="J182" s="14"/>
      <c r="K182" s="14"/>
      <c r="L182" s="14"/>
      <c r="M182" s="14"/>
      <c r="N182" s="13"/>
      <c r="O182" s="13"/>
    </row>
    <row r="183" spans="1:15">
      <c r="A183" s="11"/>
      <c r="B183" s="11"/>
      <c r="C183" s="12"/>
      <c r="D183" s="11"/>
      <c r="E183" s="11"/>
      <c r="F183" s="11"/>
      <c r="G183" s="11"/>
      <c r="H183" s="12"/>
      <c r="I183" s="11"/>
      <c r="J183" s="11"/>
      <c r="K183" s="11"/>
      <c r="L183" s="11"/>
      <c r="M183" s="11"/>
      <c r="N183" s="13"/>
      <c r="O183" s="13"/>
    </row>
    <row r="184" spans="1:15">
      <c r="A184" s="14"/>
      <c r="B184" s="14"/>
      <c r="C184" s="15"/>
      <c r="D184" s="14"/>
      <c r="E184" s="14"/>
      <c r="F184" s="14"/>
      <c r="G184" s="14"/>
      <c r="H184" s="15"/>
      <c r="I184" s="14"/>
      <c r="J184" s="14"/>
      <c r="K184" s="14"/>
      <c r="L184" s="14"/>
      <c r="M184" s="14"/>
      <c r="N184" s="13"/>
      <c r="O184" s="13"/>
    </row>
    <row r="185" spans="1:15">
      <c r="A185" s="11"/>
      <c r="B185" s="11"/>
      <c r="C185" s="12"/>
      <c r="D185" s="11"/>
      <c r="E185" s="11"/>
      <c r="F185" s="11"/>
      <c r="G185" s="11"/>
      <c r="H185" s="12"/>
      <c r="I185" s="11"/>
      <c r="J185" s="11"/>
      <c r="K185" s="11"/>
      <c r="L185" s="11"/>
      <c r="M185" s="11"/>
      <c r="N185" s="13"/>
      <c r="O185" s="13"/>
    </row>
    <row r="186" spans="1:15">
      <c r="A186" s="14"/>
      <c r="B186" s="14"/>
      <c r="C186" s="15"/>
      <c r="D186" s="14"/>
      <c r="E186" s="14"/>
      <c r="F186" s="14"/>
      <c r="G186" s="14"/>
      <c r="H186" s="15"/>
      <c r="I186" s="14"/>
      <c r="J186" s="14"/>
      <c r="K186" s="14"/>
      <c r="L186" s="14"/>
      <c r="M186" s="14"/>
      <c r="N186" s="13"/>
      <c r="O186" s="13"/>
    </row>
    <row r="187" spans="1:15">
      <c r="A187" s="11"/>
      <c r="B187" s="11"/>
      <c r="C187" s="12"/>
      <c r="D187" s="11"/>
      <c r="E187" s="11"/>
      <c r="F187" s="11"/>
      <c r="G187" s="11"/>
      <c r="H187" s="12"/>
      <c r="I187" s="11"/>
      <c r="J187" s="11"/>
      <c r="K187" s="11"/>
      <c r="L187" s="11"/>
      <c r="M187" s="11"/>
      <c r="N187" s="13"/>
      <c r="O187" s="13"/>
    </row>
    <row r="188" spans="1:15">
      <c r="A188" s="14"/>
      <c r="B188" s="14"/>
      <c r="C188" s="15"/>
      <c r="D188" s="14"/>
      <c r="E188" s="14"/>
      <c r="F188" s="14"/>
      <c r="G188" s="14"/>
      <c r="H188" s="15"/>
      <c r="I188" s="14"/>
      <c r="J188" s="14"/>
      <c r="K188" s="14"/>
      <c r="L188" s="14"/>
      <c r="M188" s="14"/>
      <c r="N188" s="13"/>
      <c r="O188" s="13"/>
    </row>
    <row r="189" spans="1:15">
      <c r="A189" s="11"/>
      <c r="B189" s="11"/>
      <c r="C189" s="12"/>
      <c r="D189" s="11"/>
      <c r="E189" s="11"/>
      <c r="F189" s="11"/>
      <c r="G189" s="11"/>
      <c r="H189" s="12"/>
      <c r="I189" s="11"/>
      <c r="J189" s="11"/>
      <c r="K189" s="11"/>
      <c r="L189" s="11"/>
      <c r="M189" s="11"/>
      <c r="N189" s="13"/>
      <c r="O189" s="13"/>
    </row>
    <row r="190" spans="1:15">
      <c r="A190" s="14"/>
      <c r="B190" s="14"/>
      <c r="C190" s="15"/>
      <c r="D190" s="14"/>
      <c r="E190" s="14"/>
      <c r="F190" s="14"/>
      <c r="G190" s="14"/>
      <c r="H190" s="15"/>
      <c r="I190" s="14"/>
      <c r="J190" s="14"/>
      <c r="K190" s="14"/>
      <c r="L190" s="14"/>
      <c r="M190" s="14"/>
      <c r="N190" s="13"/>
      <c r="O190" s="13"/>
    </row>
    <row r="191" spans="1:15">
      <c r="A191" s="11"/>
      <c r="B191" s="11"/>
      <c r="C191" s="12"/>
      <c r="D191" s="11"/>
      <c r="E191" s="11"/>
      <c r="F191" s="11"/>
      <c r="G191" s="11"/>
      <c r="H191" s="12"/>
      <c r="I191" s="11"/>
      <c r="J191" s="11"/>
      <c r="K191" s="11"/>
      <c r="L191" s="11"/>
      <c r="M191" s="11"/>
      <c r="N191" s="13"/>
      <c r="O191" s="13"/>
    </row>
    <row r="192" spans="1:15">
      <c r="A192" s="14"/>
      <c r="B192" s="14"/>
      <c r="C192" s="15"/>
      <c r="D192" s="14"/>
      <c r="E192" s="14"/>
      <c r="F192" s="14"/>
      <c r="G192" s="14"/>
      <c r="H192" s="15"/>
      <c r="I192" s="14"/>
      <c r="J192" s="14"/>
      <c r="K192" s="14"/>
      <c r="L192" s="14"/>
      <c r="M192" s="14"/>
      <c r="N192" s="13"/>
      <c r="O192" s="13"/>
    </row>
    <row r="193" spans="1:15">
      <c r="A193" s="11"/>
      <c r="B193" s="11"/>
      <c r="C193" s="12"/>
      <c r="D193" s="11"/>
      <c r="E193" s="11"/>
      <c r="F193" s="11"/>
      <c r="G193" s="11"/>
      <c r="H193" s="12"/>
      <c r="I193" s="11"/>
      <c r="J193" s="11"/>
      <c r="K193" s="11"/>
      <c r="L193" s="11"/>
      <c r="M193" s="11"/>
      <c r="N193" s="13"/>
      <c r="O193" s="13"/>
    </row>
    <row r="194" spans="1:15">
      <c r="A194" s="14"/>
      <c r="B194" s="14"/>
      <c r="C194" s="15"/>
      <c r="D194" s="14"/>
      <c r="E194" s="14"/>
      <c r="F194" s="14"/>
      <c r="G194" s="14"/>
      <c r="H194" s="15"/>
      <c r="I194" s="14"/>
      <c r="J194" s="14"/>
      <c r="K194" s="14"/>
      <c r="L194" s="14"/>
      <c r="M194" s="14"/>
      <c r="N194" s="13"/>
      <c r="O194" s="13"/>
    </row>
    <row r="195" spans="1:15">
      <c r="A195" s="11"/>
      <c r="B195" s="11"/>
      <c r="C195" s="12"/>
      <c r="D195" s="11"/>
      <c r="E195" s="11"/>
      <c r="F195" s="11"/>
      <c r="G195" s="11"/>
      <c r="H195" s="12"/>
      <c r="I195" s="11"/>
      <c r="J195" s="11"/>
      <c r="K195" s="11"/>
      <c r="L195" s="11"/>
      <c r="M195" s="11"/>
      <c r="N195" s="13"/>
      <c r="O195" s="13"/>
    </row>
    <row r="196" spans="1:15">
      <c r="A196" s="14"/>
      <c r="B196" s="14"/>
      <c r="C196" s="15"/>
      <c r="D196" s="14"/>
      <c r="E196" s="14"/>
      <c r="F196" s="14"/>
      <c r="G196" s="14"/>
      <c r="H196" s="15"/>
      <c r="I196" s="14"/>
      <c r="J196" s="14"/>
      <c r="K196" s="14"/>
      <c r="L196" s="14"/>
      <c r="M196" s="14"/>
      <c r="N196" s="13"/>
      <c r="O196" s="13"/>
    </row>
    <row r="197" spans="1:15">
      <c r="A197" s="11"/>
      <c r="B197" s="11"/>
      <c r="C197" s="12"/>
      <c r="D197" s="11"/>
      <c r="E197" s="11"/>
      <c r="F197" s="11"/>
      <c r="G197" s="11"/>
      <c r="H197" s="12"/>
      <c r="I197" s="11"/>
      <c r="J197" s="11"/>
      <c r="K197" s="11"/>
      <c r="L197" s="11"/>
      <c r="M197" s="11"/>
      <c r="N197" s="13"/>
      <c r="O197" s="13"/>
    </row>
    <row r="198" spans="1:15">
      <c r="A198" s="14"/>
      <c r="B198" s="14"/>
      <c r="C198" s="15"/>
      <c r="D198" s="14"/>
      <c r="E198" s="14"/>
      <c r="F198" s="14"/>
      <c r="G198" s="14"/>
      <c r="H198" s="15"/>
      <c r="I198" s="14"/>
      <c r="J198" s="14"/>
      <c r="K198" s="14"/>
      <c r="L198" s="14"/>
      <c r="M198" s="14"/>
      <c r="N198" s="13"/>
      <c r="O198" s="13"/>
    </row>
    <row r="199" spans="1:15">
      <c r="A199" s="11"/>
      <c r="B199" s="11"/>
      <c r="C199" s="12"/>
      <c r="D199" s="11"/>
      <c r="E199" s="11"/>
      <c r="F199" s="11"/>
      <c r="G199" s="11"/>
      <c r="H199" s="12"/>
      <c r="I199" s="11"/>
      <c r="J199" s="11"/>
      <c r="K199" s="11"/>
      <c r="L199" s="11"/>
      <c r="M199" s="11"/>
      <c r="N199" s="13"/>
      <c r="O199" s="13"/>
    </row>
    <row r="200" spans="1:15">
      <c r="A200" s="14"/>
      <c r="B200" s="14"/>
      <c r="C200" s="15"/>
      <c r="D200" s="14"/>
      <c r="E200" s="14"/>
      <c r="F200" s="14"/>
      <c r="G200" s="14"/>
      <c r="H200" s="15"/>
      <c r="I200" s="14"/>
      <c r="J200" s="14"/>
      <c r="K200" s="14"/>
      <c r="L200" s="14"/>
      <c r="M200" s="14"/>
      <c r="N200" s="13"/>
      <c r="O200" s="13"/>
    </row>
    <row r="201" spans="1:15">
      <c r="A201" s="11"/>
      <c r="B201" s="11"/>
      <c r="C201" s="12"/>
      <c r="D201" s="11"/>
      <c r="E201" s="11"/>
      <c r="F201" s="11"/>
      <c r="G201" s="11"/>
      <c r="H201" s="12"/>
      <c r="I201" s="11"/>
      <c r="J201" s="11"/>
      <c r="K201" s="11"/>
      <c r="L201" s="11"/>
      <c r="M201" s="11"/>
      <c r="N201" s="13"/>
      <c r="O201" s="13"/>
    </row>
    <row r="202" spans="1:15">
      <c r="A202" s="14"/>
      <c r="B202" s="14"/>
      <c r="C202" s="15"/>
      <c r="D202" s="14"/>
      <c r="E202" s="14"/>
      <c r="F202" s="14"/>
      <c r="G202" s="14"/>
      <c r="H202" s="15"/>
      <c r="I202" s="14"/>
      <c r="J202" s="14"/>
      <c r="K202" s="14"/>
      <c r="L202" s="14"/>
      <c r="M202" s="14"/>
      <c r="N202" s="13"/>
      <c r="O202" s="13"/>
    </row>
    <row r="203" spans="1:15">
      <c r="A203" s="11"/>
      <c r="B203" s="11"/>
      <c r="C203" s="12"/>
      <c r="D203" s="11"/>
      <c r="E203" s="11"/>
      <c r="F203" s="11"/>
      <c r="G203" s="11"/>
      <c r="H203" s="12"/>
      <c r="I203" s="11"/>
      <c r="J203" s="11"/>
      <c r="K203" s="11"/>
      <c r="L203" s="11"/>
      <c r="M203" s="11"/>
      <c r="N203" s="13"/>
      <c r="O203" s="13"/>
    </row>
    <row r="204" spans="1:15">
      <c r="A204" s="14"/>
      <c r="B204" s="14"/>
      <c r="C204" s="15"/>
      <c r="D204" s="14"/>
      <c r="E204" s="14"/>
      <c r="F204" s="14"/>
      <c r="G204" s="14"/>
      <c r="H204" s="15"/>
      <c r="I204" s="14"/>
      <c r="J204" s="14"/>
      <c r="K204" s="14"/>
      <c r="L204" s="14"/>
      <c r="M204" s="14"/>
      <c r="N204" s="13"/>
      <c r="O204" s="13"/>
    </row>
    <row r="205" spans="1:15">
      <c r="A205" s="11"/>
      <c r="B205" s="11"/>
      <c r="C205" s="12"/>
      <c r="D205" s="11"/>
      <c r="E205" s="11"/>
      <c r="F205" s="11"/>
      <c r="G205" s="11"/>
      <c r="H205" s="12"/>
      <c r="I205" s="11"/>
      <c r="J205" s="11"/>
      <c r="K205" s="11"/>
      <c r="L205" s="11"/>
      <c r="M205" s="11"/>
      <c r="N205" s="13"/>
      <c r="O205" s="13"/>
    </row>
    <row r="206" spans="1:15">
      <c r="A206" s="14"/>
      <c r="B206" s="14"/>
      <c r="C206" s="15"/>
      <c r="D206" s="14"/>
      <c r="E206" s="14"/>
      <c r="F206" s="14"/>
      <c r="G206" s="14"/>
      <c r="H206" s="15"/>
      <c r="I206" s="14"/>
      <c r="J206" s="14"/>
      <c r="K206" s="14"/>
      <c r="L206" s="14"/>
      <c r="M206" s="14"/>
      <c r="N206" s="13"/>
      <c r="O206" s="13"/>
    </row>
    <row r="207" spans="1:15">
      <c r="A207" s="11"/>
      <c r="B207" s="11"/>
      <c r="C207" s="12"/>
      <c r="D207" s="11"/>
      <c r="E207" s="11"/>
      <c r="F207" s="11"/>
      <c r="G207" s="11"/>
      <c r="H207" s="12"/>
      <c r="I207" s="11"/>
      <c r="J207" s="11"/>
      <c r="K207" s="11"/>
      <c r="L207" s="11"/>
      <c r="M207" s="11"/>
      <c r="N207" s="13"/>
      <c r="O207" s="13"/>
    </row>
    <row r="208" spans="1:15">
      <c r="A208" s="14"/>
      <c r="B208" s="14"/>
      <c r="C208" s="15"/>
      <c r="D208" s="14"/>
      <c r="E208" s="14"/>
      <c r="F208" s="14"/>
      <c r="G208" s="14"/>
      <c r="H208" s="15"/>
      <c r="I208" s="14"/>
      <c r="J208" s="14"/>
      <c r="K208" s="14"/>
      <c r="L208" s="14"/>
      <c r="M208" s="14"/>
      <c r="N208" s="13"/>
      <c r="O208" s="13"/>
    </row>
    <row r="209" spans="1:15">
      <c r="A209" s="11"/>
      <c r="B209" s="11"/>
      <c r="C209" s="12"/>
      <c r="D209" s="11"/>
      <c r="E209" s="11"/>
      <c r="F209" s="11"/>
      <c r="G209" s="11"/>
      <c r="H209" s="12"/>
      <c r="I209" s="11"/>
      <c r="J209" s="11"/>
      <c r="K209" s="11"/>
      <c r="L209" s="11"/>
      <c r="M209" s="11"/>
      <c r="N209" s="13"/>
      <c r="O209" s="13"/>
    </row>
    <row r="210" spans="1:15">
      <c r="A210" s="14"/>
      <c r="B210" s="14"/>
      <c r="C210" s="15"/>
      <c r="D210" s="14"/>
      <c r="E210" s="14"/>
      <c r="F210" s="14"/>
      <c r="G210" s="14"/>
      <c r="H210" s="15"/>
      <c r="I210" s="14"/>
      <c r="J210" s="14"/>
      <c r="K210" s="14"/>
      <c r="L210" s="14"/>
      <c r="M210" s="14"/>
      <c r="N210" s="13"/>
      <c r="O210" s="13"/>
    </row>
    <row r="211" spans="1:15">
      <c r="A211" s="11"/>
      <c r="B211" s="11"/>
      <c r="C211" s="12"/>
      <c r="D211" s="11"/>
      <c r="E211" s="11"/>
      <c r="F211" s="11"/>
      <c r="G211" s="11"/>
      <c r="H211" s="12"/>
      <c r="I211" s="11"/>
      <c r="J211" s="11"/>
      <c r="K211" s="11"/>
      <c r="L211" s="11"/>
      <c r="M211" s="11"/>
      <c r="N211" s="13"/>
      <c r="O211" s="13"/>
    </row>
    <row r="212" spans="1:15">
      <c r="A212" s="14"/>
      <c r="B212" s="14"/>
      <c r="C212" s="15"/>
      <c r="D212" s="14"/>
      <c r="E212" s="14"/>
      <c r="F212" s="14"/>
      <c r="G212" s="14"/>
      <c r="H212" s="15"/>
      <c r="I212" s="14"/>
      <c r="J212" s="14"/>
      <c r="K212" s="14"/>
      <c r="L212" s="14"/>
      <c r="M212" s="14"/>
      <c r="N212" s="13"/>
      <c r="O212" s="13"/>
    </row>
    <row r="213" spans="1:15">
      <c r="A213" s="11"/>
      <c r="B213" s="11"/>
      <c r="C213" s="12"/>
      <c r="D213" s="11"/>
      <c r="E213" s="11"/>
      <c r="F213" s="11"/>
      <c r="G213" s="11"/>
      <c r="H213" s="12"/>
      <c r="I213" s="11"/>
      <c r="J213" s="11"/>
      <c r="K213" s="11"/>
      <c r="L213" s="11"/>
      <c r="M213" s="11"/>
      <c r="N213" s="13"/>
      <c r="O213" s="13"/>
    </row>
    <row r="214" spans="1:15">
      <c r="A214" s="14"/>
      <c r="B214" s="14"/>
      <c r="C214" s="15"/>
      <c r="D214" s="14"/>
      <c r="E214" s="14"/>
      <c r="F214" s="14"/>
      <c r="G214" s="14"/>
      <c r="H214" s="15"/>
      <c r="I214" s="14"/>
      <c r="J214" s="14"/>
      <c r="K214" s="14"/>
      <c r="L214" s="14"/>
      <c r="M214" s="14"/>
      <c r="N214" s="13"/>
      <c r="O214" s="13"/>
    </row>
    <row r="215" spans="1:15">
      <c r="A215" s="11"/>
      <c r="B215" s="11"/>
      <c r="C215" s="12"/>
      <c r="D215" s="11"/>
      <c r="E215" s="11"/>
      <c r="F215" s="11"/>
      <c r="G215" s="11"/>
      <c r="H215" s="12"/>
      <c r="I215" s="11"/>
      <c r="J215" s="11"/>
      <c r="K215" s="11"/>
      <c r="L215" s="11"/>
      <c r="M215" s="11"/>
      <c r="N215" s="13"/>
      <c r="O215" s="13"/>
    </row>
    <row r="216" spans="1:15">
      <c r="A216" s="14"/>
      <c r="B216" s="14"/>
      <c r="C216" s="15"/>
      <c r="D216" s="14"/>
      <c r="E216" s="14"/>
      <c r="F216" s="14"/>
      <c r="G216" s="14"/>
      <c r="H216" s="15"/>
      <c r="I216" s="14"/>
      <c r="J216" s="14"/>
      <c r="K216" s="14"/>
      <c r="L216" s="14"/>
      <c r="M216" s="14"/>
      <c r="N216" s="13"/>
      <c r="O216" s="13"/>
    </row>
    <row r="217" spans="1:15">
      <c r="A217" s="11"/>
      <c r="B217" s="11"/>
      <c r="C217" s="12"/>
      <c r="D217" s="11"/>
      <c r="E217" s="11"/>
      <c r="F217" s="11"/>
      <c r="G217" s="11"/>
      <c r="H217" s="12"/>
      <c r="I217" s="11"/>
      <c r="J217" s="11"/>
      <c r="K217" s="11"/>
      <c r="L217" s="11"/>
      <c r="M217" s="11"/>
      <c r="N217" s="13"/>
      <c r="O217" s="13"/>
    </row>
    <row r="218" spans="1:15">
      <c r="A218" s="14"/>
      <c r="B218" s="14"/>
      <c r="C218" s="15"/>
      <c r="D218" s="14"/>
      <c r="E218" s="14"/>
      <c r="F218" s="14"/>
      <c r="G218" s="14"/>
      <c r="H218" s="15"/>
      <c r="I218" s="14"/>
      <c r="J218" s="14"/>
      <c r="K218" s="14"/>
      <c r="L218" s="14"/>
      <c r="M218" s="14"/>
      <c r="N218" s="13"/>
      <c r="O218" s="13"/>
    </row>
    <row r="219" spans="1:15">
      <c r="A219" s="11"/>
      <c r="B219" s="11"/>
      <c r="C219" s="12"/>
      <c r="D219" s="11"/>
      <c r="E219" s="11"/>
      <c r="F219" s="11"/>
      <c r="G219" s="11"/>
      <c r="H219" s="12"/>
      <c r="I219" s="11"/>
      <c r="J219" s="11"/>
      <c r="K219" s="11"/>
      <c r="L219" s="11"/>
      <c r="M219" s="11"/>
      <c r="N219" s="13"/>
      <c r="O219" s="13"/>
    </row>
    <row r="220" spans="1:15">
      <c r="A220" s="14"/>
      <c r="B220" s="14"/>
      <c r="C220" s="15"/>
      <c r="D220" s="14"/>
      <c r="E220" s="14"/>
      <c r="F220" s="14"/>
      <c r="G220" s="14"/>
      <c r="H220" s="15"/>
      <c r="I220" s="14"/>
      <c r="J220" s="14"/>
      <c r="K220" s="14"/>
      <c r="L220" s="14"/>
      <c r="M220" s="14"/>
      <c r="N220" s="13"/>
      <c r="O220" s="13"/>
    </row>
    <row r="221" spans="1:15">
      <c r="A221" s="11"/>
      <c r="B221" s="11"/>
      <c r="C221" s="12"/>
      <c r="D221" s="11"/>
      <c r="E221" s="11"/>
      <c r="F221" s="11"/>
      <c r="G221" s="11"/>
      <c r="H221" s="12"/>
      <c r="I221" s="11"/>
      <c r="J221" s="11"/>
      <c r="K221" s="11"/>
      <c r="L221" s="11"/>
      <c r="M221" s="11"/>
      <c r="N221" s="13"/>
      <c r="O221" s="13"/>
    </row>
    <row r="222" spans="1:15">
      <c r="A222" s="14"/>
      <c r="B222" s="14"/>
      <c r="C222" s="15"/>
      <c r="D222" s="14"/>
      <c r="E222" s="14"/>
      <c r="F222" s="14"/>
      <c r="G222" s="14"/>
      <c r="H222" s="15"/>
      <c r="I222" s="14"/>
      <c r="J222" s="14"/>
      <c r="K222" s="14"/>
      <c r="L222" s="14"/>
      <c r="M222" s="14"/>
      <c r="N222" s="13"/>
      <c r="O222" s="13"/>
    </row>
    <row r="223" spans="1:15">
      <c r="A223" s="11"/>
      <c r="B223" s="11"/>
      <c r="C223" s="12"/>
      <c r="D223" s="11"/>
      <c r="E223" s="11"/>
      <c r="F223" s="11"/>
      <c r="G223" s="11"/>
      <c r="H223" s="12"/>
      <c r="I223" s="11"/>
      <c r="J223" s="11"/>
      <c r="K223" s="11"/>
      <c r="L223" s="11"/>
      <c r="M223" s="11"/>
      <c r="N223" s="13"/>
      <c r="O223" s="13"/>
    </row>
    <row r="224" spans="1:15">
      <c r="A224" s="14"/>
      <c r="B224" s="14"/>
      <c r="C224" s="15"/>
      <c r="D224" s="14"/>
      <c r="E224" s="14"/>
      <c r="F224" s="14"/>
      <c r="G224" s="14"/>
      <c r="H224" s="15"/>
      <c r="I224" s="14"/>
      <c r="J224" s="14"/>
      <c r="K224" s="14"/>
      <c r="L224" s="14"/>
      <c r="M224" s="14"/>
      <c r="N224" s="13"/>
      <c r="O224" s="13"/>
    </row>
    <row r="225" spans="1:15">
      <c r="A225" s="11"/>
      <c r="B225" s="11"/>
      <c r="C225" s="12"/>
      <c r="D225" s="11"/>
      <c r="E225" s="11"/>
      <c r="F225" s="11"/>
      <c r="G225" s="11"/>
      <c r="H225" s="12"/>
      <c r="I225" s="11"/>
      <c r="J225" s="11"/>
      <c r="K225" s="11"/>
      <c r="L225" s="11"/>
      <c r="M225" s="11"/>
      <c r="N225" s="13"/>
      <c r="O225" s="13"/>
    </row>
    <row r="226" spans="1:15">
      <c r="A226" s="14"/>
      <c r="B226" s="14"/>
      <c r="C226" s="15"/>
      <c r="D226" s="14"/>
      <c r="E226" s="14"/>
      <c r="F226" s="14"/>
      <c r="G226" s="14"/>
      <c r="H226" s="15"/>
      <c r="I226" s="14"/>
      <c r="J226" s="14"/>
      <c r="K226" s="14"/>
      <c r="L226" s="14"/>
      <c r="M226" s="14"/>
      <c r="N226" s="13"/>
      <c r="O226" s="13"/>
    </row>
    <row r="227" spans="1:15">
      <c r="A227" s="11"/>
      <c r="B227" s="11"/>
      <c r="C227" s="12"/>
      <c r="D227" s="11"/>
      <c r="E227" s="11"/>
      <c r="F227" s="11"/>
      <c r="G227" s="11"/>
      <c r="H227" s="12"/>
      <c r="I227" s="11"/>
      <c r="J227" s="11"/>
      <c r="K227" s="11"/>
      <c r="L227" s="11"/>
      <c r="M227" s="11"/>
      <c r="N227" s="13"/>
      <c r="O227" s="13"/>
    </row>
    <row r="228" spans="1:15">
      <c r="A228" s="14"/>
      <c r="B228" s="14"/>
      <c r="C228" s="15"/>
      <c r="D228" s="14"/>
      <c r="E228" s="14"/>
      <c r="F228" s="14"/>
      <c r="G228" s="14"/>
      <c r="H228" s="15"/>
      <c r="I228" s="14"/>
      <c r="J228" s="14"/>
      <c r="K228" s="14"/>
      <c r="L228" s="14"/>
      <c r="M228" s="14"/>
      <c r="N228" s="13"/>
      <c r="O228" s="13"/>
    </row>
    <row r="229" spans="1:15">
      <c r="A229" s="11"/>
      <c r="B229" s="11"/>
      <c r="C229" s="12"/>
      <c r="D229" s="11"/>
      <c r="E229" s="11"/>
      <c r="F229" s="11"/>
      <c r="G229" s="11"/>
      <c r="H229" s="12"/>
      <c r="I229" s="11"/>
      <c r="J229" s="11"/>
      <c r="K229" s="11"/>
      <c r="L229" s="11"/>
      <c r="M229" s="11"/>
      <c r="N229" s="13"/>
      <c r="O229" s="13"/>
    </row>
    <row r="230" spans="1:15">
      <c r="A230" s="14"/>
      <c r="B230" s="14"/>
      <c r="C230" s="15"/>
      <c r="D230" s="14"/>
      <c r="E230" s="14"/>
      <c r="F230" s="14"/>
      <c r="G230" s="14"/>
      <c r="H230" s="15"/>
      <c r="I230" s="14"/>
      <c r="J230" s="14"/>
      <c r="K230" s="14"/>
      <c r="L230" s="14"/>
      <c r="M230" s="14"/>
      <c r="N230" s="13"/>
      <c r="O230" s="13"/>
    </row>
    <row r="231" spans="1:15">
      <c r="A231" s="11"/>
      <c r="B231" s="11"/>
      <c r="C231" s="12"/>
      <c r="D231" s="11"/>
      <c r="E231" s="11"/>
      <c r="F231" s="11"/>
      <c r="G231" s="11"/>
      <c r="H231" s="12"/>
      <c r="I231" s="11"/>
      <c r="J231" s="11"/>
      <c r="K231" s="11"/>
      <c r="L231" s="11"/>
      <c r="M231" s="11"/>
      <c r="N231" s="13"/>
      <c r="O231" s="13"/>
    </row>
    <row r="232" spans="1:15">
      <c r="A232" s="14"/>
      <c r="B232" s="14"/>
      <c r="C232" s="15"/>
      <c r="D232" s="14"/>
      <c r="E232" s="14"/>
      <c r="F232" s="14"/>
      <c r="G232" s="14"/>
      <c r="H232" s="15"/>
      <c r="I232" s="14"/>
      <c r="J232" s="14"/>
      <c r="K232" s="14"/>
      <c r="L232" s="14"/>
      <c r="M232" s="14"/>
      <c r="N232" s="13"/>
      <c r="O232" s="13"/>
    </row>
    <row r="233" spans="1:15">
      <c r="A233" s="11"/>
      <c r="B233" s="11"/>
      <c r="C233" s="12"/>
      <c r="D233" s="11"/>
      <c r="E233" s="11"/>
      <c r="F233" s="11"/>
      <c r="G233" s="11"/>
      <c r="H233" s="12"/>
      <c r="I233" s="11"/>
      <c r="J233" s="11"/>
      <c r="K233" s="11"/>
      <c r="L233" s="11"/>
      <c r="M233" s="11"/>
      <c r="N233" s="13"/>
      <c r="O233" s="13"/>
    </row>
    <row r="234" spans="1:15">
      <c r="A234" s="14"/>
      <c r="B234" s="14"/>
      <c r="C234" s="15"/>
      <c r="D234" s="14"/>
      <c r="E234" s="14"/>
      <c r="F234" s="14"/>
      <c r="G234" s="14"/>
      <c r="H234" s="15"/>
      <c r="I234" s="14"/>
      <c r="J234" s="14"/>
      <c r="K234" s="14"/>
      <c r="L234" s="14"/>
      <c r="M234" s="14"/>
      <c r="N234" s="13"/>
      <c r="O234" s="13"/>
    </row>
    <row r="235" spans="1:15">
      <c r="A235" s="11"/>
      <c r="B235" s="11"/>
      <c r="C235" s="12"/>
      <c r="D235" s="11"/>
      <c r="E235" s="11"/>
      <c r="F235" s="11"/>
      <c r="G235" s="11"/>
      <c r="H235" s="12"/>
      <c r="I235" s="11"/>
      <c r="J235" s="11"/>
      <c r="K235" s="11"/>
      <c r="L235" s="11"/>
      <c r="M235" s="11"/>
      <c r="N235" s="13"/>
      <c r="O235" s="13"/>
    </row>
    <row r="236" spans="1:15">
      <c r="A236" s="14"/>
      <c r="B236" s="14"/>
      <c r="C236" s="15"/>
      <c r="D236" s="14"/>
      <c r="E236" s="14"/>
      <c r="F236" s="14"/>
      <c r="G236" s="14"/>
      <c r="H236" s="15"/>
      <c r="I236" s="14"/>
      <c r="J236" s="14"/>
      <c r="K236" s="14"/>
      <c r="L236" s="14"/>
      <c r="M236" s="14"/>
      <c r="N236" s="13"/>
      <c r="O236" s="13"/>
    </row>
    <row r="237" spans="1:15">
      <c r="A237" s="11"/>
      <c r="B237" s="11"/>
      <c r="C237" s="12"/>
      <c r="D237" s="11"/>
      <c r="E237" s="11"/>
      <c r="F237" s="11"/>
      <c r="G237" s="11"/>
      <c r="H237" s="12"/>
      <c r="I237" s="11"/>
      <c r="J237" s="11"/>
      <c r="K237" s="11"/>
      <c r="L237" s="11"/>
      <c r="M237" s="11"/>
      <c r="N237" s="13"/>
      <c r="O237" s="13"/>
    </row>
    <row r="238" spans="1:15">
      <c r="A238" s="14"/>
      <c r="B238" s="14"/>
      <c r="C238" s="15"/>
      <c r="D238" s="14"/>
      <c r="E238" s="14"/>
      <c r="F238" s="14"/>
      <c r="G238" s="14"/>
      <c r="H238" s="15"/>
      <c r="I238" s="14"/>
      <c r="J238" s="14"/>
      <c r="K238" s="14"/>
      <c r="L238" s="14"/>
      <c r="M238" s="14"/>
      <c r="N238" s="13"/>
      <c r="O238" s="13"/>
    </row>
    <row r="239" spans="1:15">
      <c r="A239" s="11"/>
      <c r="B239" s="11"/>
      <c r="C239" s="12"/>
      <c r="D239" s="11"/>
      <c r="E239" s="11"/>
      <c r="F239" s="11"/>
      <c r="G239" s="11"/>
      <c r="H239" s="12"/>
      <c r="I239" s="11"/>
      <c r="J239" s="11"/>
      <c r="K239" s="11"/>
      <c r="L239" s="11"/>
      <c r="M239" s="11"/>
      <c r="N239" s="13"/>
      <c r="O239" s="13"/>
    </row>
    <row r="240" spans="1:15">
      <c r="A240" s="14"/>
      <c r="B240" s="14"/>
      <c r="C240" s="15"/>
      <c r="D240" s="14"/>
      <c r="E240" s="14"/>
      <c r="F240" s="14"/>
      <c r="G240" s="14"/>
      <c r="H240" s="15"/>
      <c r="I240" s="14"/>
      <c r="J240" s="14"/>
      <c r="K240" s="14"/>
      <c r="L240" s="14"/>
      <c r="M240" s="14"/>
      <c r="N240" s="13"/>
      <c r="O240" s="13"/>
    </row>
    <row r="241" spans="1:15">
      <c r="A241" s="11"/>
      <c r="B241" s="11"/>
      <c r="C241" s="12"/>
      <c r="D241" s="11"/>
      <c r="E241" s="11"/>
      <c r="F241" s="11"/>
      <c r="G241" s="11"/>
      <c r="H241" s="12"/>
      <c r="I241" s="11"/>
      <c r="J241" s="11"/>
      <c r="K241" s="11"/>
      <c r="L241" s="11"/>
      <c r="M241" s="11"/>
      <c r="N241" s="13"/>
      <c r="O241" s="13"/>
    </row>
    <row r="242" spans="1:15">
      <c r="A242" s="14"/>
      <c r="B242" s="14"/>
      <c r="C242" s="15"/>
      <c r="D242" s="14"/>
      <c r="E242" s="14"/>
      <c r="F242" s="14"/>
      <c r="G242" s="14"/>
      <c r="H242" s="15"/>
      <c r="I242" s="14"/>
      <c r="J242" s="14"/>
      <c r="K242" s="14"/>
      <c r="L242" s="14"/>
      <c r="M242" s="14"/>
      <c r="N242" s="13"/>
      <c r="O242" s="13"/>
    </row>
    <row r="243" spans="1:15">
      <c r="A243" s="11"/>
      <c r="B243" s="11"/>
      <c r="C243" s="12"/>
      <c r="D243" s="11"/>
      <c r="E243" s="11"/>
      <c r="F243" s="11"/>
      <c r="G243" s="11"/>
      <c r="H243" s="12"/>
      <c r="I243" s="11"/>
      <c r="J243" s="11"/>
      <c r="K243" s="11"/>
      <c r="L243" s="11"/>
      <c r="M243" s="11"/>
      <c r="N243" s="13"/>
      <c r="O243" s="13"/>
    </row>
    <row r="244" spans="1:15">
      <c r="A244" s="14"/>
      <c r="B244" s="14"/>
      <c r="C244" s="15"/>
      <c r="D244" s="14"/>
      <c r="E244" s="14"/>
      <c r="F244" s="14"/>
      <c r="G244" s="14"/>
      <c r="H244" s="15"/>
      <c r="I244" s="14"/>
      <c r="J244" s="14"/>
      <c r="K244" s="14"/>
      <c r="L244" s="14"/>
      <c r="M244" s="14"/>
      <c r="N244" s="13"/>
      <c r="O244" s="13"/>
    </row>
    <row r="245" spans="1:15">
      <c r="A245" s="11"/>
      <c r="B245" s="11"/>
      <c r="C245" s="12"/>
      <c r="D245" s="11"/>
      <c r="E245" s="11"/>
      <c r="F245" s="11"/>
      <c r="G245" s="11"/>
      <c r="H245" s="12"/>
      <c r="I245" s="11"/>
      <c r="J245" s="11"/>
      <c r="K245" s="11"/>
      <c r="L245" s="11"/>
      <c r="M245" s="11"/>
      <c r="N245" s="13"/>
      <c r="O245" s="13"/>
    </row>
    <row r="246" spans="1:15">
      <c r="A246" s="14"/>
      <c r="B246" s="14"/>
      <c r="C246" s="15"/>
      <c r="D246" s="14"/>
      <c r="E246" s="14"/>
      <c r="F246" s="14"/>
      <c r="G246" s="14"/>
      <c r="H246" s="15"/>
      <c r="I246" s="14"/>
      <c r="J246" s="14"/>
      <c r="K246" s="14"/>
      <c r="L246" s="14"/>
      <c r="M246" s="14"/>
      <c r="N246" s="13"/>
      <c r="O246" s="13"/>
    </row>
    <row r="247" spans="1:15">
      <c r="A247" s="11"/>
      <c r="B247" s="11"/>
      <c r="C247" s="12"/>
      <c r="D247" s="11"/>
      <c r="E247" s="11"/>
      <c r="F247" s="11"/>
      <c r="G247" s="11"/>
      <c r="H247" s="12"/>
      <c r="I247" s="11"/>
      <c r="J247" s="11"/>
      <c r="K247" s="11"/>
      <c r="L247" s="11"/>
      <c r="M247" s="11"/>
      <c r="N247" s="13"/>
      <c r="O247" s="13"/>
    </row>
    <row r="248" spans="1:15">
      <c r="A248" s="14"/>
      <c r="B248" s="14"/>
      <c r="C248" s="15"/>
      <c r="D248" s="14"/>
      <c r="E248" s="14"/>
      <c r="F248" s="14"/>
      <c r="G248" s="14"/>
      <c r="H248" s="15"/>
      <c r="I248" s="14"/>
      <c r="J248" s="14"/>
      <c r="K248" s="14"/>
      <c r="L248" s="14"/>
      <c r="M248" s="14"/>
      <c r="N248" s="13"/>
      <c r="O248" s="13"/>
    </row>
    <row r="249" spans="1:15">
      <c r="A249" s="11"/>
      <c r="B249" s="11"/>
      <c r="C249" s="12"/>
      <c r="D249" s="11"/>
      <c r="E249" s="11"/>
      <c r="F249" s="11"/>
      <c r="G249" s="11"/>
      <c r="H249" s="12"/>
      <c r="I249" s="11"/>
      <c r="J249" s="11"/>
      <c r="K249" s="11"/>
      <c r="L249" s="11"/>
      <c r="M249" s="11"/>
      <c r="N249" s="13"/>
      <c r="O249" s="13"/>
    </row>
    <row r="250" spans="1:15">
      <c r="A250" s="14"/>
      <c r="B250" s="14"/>
      <c r="C250" s="15"/>
      <c r="D250" s="14"/>
      <c r="E250" s="14"/>
      <c r="F250" s="14"/>
      <c r="G250" s="14"/>
      <c r="H250" s="15"/>
      <c r="I250" s="14"/>
      <c r="J250" s="14"/>
      <c r="K250" s="14"/>
      <c r="L250" s="14"/>
      <c r="M250" s="14"/>
      <c r="N250" s="13"/>
      <c r="O250" s="13"/>
    </row>
    <row r="251" spans="1:15">
      <c r="A251" s="11"/>
      <c r="B251" s="11"/>
      <c r="C251" s="12"/>
      <c r="D251" s="11"/>
      <c r="E251" s="11"/>
      <c r="F251" s="11"/>
      <c r="G251" s="11"/>
      <c r="H251" s="12"/>
      <c r="I251" s="11"/>
      <c r="J251" s="11"/>
      <c r="K251" s="11"/>
      <c r="L251" s="11"/>
      <c r="M251" s="11"/>
      <c r="N251" s="13"/>
      <c r="O251" s="13"/>
    </row>
    <row r="252" spans="1:15">
      <c r="A252" s="14"/>
      <c r="B252" s="14"/>
      <c r="C252" s="15"/>
      <c r="D252" s="14"/>
      <c r="E252" s="14"/>
      <c r="F252" s="14"/>
      <c r="G252" s="14"/>
      <c r="H252" s="15"/>
      <c r="I252" s="14"/>
      <c r="J252" s="14"/>
      <c r="K252" s="14"/>
      <c r="L252" s="14"/>
      <c r="M252" s="14"/>
      <c r="N252" s="13"/>
      <c r="O252" s="13"/>
    </row>
    <row r="253" spans="1:15">
      <c r="A253" s="11"/>
      <c r="B253" s="11"/>
      <c r="C253" s="12"/>
      <c r="D253" s="11"/>
      <c r="E253" s="11"/>
      <c r="F253" s="11"/>
      <c r="G253" s="11"/>
      <c r="H253" s="12"/>
      <c r="I253" s="11"/>
      <c r="J253" s="11"/>
      <c r="K253" s="11"/>
      <c r="L253" s="11"/>
      <c r="M253" s="11"/>
      <c r="N253" s="13"/>
      <c r="O253" s="13"/>
    </row>
    <row r="254" spans="1:15">
      <c r="A254" s="14"/>
      <c r="B254" s="14"/>
      <c r="C254" s="15"/>
      <c r="D254" s="14"/>
      <c r="E254" s="14"/>
      <c r="F254" s="14"/>
      <c r="G254" s="14"/>
      <c r="H254" s="15"/>
      <c r="I254" s="14"/>
      <c r="J254" s="14"/>
      <c r="K254" s="14"/>
      <c r="L254" s="14"/>
      <c r="M254" s="14"/>
      <c r="N254" s="13"/>
      <c r="O254" s="13"/>
    </row>
    <row r="255" spans="1:15">
      <c r="A255" s="11"/>
      <c r="B255" s="11"/>
      <c r="C255" s="12"/>
      <c r="D255" s="11"/>
      <c r="E255" s="11"/>
      <c r="F255" s="11"/>
      <c r="G255" s="11"/>
      <c r="H255" s="12"/>
      <c r="I255" s="11"/>
      <c r="J255" s="11"/>
      <c r="K255" s="11"/>
      <c r="L255" s="11"/>
      <c r="M255" s="11"/>
      <c r="N255" s="13"/>
      <c r="O255" s="13"/>
    </row>
    <row r="256" spans="1:15">
      <c r="A256" s="14"/>
      <c r="B256" s="14"/>
      <c r="C256" s="15"/>
      <c r="D256" s="14"/>
      <c r="E256" s="14"/>
      <c r="F256" s="14"/>
      <c r="G256" s="14"/>
      <c r="H256" s="15"/>
      <c r="I256" s="14"/>
      <c r="J256" s="14"/>
      <c r="K256" s="14"/>
      <c r="L256" s="14"/>
      <c r="M256" s="14"/>
      <c r="N256" s="13"/>
      <c r="O256" s="13"/>
    </row>
    <row r="257" spans="1:15">
      <c r="A257" s="11"/>
      <c r="B257" s="11"/>
      <c r="C257" s="12"/>
      <c r="D257" s="11"/>
      <c r="E257" s="11"/>
      <c r="F257" s="11"/>
      <c r="G257" s="11"/>
      <c r="H257" s="12"/>
      <c r="I257" s="11"/>
      <c r="J257" s="11"/>
      <c r="K257" s="11"/>
      <c r="L257" s="11"/>
      <c r="M257" s="11"/>
      <c r="N257" s="13"/>
      <c r="O257" s="13"/>
    </row>
    <row r="258" spans="1:15">
      <c r="A258" s="14"/>
      <c r="B258" s="14"/>
      <c r="C258" s="15"/>
      <c r="D258" s="14"/>
      <c r="E258" s="14"/>
      <c r="F258" s="14"/>
      <c r="G258" s="14"/>
      <c r="H258" s="15"/>
      <c r="I258" s="14"/>
      <c r="J258" s="14"/>
      <c r="K258" s="14"/>
      <c r="L258" s="14"/>
      <c r="M258" s="14"/>
      <c r="N258" s="13"/>
      <c r="O258" s="13"/>
    </row>
    <row r="259" spans="1:15">
      <c r="A259" s="11"/>
      <c r="B259" s="11"/>
      <c r="C259" s="12"/>
      <c r="D259" s="11"/>
      <c r="E259" s="11"/>
      <c r="F259" s="11"/>
      <c r="G259" s="11"/>
      <c r="H259" s="12"/>
      <c r="I259" s="11"/>
      <c r="J259" s="11"/>
      <c r="K259" s="11"/>
      <c r="L259" s="11"/>
      <c r="M259" s="11"/>
      <c r="N259" s="13"/>
      <c r="O259" s="13"/>
    </row>
    <row r="260" spans="1:15">
      <c r="A260" s="14"/>
      <c r="B260" s="14"/>
      <c r="C260" s="15"/>
      <c r="D260" s="14"/>
      <c r="E260" s="14"/>
      <c r="F260" s="14"/>
      <c r="G260" s="14"/>
      <c r="H260" s="15"/>
      <c r="I260" s="14"/>
      <c r="J260" s="14"/>
      <c r="K260" s="14"/>
      <c r="L260" s="14"/>
      <c r="M260" s="14"/>
      <c r="N260" s="13"/>
      <c r="O260" s="13"/>
    </row>
    <row r="261" spans="1:15">
      <c r="A261" s="11"/>
      <c r="B261" s="11"/>
      <c r="C261" s="12"/>
      <c r="D261" s="11"/>
      <c r="E261" s="11"/>
      <c r="F261" s="11"/>
      <c r="G261" s="11"/>
      <c r="H261" s="12"/>
      <c r="I261" s="11"/>
      <c r="J261" s="11"/>
      <c r="K261" s="11"/>
      <c r="L261" s="11"/>
      <c r="M261" s="11"/>
      <c r="N261" s="13"/>
      <c r="O261" s="13"/>
    </row>
    <row r="262" spans="1:15">
      <c r="A262" s="14"/>
      <c r="B262" s="14"/>
      <c r="C262" s="15"/>
      <c r="D262" s="14"/>
      <c r="E262" s="14"/>
      <c r="F262" s="14"/>
      <c r="G262" s="14"/>
      <c r="H262" s="15"/>
      <c r="I262" s="14"/>
      <c r="J262" s="14"/>
      <c r="K262" s="14"/>
      <c r="L262" s="14"/>
      <c r="M262" s="14"/>
      <c r="N262" s="13"/>
      <c r="O262" s="13"/>
    </row>
    <row r="263" spans="1:15">
      <c r="A263" s="11"/>
      <c r="B263" s="11"/>
      <c r="C263" s="12"/>
      <c r="D263" s="11"/>
      <c r="E263" s="11"/>
      <c r="F263" s="11"/>
      <c r="G263" s="11"/>
      <c r="H263" s="12"/>
      <c r="I263" s="11"/>
      <c r="J263" s="11"/>
      <c r="K263" s="11"/>
      <c r="L263" s="11"/>
      <c r="M263" s="11"/>
      <c r="N263" s="13"/>
      <c r="O263" s="13"/>
    </row>
    <row r="264" spans="1:15">
      <c r="A264" s="14"/>
      <c r="B264" s="14"/>
      <c r="C264" s="15"/>
      <c r="D264" s="14"/>
      <c r="E264" s="14"/>
      <c r="F264" s="14"/>
      <c r="G264" s="14"/>
      <c r="H264" s="15"/>
      <c r="I264" s="14"/>
      <c r="J264" s="14"/>
      <c r="K264" s="14"/>
      <c r="L264" s="14"/>
      <c r="M264" s="14"/>
      <c r="N264" s="13"/>
      <c r="O264" s="13"/>
    </row>
    <row r="265" spans="1:15">
      <c r="A265" s="11"/>
      <c r="B265" s="11"/>
      <c r="C265" s="12"/>
      <c r="D265" s="11"/>
      <c r="E265" s="11"/>
      <c r="F265" s="11"/>
      <c r="G265" s="11"/>
      <c r="H265" s="12"/>
      <c r="I265" s="11"/>
      <c r="J265" s="11"/>
      <c r="K265" s="11"/>
      <c r="L265" s="11"/>
      <c r="M265" s="11"/>
      <c r="N265" s="13"/>
      <c r="O265" s="13"/>
    </row>
    <row r="266" spans="1:15">
      <c r="A266" s="14"/>
      <c r="B266" s="14"/>
      <c r="C266" s="15"/>
      <c r="D266" s="14"/>
      <c r="E266" s="14"/>
      <c r="F266" s="14"/>
      <c r="G266" s="14"/>
      <c r="H266" s="15"/>
      <c r="I266" s="14"/>
      <c r="J266" s="14"/>
      <c r="K266" s="14"/>
      <c r="L266" s="14"/>
      <c r="M266" s="14"/>
      <c r="N266" s="13"/>
      <c r="O266" s="13"/>
    </row>
    <row r="267" spans="1:15">
      <c r="A267" s="11"/>
      <c r="B267" s="11"/>
      <c r="C267" s="12"/>
      <c r="D267" s="11"/>
      <c r="E267" s="11"/>
      <c r="F267" s="11"/>
      <c r="G267" s="11"/>
      <c r="H267" s="12"/>
      <c r="I267" s="11"/>
      <c r="J267" s="11"/>
      <c r="K267" s="11"/>
      <c r="L267" s="11"/>
      <c r="M267" s="11"/>
      <c r="N267" s="13"/>
      <c r="O267" s="13"/>
    </row>
    <row r="268" spans="1:15">
      <c r="A268" s="14"/>
      <c r="B268" s="14"/>
      <c r="C268" s="15"/>
      <c r="D268" s="14"/>
      <c r="E268" s="14"/>
      <c r="F268" s="14"/>
      <c r="G268" s="14"/>
      <c r="H268" s="15"/>
      <c r="I268" s="14"/>
      <c r="J268" s="14"/>
      <c r="K268" s="14"/>
      <c r="L268" s="14"/>
      <c r="M268" s="14"/>
      <c r="N268" s="13"/>
      <c r="O268" s="13"/>
    </row>
    <row r="269" spans="1:15">
      <c r="A269" s="11"/>
      <c r="B269" s="11"/>
      <c r="C269" s="12"/>
      <c r="D269" s="11"/>
      <c r="E269" s="11"/>
      <c r="F269" s="11"/>
      <c r="G269" s="11"/>
      <c r="H269" s="12"/>
      <c r="I269" s="11"/>
      <c r="J269" s="11"/>
      <c r="K269" s="11"/>
      <c r="L269" s="11"/>
      <c r="M269" s="11"/>
      <c r="N269" s="13"/>
      <c r="O269" s="13"/>
    </row>
    <row r="270" spans="1:15">
      <c r="A270" s="14"/>
      <c r="B270" s="14"/>
      <c r="C270" s="15"/>
      <c r="D270" s="14"/>
      <c r="E270" s="14"/>
      <c r="F270" s="14"/>
      <c r="G270" s="14"/>
      <c r="H270" s="15"/>
      <c r="I270" s="14"/>
      <c r="J270" s="14"/>
      <c r="K270" s="14"/>
      <c r="L270" s="14"/>
      <c r="M270" s="14"/>
      <c r="N270" s="13"/>
      <c r="O270" s="13"/>
    </row>
    <row r="271" spans="1:15">
      <c r="A271" s="11"/>
      <c r="B271" s="11"/>
      <c r="C271" s="12"/>
      <c r="D271" s="11"/>
      <c r="E271" s="11"/>
      <c r="F271" s="11"/>
      <c r="G271" s="11"/>
      <c r="H271" s="12"/>
      <c r="I271" s="11"/>
      <c r="J271" s="11"/>
      <c r="K271" s="11"/>
      <c r="L271" s="11"/>
      <c r="M271" s="11"/>
      <c r="N271" s="13"/>
      <c r="O271" s="13"/>
    </row>
    <row r="272" spans="1:15">
      <c r="A272" s="14"/>
      <c r="B272" s="14"/>
      <c r="C272" s="15"/>
      <c r="D272" s="14"/>
      <c r="E272" s="14"/>
      <c r="F272" s="14"/>
      <c r="G272" s="14"/>
      <c r="H272" s="15"/>
      <c r="I272" s="14"/>
      <c r="J272" s="14"/>
      <c r="K272" s="14"/>
      <c r="L272" s="14"/>
      <c r="M272" s="14"/>
      <c r="N272" s="13"/>
      <c r="O272" s="13"/>
    </row>
    <row r="273" spans="1:15">
      <c r="A273" s="11"/>
      <c r="B273" s="11"/>
      <c r="C273" s="12"/>
      <c r="D273" s="11"/>
      <c r="E273" s="11"/>
      <c r="F273" s="11"/>
      <c r="G273" s="11"/>
      <c r="H273" s="12"/>
      <c r="I273" s="11"/>
      <c r="J273" s="11"/>
      <c r="K273" s="11"/>
      <c r="L273" s="11"/>
      <c r="M273" s="11"/>
      <c r="N273" s="13"/>
      <c r="O273" s="13"/>
    </row>
    <row r="274" spans="1:15">
      <c r="A274" s="14"/>
      <c r="B274" s="14"/>
      <c r="C274" s="15"/>
      <c r="D274" s="14"/>
      <c r="E274" s="14"/>
      <c r="F274" s="14"/>
      <c r="G274" s="14"/>
      <c r="H274" s="15"/>
      <c r="I274" s="14"/>
      <c r="J274" s="14"/>
      <c r="K274" s="14"/>
      <c r="L274" s="14"/>
      <c r="M274" s="14"/>
      <c r="N274" s="13"/>
      <c r="O274" s="13"/>
    </row>
    <row r="275" spans="1:15">
      <c r="A275" s="11"/>
      <c r="B275" s="11"/>
      <c r="C275" s="12"/>
      <c r="D275" s="11"/>
      <c r="E275" s="11"/>
      <c r="F275" s="11"/>
      <c r="G275" s="11"/>
      <c r="H275" s="12"/>
      <c r="I275" s="11"/>
      <c r="J275" s="11"/>
      <c r="K275" s="11"/>
      <c r="L275" s="11"/>
      <c r="M275" s="11"/>
      <c r="N275" s="13"/>
      <c r="O275" s="13"/>
    </row>
    <row r="276" spans="1:15">
      <c r="A276" s="14"/>
      <c r="B276" s="14"/>
      <c r="C276" s="15"/>
      <c r="D276" s="14"/>
      <c r="E276" s="14"/>
      <c r="F276" s="14"/>
      <c r="G276" s="14"/>
      <c r="H276" s="15"/>
      <c r="I276" s="14"/>
      <c r="J276" s="14"/>
      <c r="K276" s="14"/>
      <c r="L276" s="14"/>
      <c r="M276" s="14"/>
      <c r="N276" s="13"/>
      <c r="O276" s="13"/>
    </row>
    <row r="277" spans="1:15">
      <c r="A277" s="11"/>
      <c r="B277" s="11"/>
      <c r="C277" s="12"/>
      <c r="D277" s="11"/>
      <c r="E277" s="11"/>
      <c r="F277" s="11"/>
      <c r="G277" s="11"/>
      <c r="H277" s="12"/>
      <c r="I277" s="11"/>
      <c r="J277" s="11"/>
      <c r="K277" s="11"/>
      <c r="L277" s="11"/>
      <c r="M277" s="11"/>
      <c r="N277" s="13"/>
      <c r="O277" s="13"/>
    </row>
    <row r="278" spans="1:15">
      <c r="A278" s="14"/>
      <c r="B278" s="14"/>
      <c r="C278" s="15"/>
      <c r="D278" s="14"/>
      <c r="E278" s="14"/>
      <c r="F278" s="14"/>
      <c r="G278" s="14"/>
      <c r="H278" s="15"/>
      <c r="I278" s="14"/>
      <c r="J278" s="14"/>
      <c r="K278" s="14"/>
      <c r="L278" s="14"/>
      <c r="M278" s="14"/>
      <c r="N278" s="13"/>
      <c r="O278" s="13"/>
    </row>
    <row r="279" spans="1:15">
      <c r="A279" s="11"/>
      <c r="B279" s="11"/>
      <c r="C279" s="12"/>
      <c r="D279" s="11"/>
      <c r="E279" s="11"/>
      <c r="F279" s="11"/>
      <c r="G279" s="11"/>
      <c r="H279" s="12"/>
      <c r="I279" s="11"/>
      <c r="J279" s="11"/>
      <c r="K279" s="11"/>
      <c r="L279" s="11"/>
      <c r="M279" s="11"/>
      <c r="N279" s="13"/>
      <c r="O279" s="13"/>
    </row>
    <row r="280" spans="1:15">
      <c r="A280" s="14"/>
      <c r="B280" s="14"/>
      <c r="C280" s="15"/>
      <c r="D280" s="14"/>
      <c r="E280" s="14"/>
      <c r="F280" s="14"/>
      <c r="G280" s="14"/>
      <c r="H280" s="15"/>
      <c r="I280" s="14"/>
      <c r="J280" s="14"/>
      <c r="K280" s="14"/>
      <c r="L280" s="14"/>
      <c r="M280" s="14"/>
      <c r="N280" s="13"/>
      <c r="O280" s="13"/>
    </row>
    <row r="281" spans="1:15">
      <c r="A281" s="11"/>
      <c r="B281" s="11"/>
      <c r="C281" s="12"/>
      <c r="D281" s="11"/>
      <c r="E281" s="11"/>
      <c r="F281" s="11"/>
      <c r="G281" s="11"/>
      <c r="H281" s="12"/>
      <c r="I281" s="11"/>
      <c r="J281" s="11"/>
      <c r="K281" s="11"/>
      <c r="L281" s="11"/>
      <c r="M281" s="11"/>
      <c r="N281" s="13"/>
      <c r="O281" s="13"/>
    </row>
    <row r="282" spans="1:15">
      <c r="A282" s="14"/>
      <c r="B282" s="14"/>
      <c r="C282" s="15"/>
      <c r="D282" s="14"/>
      <c r="E282" s="14"/>
      <c r="F282" s="14"/>
      <c r="G282" s="14"/>
      <c r="H282" s="15"/>
      <c r="I282" s="14"/>
      <c r="J282" s="14"/>
      <c r="K282" s="14"/>
      <c r="L282" s="14"/>
      <c r="M282" s="14"/>
      <c r="N282" s="13"/>
      <c r="O282" s="13"/>
    </row>
    <row r="283" spans="1:15">
      <c r="A283" s="11"/>
      <c r="B283" s="11"/>
      <c r="C283" s="12"/>
      <c r="D283" s="11"/>
      <c r="E283" s="11"/>
      <c r="F283" s="11"/>
      <c r="G283" s="11"/>
      <c r="H283" s="12"/>
      <c r="I283" s="11"/>
      <c r="J283" s="11"/>
      <c r="K283" s="11"/>
      <c r="L283" s="11"/>
      <c r="M283" s="11"/>
      <c r="N283" s="13"/>
      <c r="O283" s="13"/>
    </row>
    <row r="284" spans="1:15">
      <c r="A284" s="14"/>
      <c r="B284" s="14"/>
      <c r="C284" s="15"/>
      <c r="D284" s="14"/>
      <c r="E284" s="14"/>
      <c r="F284" s="14"/>
      <c r="G284" s="14"/>
      <c r="H284" s="15"/>
      <c r="I284" s="14"/>
      <c r="J284" s="14"/>
      <c r="K284" s="14"/>
      <c r="L284" s="14"/>
      <c r="M284" s="14"/>
      <c r="N284" s="13"/>
      <c r="O284" s="13"/>
    </row>
    <row r="285" spans="1:15">
      <c r="A285" s="11"/>
      <c r="B285" s="11"/>
      <c r="C285" s="12"/>
      <c r="D285" s="11"/>
      <c r="E285" s="11"/>
      <c r="F285" s="11"/>
      <c r="G285" s="11"/>
      <c r="H285" s="12"/>
      <c r="I285" s="11"/>
      <c r="J285" s="11"/>
      <c r="K285" s="11"/>
      <c r="L285" s="11"/>
      <c r="M285" s="11"/>
      <c r="N285" s="13"/>
      <c r="O285" s="13"/>
    </row>
    <row r="286" spans="1:15">
      <c r="A286" s="14"/>
      <c r="B286" s="14"/>
      <c r="C286" s="15"/>
      <c r="D286" s="14"/>
      <c r="E286" s="14"/>
      <c r="F286" s="14"/>
      <c r="G286" s="14"/>
      <c r="H286" s="15"/>
      <c r="I286" s="14"/>
      <c r="J286" s="14"/>
      <c r="K286" s="14"/>
      <c r="L286" s="14"/>
      <c r="M286" s="14"/>
      <c r="N286" s="13"/>
      <c r="O286" s="13"/>
    </row>
    <row r="287" spans="1:15">
      <c r="A287" s="11"/>
      <c r="B287" s="11"/>
      <c r="C287" s="12"/>
      <c r="D287" s="11"/>
      <c r="E287" s="11"/>
      <c r="F287" s="11"/>
      <c r="G287" s="11"/>
      <c r="H287" s="12"/>
      <c r="I287" s="11"/>
      <c r="J287" s="11"/>
      <c r="K287" s="11"/>
      <c r="L287" s="11"/>
      <c r="M287" s="11"/>
      <c r="N287" s="13"/>
      <c r="O287" s="13"/>
    </row>
    <row r="288" spans="1:15">
      <c r="A288" s="14"/>
      <c r="B288" s="14"/>
      <c r="C288" s="15"/>
      <c r="D288" s="14"/>
      <c r="E288" s="14"/>
      <c r="F288" s="14"/>
      <c r="G288" s="14"/>
      <c r="H288" s="15"/>
      <c r="I288" s="14"/>
      <c r="J288" s="14"/>
      <c r="K288" s="14"/>
      <c r="L288" s="14"/>
      <c r="M288" s="14"/>
      <c r="N288" s="13"/>
      <c r="O288" s="13"/>
    </row>
    <row r="289" spans="1:15">
      <c r="A289" s="11"/>
      <c r="B289" s="11"/>
      <c r="C289" s="12"/>
      <c r="D289" s="11"/>
      <c r="E289" s="11"/>
      <c r="F289" s="11"/>
      <c r="G289" s="11"/>
      <c r="H289" s="12"/>
      <c r="I289" s="11"/>
      <c r="J289" s="11"/>
      <c r="K289" s="11"/>
      <c r="L289" s="11"/>
      <c r="M289" s="11"/>
      <c r="N289" s="13"/>
      <c r="O289" s="13"/>
    </row>
    <row r="290" spans="1:15">
      <c r="A290" s="14"/>
      <c r="B290" s="14"/>
      <c r="C290" s="15"/>
      <c r="D290" s="14"/>
      <c r="E290" s="14"/>
      <c r="F290" s="14"/>
      <c r="G290" s="14"/>
      <c r="H290" s="15"/>
      <c r="I290" s="14"/>
      <c r="J290" s="14"/>
      <c r="K290" s="14"/>
      <c r="L290" s="14"/>
      <c r="M290" s="14"/>
      <c r="N290" s="13"/>
      <c r="O290" s="13"/>
    </row>
    <row r="291" spans="1:15">
      <c r="A291" s="11"/>
      <c r="B291" s="11"/>
      <c r="C291" s="12"/>
      <c r="D291" s="11"/>
      <c r="E291" s="11"/>
      <c r="F291" s="11"/>
      <c r="G291" s="11"/>
      <c r="H291" s="12"/>
      <c r="I291" s="11"/>
      <c r="J291" s="11"/>
      <c r="K291" s="11"/>
      <c r="L291" s="11"/>
      <c r="M291" s="11"/>
      <c r="N291" s="13"/>
      <c r="O291" s="13"/>
    </row>
    <row r="292" spans="1:15">
      <c r="A292" s="14"/>
      <c r="B292" s="14"/>
      <c r="C292" s="15"/>
      <c r="D292" s="14"/>
      <c r="E292" s="14"/>
      <c r="F292" s="14"/>
      <c r="G292" s="14"/>
      <c r="H292" s="15"/>
      <c r="I292" s="14"/>
      <c r="J292" s="14"/>
      <c r="K292" s="14"/>
      <c r="L292" s="14"/>
      <c r="M292" s="14"/>
      <c r="N292" s="13"/>
      <c r="O292" s="13"/>
    </row>
    <row r="293" spans="1:15">
      <c r="A293" s="11"/>
      <c r="B293" s="11"/>
      <c r="C293" s="12"/>
      <c r="D293" s="11"/>
      <c r="E293" s="11"/>
      <c r="F293" s="11"/>
      <c r="G293" s="11"/>
      <c r="H293" s="12"/>
      <c r="I293" s="11"/>
      <c r="J293" s="11"/>
      <c r="K293" s="11"/>
      <c r="L293" s="11"/>
      <c r="M293" s="11"/>
      <c r="N293" s="13"/>
      <c r="O293" s="13"/>
    </row>
    <row r="294" spans="1:15">
      <c r="A294" s="14"/>
      <c r="B294" s="14"/>
      <c r="C294" s="15"/>
      <c r="D294" s="14"/>
      <c r="E294" s="14"/>
      <c r="F294" s="14"/>
      <c r="G294" s="14"/>
      <c r="H294" s="15"/>
      <c r="I294" s="14"/>
      <c r="J294" s="14"/>
      <c r="K294" s="14"/>
      <c r="L294" s="14"/>
      <c r="M294" s="14"/>
      <c r="N294" s="13"/>
      <c r="O294" s="13"/>
    </row>
    <row r="295" spans="1:15">
      <c r="A295" s="11"/>
      <c r="B295" s="11"/>
      <c r="C295" s="12"/>
      <c r="D295" s="11"/>
      <c r="E295" s="11"/>
      <c r="F295" s="11"/>
      <c r="G295" s="11"/>
      <c r="H295" s="12"/>
      <c r="I295" s="11"/>
      <c r="J295" s="11"/>
      <c r="K295" s="11"/>
      <c r="L295" s="11"/>
      <c r="M295" s="11"/>
      <c r="N295" s="13"/>
      <c r="O295" s="13"/>
    </row>
    <row r="296" spans="1:15">
      <c r="A296" s="14"/>
      <c r="B296" s="14"/>
      <c r="C296" s="15"/>
      <c r="D296" s="14"/>
      <c r="E296" s="14"/>
      <c r="F296" s="14"/>
      <c r="G296" s="14"/>
      <c r="H296" s="15"/>
      <c r="I296" s="14"/>
      <c r="J296" s="14"/>
      <c r="K296" s="14"/>
      <c r="L296" s="14"/>
      <c r="M296" s="14"/>
      <c r="N296" s="13"/>
      <c r="O296" s="13"/>
    </row>
    <row r="297" spans="1:15">
      <c r="A297" s="11"/>
      <c r="B297" s="11"/>
      <c r="C297" s="12"/>
      <c r="D297" s="11"/>
      <c r="E297" s="11"/>
      <c r="F297" s="11"/>
      <c r="G297" s="11"/>
      <c r="H297" s="12"/>
      <c r="I297" s="11"/>
      <c r="J297" s="11"/>
      <c r="K297" s="11"/>
      <c r="L297" s="11"/>
      <c r="M297" s="11"/>
      <c r="N297" s="13"/>
      <c r="O297" s="13"/>
    </row>
    <row r="298" spans="1:15">
      <c r="A298" s="14"/>
      <c r="B298" s="14"/>
      <c r="C298" s="15"/>
      <c r="D298" s="14"/>
      <c r="E298" s="14"/>
      <c r="F298" s="14"/>
      <c r="G298" s="14"/>
      <c r="H298" s="15"/>
      <c r="I298" s="14"/>
      <c r="J298" s="14"/>
      <c r="K298" s="14"/>
      <c r="L298" s="14"/>
      <c r="M298" s="14"/>
      <c r="N298" s="13"/>
      <c r="O298" s="13"/>
    </row>
    <row r="299" spans="1:15">
      <c r="A299" s="11"/>
      <c r="B299" s="11"/>
      <c r="C299" s="12"/>
      <c r="D299" s="11"/>
      <c r="E299" s="11"/>
      <c r="F299" s="11"/>
      <c r="G299" s="11"/>
      <c r="H299" s="12"/>
      <c r="I299" s="11"/>
      <c r="J299" s="11"/>
      <c r="K299" s="11"/>
      <c r="L299" s="11"/>
      <c r="M299" s="11"/>
      <c r="N299" s="13"/>
      <c r="O299" s="13"/>
    </row>
    <row r="300" spans="1:15">
      <c r="A300" s="14"/>
      <c r="B300" s="14"/>
      <c r="C300" s="15"/>
      <c r="D300" s="14"/>
      <c r="E300" s="14"/>
      <c r="F300" s="14"/>
      <c r="G300" s="14"/>
      <c r="H300" s="15"/>
      <c r="I300" s="14"/>
      <c r="J300" s="14"/>
      <c r="K300" s="14"/>
      <c r="L300" s="14"/>
      <c r="M300" s="14"/>
      <c r="N300" s="13"/>
      <c r="O300" s="13"/>
    </row>
    <row r="301" spans="1:15">
      <c r="A301" s="11"/>
      <c r="B301" s="11"/>
      <c r="C301" s="12"/>
      <c r="D301" s="11"/>
      <c r="E301" s="11"/>
      <c r="F301" s="11"/>
      <c r="G301" s="11"/>
      <c r="H301" s="12"/>
      <c r="I301" s="11"/>
      <c r="J301" s="11"/>
      <c r="K301" s="11"/>
      <c r="L301" s="11"/>
      <c r="M301" s="11"/>
      <c r="N301" s="13"/>
      <c r="O301" s="13"/>
    </row>
    <row r="302" spans="1:15">
      <c r="A302" s="14"/>
      <c r="B302" s="14"/>
      <c r="C302" s="15"/>
      <c r="D302" s="14"/>
      <c r="E302" s="14"/>
      <c r="F302" s="14"/>
      <c r="G302" s="14"/>
      <c r="H302" s="15"/>
      <c r="I302" s="14"/>
      <c r="J302" s="14"/>
      <c r="K302" s="14"/>
      <c r="L302" s="14"/>
      <c r="M302" s="14"/>
      <c r="N302" s="13"/>
      <c r="O302" s="13"/>
    </row>
    <row r="303" spans="1:15">
      <c r="A303" s="11"/>
      <c r="B303" s="11"/>
      <c r="C303" s="12"/>
      <c r="D303" s="11"/>
      <c r="E303" s="11"/>
      <c r="F303" s="11"/>
      <c r="G303" s="11"/>
      <c r="H303" s="12"/>
      <c r="I303" s="11"/>
      <c r="J303" s="11"/>
      <c r="K303" s="11"/>
      <c r="L303" s="11"/>
      <c r="M303" s="11"/>
      <c r="N303" s="13"/>
      <c r="O303" s="13"/>
    </row>
    <row r="304" spans="1:15">
      <c r="A304" s="14"/>
      <c r="B304" s="14"/>
      <c r="C304" s="15"/>
      <c r="D304" s="14"/>
      <c r="E304" s="14"/>
      <c r="F304" s="14"/>
      <c r="G304" s="14"/>
      <c r="H304" s="15"/>
      <c r="I304" s="14"/>
      <c r="J304" s="14"/>
      <c r="K304" s="14"/>
      <c r="L304" s="14"/>
      <c r="M304" s="14"/>
      <c r="N304" s="13"/>
      <c r="O304" s="13"/>
    </row>
    <row r="305" spans="1:15">
      <c r="A305" s="11"/>
      <c r="B305" s="11"/>
      <c r="C305" s="12"/>
      <c r="D305" s="11"/>
      <c r="E305" s="11"/>
      <c r="F305" s="11"/>
      <c r="G305" s="11"/>
      <c r="H305" s="12"/>
      <c r="I305" s="11"/>
      <c r="J305" s="11"/>
      <c r="K305" s="11"/>
      <c r="L305" s="11"/>
      <c r="M305" s="11"/>
      <c r="N305" s="13"/>
      <c r="O305" s="13"/>
    </row>
    <row r="306" spans="1:15">
      <c r="A306" s="14"/>
      <c r="B306" s="14"/>
      <c r="C306" s="15"/>
      <c r="D306" s="14"/>
      <c r="E306" s="14"/>
      <c r="F306" s="14"/>
      <c r="G306" s="14"/>
      <c r="H306" s="15"/>
      <c r="I306" s="14"/>
      <c r="J306" s="14"/>
      <c r="K306" s="14"/>
      <c r="L306" s="14"/>
      <c r="M306" s="14"/>
      <c r="N306" s="13"/>
      <c r="O306" s="13"/>
    </row>
    <row r="307" spans="1:15">
      <c r="A307" s="11"/>
      <c r="B307" s="11"/>
      <c r="C307" s="12"/>
      <c r="D307" s="11"/>
      <c r="E307" s="11"/>
      <c r="F307" s="11"/>
      <c r="G307" s="11"/>
      <c r="H307" s="12"/>
      <c r="I307" s="11"/>
      <c r="J307" s="11"/>
      <c r="K307" s="11"/>
      <c r="L307" s="11"/>
      <c r="M307" s="11"/>
      <c r="N307" s="13"/>
      <c r="O307" s="13"/>
    </row>
    <row r="308" spans="1:15">
      <c r="A308" s="14"/>
      <c r="B308" s="14"/>
      <c r="C308" s="15"/>
      <c r="D308" s="14"/>
      <c r="E308" s="14"/>
      <c r="F308" s="14"/>
      <c r="G308" s="14"/>
      <c r="H308" s="15"/>
      <c r="I308" s="14"/>
      <c r="J308" s="14"/>
      <c r="K308" s="14"/>
      <c r="L308" s="14"/>
      <c r="M308" s="14"/>
      <c r="N308" s="13"/>
      <c r="O308" s="13"/>
    </row>
    <row r="309" spans="1:15">
      <c r="A309" s="11"/>
      <c r="B309" s="11"/>
      <c r="C309" s="12"/>
      <c r="D309" s="11"/>
      <c r="E309" s="11"/>
      <c r="F309" s="11"/>
      <c r="G309" s="11"/>
      <c r="H309" s="12"/>
      <c r="I309" s="11"/>
      <c r="J309" s="11"/>
      <c r="K309" s="11"/>
      <c r="L309" s="11"/>
      <c r="M309" s="11"/>
      <c r="N309" s="13"/>
      <c r="O309" s="13"/>
    </row>
    <row r="310" spans="1:15">
      <c r="A310" s="14"/>
      <c r="B310" s="14"/>
      <c r="C310" s="15"/>
      <c r="D310" s="14"/>
      <c r="E310" s="14"/>
      <c r="F310" s="14"/>
      <c r="G310" s="14"/>
      <c r="H310" s="15"/>
      <c r="I310" s="14"/>
      <c r="J310" s="14"/>
      <c r="K310" s="14"/>
      <c r="L310" s="14"/>
      <c r="M310" s="14"/>
      <c r="N310" s="13"/>
      <c r="O310" s="13"/>
    </row>
    <row r="311" spans="1:15">
      <c r="A311" s="11"/>
      <c r="B311" s="11"/>
      <c r="C311" s="12"/>
      <c r="D311" s="11"/>
      <c r="E311" s="11"/>
      <c r="F311" s="11"/>
      <c r="G311" s="11"/>
      <c r="H311" s="12"/>
      <c r="I311" s="11"/>
      <c r="J311" s="11"/>
      <c r="K311" s="11"/>
      <c r="L311" s="11"/>
      <c r="M311" s="11"/>
      <c r="N311" s="13"/>
      <c r="O311" s="13"/>
    </row>
    <row r="312" spans="1:15">
      <c r="A312" s="14"/>
      <c r="B312" s="14"/>
      <c r="C312" s="15"/>
      <c r="D312" s="14"/>
      <c r="E312" s="14"/>
      <c r="F312" s="14"/>
      <c r="G312" s="14"/>
      <c r="H312" s="15"/>
      <c r="I312" s="14"/>
      <c r="J312" s="14"/>
      <c r="K312" s="14"/>
      <c r="L312" s="14"/>
      <c r="M312" s="14"/>
      <c r="N312" s="13"/>
      <c r="O312" s="13"/>
    </row>
    <row r="313" spans="1:15">
      <c r="A313" s="11"/>
      <c r="B313" s="11"/>
      <c r="C313" s="12"/>
      <c r="D313" s="11"/>
      <c r="E313" s="11"/>
      <c r="F313" s="11"/>
      <c r="G313" s="11"/>
      <c r="H313" s="12"/>
      <c r="I313" s="11"/>
      <c r="J313" s="11"/>
      <c r="K313" s="11"/>
      <c r="L313" s="11"/>
      <c r="M313" s="11"/>
      <c r="N313" s="13"/>
      <c r="O313" s="13"/>
    </row>
    <row r="314" spans="1:15">
      <c r="A314" s="14"/>
      <c r="B314" s="14"/>
      <c r="C314" s="15"/>
      <c r="D314" s="14"/>
      <c r="E314" s="14"/>
      <c r="F314" s="14"/>
      <c r="G314" s="14"/>
      <c r="H314" s="15"/>
      <c r="I314" s="14"/>
      <c r="J314" s="14"/>
      <c r="K314" s="14"/>
      <c r="L314" s="14"/>
      <c r="M314" s="14"/>
      <c r="N314" s="13"/>
      <c r="O314" s="13"/>
    </row>
    <row r="315" spans="1:15">
      <c r="A315" s="11"/>
      <c r="B315" s="11"/>
      <c r="C315" s="12"/>
      <c r="D315" s="11"/>
      <c r="E315" s="11"/>
      <c r="F315" s="11"/>
      <c r="G315" s="11"/>
      <c r="H315" s="12"/>
      <c r="I315" s="11"/>
      <c r="J315" s="11"/>
      <c r="K315" s="11"/>
      <c r="L315" s="11"/>
      <c r="M315" s="11"/>
      <c r="N315" s="13"/>
      <c r="O315" s="13"/>
    </row>
    <row r="316" spans="1:15">
      <c r="A316" s="14"/>
      <c r="B316" s="14"/>
      <c r="C316" s="15"/>
      <c r="D316" s="14"/>
      <c r="E316" s="14"/>
      <c r="F316" s="14"/>
      <c r="G316" s="14"/>
      <c r="H316" s="15"/>
      <c r="I316" s="14"/>
      <c r="J316" s="14"/>
      <c r="K316" s="14"/>
      <c r="L316" s="14"/>
      <c r="M316" s="14"/>
      <c r="N316" s="13"/>
      <c r="O316" s="13"/>
    </row>
    <row r="317" spans="1:15">
      <c r="A317" s="11"/>
      <c r="B317" s="11"/>
      <c r="C317" s="12"/>
      <c r="D317" s="11"/>
      <c r="E317" s="11"/>
      <c r="F317" s="11"/>
      <c r="G317" s="11"/>
      <c r="H317" s="12"/>
      <c r="I317" s="11"/>
      <c r="J317" s="11"/>
      <c r="K317" s="11"/>
      <c r="L317" s="11"/>
      <c r="M317" s="11"/>
      <c r="N317" s="13"/>
      <c r="O317" s="13"/>
    </row>
    <row r="318" spans="1:15">
      <c r="A318" s="14"/>
      <c r="B318" s="14"/>
      <c r="C318" s="15"/>
      <c r="D318" s="14"/>
      <c r="E318" s="14"/>
      <c r="F318" s="14"/>
      <c r="G318" s="14"/>
      <c r="H318" s="15"/>
      <c r="I318" s="14"/>
      <c r="J318" s="14"/>
      <c r="K318" s="14"/>
      <c r="L318" s="14"/>
      <c r="M318" s="14"/>
      <c r="N318" s="13"/>
      <c r="O318" s="13"/>
    </row>
    <row r="319" spans="1:15">
      <c r="A319" s="11"/>
      <c r="B319" s="11"/>
      <c r="C319" s="12"/>
      <c r="D319" s="11"/>
      <c r="E319" s="11"/>
      <c r="F319" s="11"/>
      <c r="G319" s="11"/>
      <c r="H319" s="12"/>
      <c r="I319" s="11"/>
      <c r="J319" s="11"/>
      <c r="K319" s="11"/>
      <c r="L319" s="11"/>
      <c r="M319" s="11"/>
      <c r="N319" s="13"/>
      <c r="O319" s="13"/>
    </row>
    <row r="320" spans="1:15">
      <c r="A320" s="14"/>
      <c r="B320" s="14"/>
      <c r="C320" s="15"/>
      <c r="D320" s="14"/>
      <c r="E320" s="14"/>
      <c r="F320" s="14"/>
      <c r="G320" s="14"/>
      <c r="H320" s="15"/>
      <c r="I320" s="14"/>
      <c r="J320" s="14"/>
      <c r="K320" s="14"/>
      <c r="L320" s="14"/>
      <c r="M320" s="14"/>
      <c r="N320" s="13"/>
      <c r="O320" s="13"/>
    </row>
    <row r="321" spans="1:15">
      <c r="A321" s="11"/>
      <c r="B321" s="11"/>
      <c r="C321" s="12"/>
      <c r="D321" s="11"/>
      <c r="E321" s="11"/>
      <c r="F321" s="11"/>
      <c r="G321" s="11"/>
      <c r="H321" s="12"/>
      <c r="I321" s="11"/>
      <c r="J321" s="11"/>
      <c r="K321" s="11"/>
      <c r="L321" s="11"/>
      <c r="M321" s="11"/>
      <c r="N321" s="13"/>
      <c r="O321" s="13"/>
    </row>
    <row r="322" spans="1:15">
      <c r="A322" s="14"/>
      <c r="B322" s="14"/>
      <c r="C322" s="15"/>
      <c r="D322" s="14"/>
      <c r="E322" s="14"/>
      <c r="F322" s="14"/>
      <c r="G322" s="14"/>
      <c r="H322" s="15"/>
      <c r="I322" s="14"/>
      <c r="J322" s="14"/>
      <c r="K322" s="14"/>
      <c r="L322" s="14"/>
      <c r="M322" s="14"/>
      <c r="N322" s="13"/>
      <c r="O322" s="13"/>
    </row>
    <row r="323" spans="1:15">
      <c r="A323" s="11"/>
      <c r="B323" s="11"/>
      <c r="C323" s="12"/>
      <c r="D323" s="11"/>
      <c r="E323" s="11"/>
      <c r="F323" s="11"/>
      <c r="G323" s="11"/>
      <c r="H323" s="12"/>
      <c r="I323" s="11"/>
      <c r="J323" s="11"/>
      <c r="K323" s="11"/>
      <c r="L323" s="11"/>
      <c r="M323" s="11"/>
      <c r="N323" s="13"/>
      <c r="O323" s="13"/>
    </row>
    <row r="324" spans="1:15">
      <c r="A324" s="14"/>
      <c r="B324" s="14"/>
      <c r="C324" s="15"/>
      <c r="D324" s="14"/>
      <c r="E324" s="14"/>
      <c r="F324" s="14"/>
      <c r="G324" s="14"/>
      <c r="H324" s="15"/>
      <c r="I324" s="14"/>
      <c r="J324" s="14"/>
      <c r="K324" s="14"/>
      <c r="L324" s="14"/>
      <c r="M324" s="14"/>
      <c r="N324" s="13"/>
      <c r="O324" s="13"/>
    </row>
    <row r="325" spans="1:15">
      <c r="A325" s="11"/>
      <c r="B325" s="11"/>
      <c r="C325" s="12"/>
      <c r="D325" s="11"/>
      <c r="E325" s="11"/>
      <c r="F325" s="11"/>
      <c r="G325" s="11"/>
      <c r="H325" s="12"/>
      <c r="I325" s="11"/>
      <c r="J325" s="11"/>
      <c r="K325" s="11"/>
      <c r="L325" s="11"/>
      <c r="M325" s="11"/>
      <c r="N325" s="13"/>
      <c r="O325" s="13"/>
    </row>
    <row r="326" spans="1:15">
      <c r="A326" s="14"/>
      <c r="B326" s="14"/>
      <c r="C326" s="15"/>
      <c r="D326" s="14"/>
      <c r="E326" s="14"/>
      <c r="F326" s="14"/>
      <c r="G326" s="14"/>
      <c r="H326" s="15"/>
      <c r="I326" s="14"/>
      <c r="J326" s="14"/>
      <c r="K326" s="14"/>
      <c r="L326" s="14"/>
      <c r="M326" s="14"/>
      <c r="N326" s="13"/>
      <c r="O326" s="13"/>
    </row>
    <row r="327" spans="1:15">
      <c r="A327" s="11"/>
      <c r="B327" s="11"/>
      <c r="C327" s="12"/>
      <c r="D327" s="11"/>
      <c r="E327" s="11"/>
      <c r="F327" s="11"/>
      <c r="G327" s="11"/>
      <c r="H327" s="12"/>
      <c r="I327" s="11"/>
      <c r="J327" s="11"/>
      <c r="K327" s="11"/>
      <c r="L327" s="11"/>
      <c r="M327" s="11"/>
      <c r="N327" s="13"/>
      <c r="O327" s="13"/>
    </row>
    <row r="328" spans="1:15">
      <c r="A328" s="14"/>
      <c r="B328" s="14"/>
      <c r="C328" s="15"/>
      <c r="D328" s="14"/>
      <c r="E328" s="14"/>
      <c r="F328" s="14"/>
      <c r="G328" s="14"/>
      <c r="H328" s="15"/>
      <c r="I328" s="14"/>
      <c r="J328" s="14"/>
      <c r="K328" s="14"/>
      <c r="L328" s="14"/>
      <c r="M328" s="14"/>
      <c r="N328" s="13"/>
      <c r="O328" s="13"/>
    </row>
    <row r="329" spans="1:15">
      <c r="A329" s="11"/>
      <c r="B329" s="11"/>
      <c r="C329" s="12"/>
      <c r="D329" s="11"/>
      <c r="E329" s="11"/>
      <c r="F329" s="11"/>
      <c r="G329" s="11"/>
      <c r="H329" s="12"/>
      <c r="I329" s="11"/>
      <c r="J329" s="11"/>
      <c r="K329" s="11"/>
      <c r="L329" s="11"/>
      <c r="M329" s="11"/>
      <c r="N329" s="13"/>
      <c r="O329" s="13"/>
    </row>
    <row r="330" spans="1:15">
      <c r="A330" s="14"/>
      <c r="B330" s="14"/>
      <c r="C330" s="15"/>
      <c r="D330" s="14"/>
      <c r="E330" s="14"/>
      <c r="F330" s="14"/>
      <c r="G330" s="14"/>
      <c r="H330" s="15"/>
      <c r="I330" s="14"/>
      <c r="J330" s="14"/>
      <c r="K330" s="14"/>
      <c r="L330" s="14"/>
      <c r="M330" s="14"/>
      <c r="N330" s="13"/>
      <c r="O330" s="13"/>
    </row>
    <row r="331" spans="1:15">
      <c r="A331" s="11"/>
      <c r="B331" s="11"/>
      <c r="C331" s="12"/>
      <c r="D331" s="11"/>
      <c r="E331" s="11"/>
      <c r="F331" s="11"/>
      <c r="G331" s="11"/>
      <c r="H331" s="12"/>
      <c r="I331" s="11"/>
      <c r="J331" s="11"/>
      <c r="K331" s="11"/>
      <c r="L331" s="11"/>
      <c r="M331" s="11"/>
      <c r="N331" s="13"/>
      <c r="O331" s="13"/>
    </row>
    <row r="332" spans="1:15">
      <c r="A332" s="14"/>
      <c r="B332" s="14"/>
      <c r="C332" s="15"/>
      <c r="D332" s="14"/>
      <c r="E332" s="14"/>
      <c r="F332" s="14"/>
      <c r="G332" s="14"/>
      <c r="H332" s="15"/>
      <c r="I332" s="14"/>
      <c r="J332" s="14"/>
      <c r="K332" s="14"/>
      <c r="L332" s="14"/>
      <c r="M332" s="14"/>
      <c r="N332" s="13"/>
      <c r="O332" s="13"/>
    </row>
    <row r="333" spans="1:15">
      <c r="A333" s="11"/>
      <c r="B333" s="11"/>
      <c r="C333" s="12"/>
      <c r="D333" s="11"/>
      <c r="E333" s="11"/>
      <c r="F333" s="11"/>
      <c r="G333" s="11"/>
      <c r="H333" s="12"/>
      <c r="I333" s="11"/>
      <c r="J333" s="11"/>
      <c r="K333" s="11"/>
      <c r="L333" s="11"/>
      <c r="M333" s="11"/>
      <c r="N333" s="13"/>
      <c r="O333" s="13"/>
    </row>
    <row r="334" spans="1:15">
      <c r="A334" s="14"/>
      <c r="B334" s="14"/>
      <c r="C334" s="15"/>
      <c r="D334" s="14"/>
      <c r="E334" s="14"/>
      <c r="F334" s="14"/>
      <c r="G334" s="14"/>
      <c r="H334" s="15"/>
      <c r="I334" s="14"/>
      <c r="J334" s="14"/>
      <c r="K334" s="14"/>
      <c r="L334" s="14"/>
      <c r="M334" s="14"/>
      <c r="N334" s="13"/>
      <c r="O334" s="13"/>
    </row>
    <row r="335" spans="1:15">
      <c r="A335" s="11"/>
      <c r="B335" s="11"/>
      <c r="C335" s="12"/>
      <c r="D335" s="11"/>
      <c r="E335" s="11"/>
      <c r="F335" s="11"/>
      <c r="G335" s="11"/>
      <c r="H335" s="12"/>
      <c r="I335" s="11"/>
      <c r="J335" s="11"/>
      <c r="K335" s="11"/>
      <c r="L335" s="11"/>
      <c r="M335" s="11"/>
      <c r="N335" s="13"/>
      <c r="O335" s="13"/>
    </row>
    <row r="336" spans="1:15">
      <c r="A336" s="14"/>
      <c r="B336" s="14"/>
      <c r="C336" s="15"/>
      <c r="D336" s="14"/>
      <c r="E336" s="14"/>
      <c r="F336" s="14"/>
      <c r="G336" s="14"/>
      <c r="H336" s="15"/>
      <c r="I336" s="14"/>
      <c r="J336" s="14"/>
      <c r="K336" s="14"/>
      <c r="L336" s="14"/>
      <c r="M336" s="14"/>
      <c r="N336" s="13"/>
      <c r="O336" s="13"/>
    </row>
    <row r="337" spans="1:15">
      <c r="A337" s="11"/>
      <c r="B337" s="11"/>
      <c r="C337" s="12"/>
      <c r="D337" s="11"/>
      <c r="E337" s="11"/>
      <c r="F337" s="11"/>
      <c r="G337" s="11"/>
      <c r="H337" s="12"/>
      <c r="I337" s="11"/>
      <c r="J337" s="11"/>
      <c r="K337" s="11"/>
      <c r="L337" s="11"/>
      <c r="M337" s="11"/>
      <c r="N337" s="13"/>
      <c r="O337" s="13"/>
    </row>
    <row r="338" spans="1:15">
      <c r="A338" s="14"/>
      <c r="B338" s="14"/>
      <c r="C338" s="15"/>
      <c r="D338" s="14"/>
      <c r="E338" s="14"/>
      <c r="F338" s="14"/>
      <c r="G338" s="14"/>
      <c r="H338" s="15"/>
      <c r="I338" s="14"/>
      <c r="J338" s="14"/>
      <c r="K338" s="14"/>
      <c r="L338" s="14"/>
      <c r="M338" s="14"/>
      <c r="N338" s="13"/>
      <c r="O338" s="13"/>
    </row>
    <row r="339" spans="1:15">
      <c r="A339" s="11"/>
      <c r="B339" s="11"/>
      <c r="C339" s="12"/>
      <c r="D339" s="11"/>
      <c r="E339" s="11"/>
      <c r="F339" s="11"/>
      <c r="G339" s="11"/>
      <c r="H339" s="12"/>
      <c r="I339" s="11"/>
      <c r="J339" s="11"/>
      <c r="K339" s="11"/>
      <c r="L339" s="11"/>
      <c r="M339" s="11"/>
      <c r="N339" s="13"/>
      <c r="O339" s="13"/>
    </row>
    <row r="340" spans="1:15">
      <c r="A340" s="14"/>
      <c r="B340" s="14"/>
      <c r="C340" s="15"/>
      <c r="D340" s="14"/>
      <c r="E340" s="14"/>
      <c r="F340" s="14"/>
      <c r="G340" s="14"/>
      <c r="H340" s="15"/>
      <c r="I340" s="14"/>
      <c r="J340" s="14"/>
      <c r="K340" s="14"/>
      <c r="L340" s="14"/>
      <c r="M340" s="14"/>
      <c r="N340" s="13"/>
      <c r="O340" s="13"/>
    </row>
    <row r="341" spans="1:15">
      <c r="A341" s="11"/>
      <c r="B341" s="11"/>
      <c r="C341" s="12"/>
      <c r="D341" s="11"/>
      <c r="E341" s="11"/>
      <c r="F341" s="11"/>
      <c r="G341" s="11"/>
      <c r="H341" s="12"/>
      <c r="I341" s="11"/>
      <c r="J341" s="11"/>
      <c r="K341" s="11"/>
      <c r="L341" s="11"/>
      <c r="M341" s="11"/>
      <c r="N341" s="13"/>
      <c r="O341" s="13"/>
    </row>
    <row r="342" spans="1:15">
      <c r="A342" s="14"/>
      <c r="B342" s="14"/>
      <c r="C342" s="15"/>
      <c r="D342" s="14"/>
      <c r="E342" s="14"/>
      <c r="F342" s="14"/>
      <c r="G342" s="14"/>
      <c r="H342" s="15"/>
      <c r="I342" s="14"/>
      <c r="J342" s="14"/>
      <c r="K342" s="14"/>
      <c r="L342" s="14"/>
      <c r="M342" s="14"/>
      <c r="N342" s="13"/>
      <c r="O342" s="13"/>
    </row>
    <row r="343" spans="1:15">
      <c r="A343" s="11"/>
      <c r="B343" s="11"/>
      <c r="C343" s="12"/>
      <c r="D343" s="11"/>
      <c r="E343" s="11"/>
      <c r="F343" s="11"/>
      <c r="G343" s="11"/>
      <c r="H343" s="12"/>
      <c r="I343" s="11"/>
      <c r="J343" s="11"/>
      <c r="K343" s="11"/>
      <c r="L343" s="11"/>
      <c r="M343" s="11"/>
      <c r="N343" s="13"/>
      <c r="O343" s="13"/>
    </row>
    <row r="344" spans="1:15">
      <c r="A344" s="14"/>
      <c r="B344" s="14"/>
      <c r="C344" s="15"/>
      <c r="D344" s="14"/>
      <c r="E344" s="14"/>
      <c r="F344" s="14"/>
      <c r="G344" s="14"/>
      <c r="H344" s="15"/>
      <c r="I344" s="14"/>
      <c r="J344" s="14"/>
      <c r="K344" s="14"/>
      <c r="L344" s="14"/>
      <c r="M344" s="14"/>
      <c r="N344" s="13"/>
      <c r="O344" s="13"/>
    </row>
    <row r="345" spans="1:15">
      <c r="A345" s="11"/>
      <c r="B345" s="11"/>
      <c r="C345" s="12"/>
      <c r="D345" s="11"/>
      <c r="E345" s="11"/>
      <c r="F345" s="11"/>
      <c r="G345" s="11"/>
      <c r="H345" s="12"/>
      <c r="I345" s="11"/>
      <c r="J345" s="11"/>
      <c r="K345" s="11"/>
      <c r="L345" s="11"/>
      <c r="M345" s="11"/>
      <c r="N345" s="13"/>
      <c r="O345" s="13"/>
    </row>
    <row r="346" spans="1:15">
      <c r="A346" s="14"/>
      <c r="B346" s="14"/>
      <c r="C346" s="15"/>
      <c r="D346" s="14"/>
      <c r="E346" s="14"/>
      <c r="F346" s="14"/>
      <c r="G346" s="14"/>
      <c r="H346" s="15"/>
      <c r="I346" s="14"/>
      <c r="J346" s="14"/>
      <c r="K346" s="14"/>
      <c r="L346" s="14"/>
      <c r="M346" s="14"/>
      <c r="N346" s="13"/>
      <c r="O346" s="13"/>
    </row>
    <row r="347" spans="1:15">
      <c r="A347" s="11"/>
      <c r="B347" s="11"/>
      <c r="C347" s="12"/>
      <c r="D347" s="11"/>
      <c r="E347" s="11"/>
      <c r="F347" s="11"/>
      <c r="G347" s="11"/>
      <c r="H347" s="12"/>
      <c r="I347" s="11"/>
      <c r="J347" s="11"/>
      <c r="K347" s="11"/>
      <c r="L347" s="11"/>
      <c r="M347" s="11"/>
      <c r="N347" s="13"/>
      <c r="O347" s="13"/>
    </row>
    <row r="348" spans="1:15">
      <c r="A348" s="14"/>
      <c r="B348" s="14"/>
      <c r="C348" s="15"/>
      <c r="D348" s="14"/>
      <c r="E348" s="14"/>
      <c r="F348" s="14"/>
      <c r="G348" s="14"/>
      <c r="H348" s="15"/>
      <c r="I348" s="14"/>
      <c r="J348" s="14"/>
      <c r="K348" s="14"/>
      <c r="L348" s="14"/>
      <c r="M348" s="14"/>
      <c r="N348" s="13"/>
      <c r="O348" s="13"/>
    </row>
    <row r="349" spans="1:15">
      <c r="A349" s="11"/>
      <c r="B349" s="11"/>
      <c r="C349" s="12"/>
      <c r="D349" s="11"/>
      <c r="E349" s="11"/>
      <c r="F349" s="11"/>
      <c r="G349" s="11"/>
      <c r="H349" s="12"/>
      <c r="I349" s="11"/>
      <c r="J349" s="11"/>
      <c r="K349" s="11"/>
      <c r="L349" s="11"/>
      <c r="M349" s="11"/>
      <c r="N349" s="13"/>
      <c r="O349" s="13"/>
    </row>
    <row r="350" spans="1:15">
      <c r="A350" s="14"/>
      <c r="B350" s="14"/>
      <c r="C350" s="15"/>
      <c r="D350" s="14"/>
      <c r="E350" s="14"/>
      <c r="F350" s="14"/>
      <c r="G350" s="14"/>
      <c r="H350" s="15"/>
      <c r="I350" s="14"/>
      <c r="J350" s="14"/>
      <c r="K350" s="14"/>
      <c r="L350" s="14"/>
      <c r="M350" s="14"/>
      <c r="N350" s="13"/>
      <c r="O350" s="13"/>
    </row>
    <row r="351" spans="1:15">
      <c r="A351" s="11"/>
      <c r="B351" s="11"/>
      <c r="C351" s="12"/>
      <c r="D351" s="11"/>
      <c r="E351" s="11"/>
      <c r="F351" s="11"/>
      <c r="G351" s="11"/>
      <c r="H351" s="12"/>
      <c r="I351" s="11"/>
      <c r="J351" s="11"/>
      <c r="K351" s="11"/>
      <c r="L351" s="11"/>
      <c r="M351" s="11"/>
      <c r="N351" s="13"/>
      <c r="O351" s="13"/>
    </row>
    <row r="352" spans="1:15">
      <c r="A352" s="14"/>
      <c r="B352" s="14"/>
      <c r="C352" s="15"/>
      <c r="D352" s="14"/>
      <c r="E352" s="14"/>
      <c r="F352" s="14"/>
      <c r="G352" s="14"/>
      <c r="H352" s="15"/>
      <c r="I352" s="14"/>
      <c r="J352" s="14"/>
      <c r="K352" s="14"/>
      <c r="L352" s="14"/>
      <c r="M352" s="14"/>
      <c r="N352" s="13"/>
      <c r="O352" s="13"/>
    </row>
    <row r="353" spans="1:15">
      <c r="A353" s="11"/>
      <c r="B353" s="11"/>
      <c r="C353" s="12"/>
      <c r="D353" s="11"/>
      <c r="E353" s="11"/>
      <c r="F353" s="11"/>
      <c r="G353" s="11"/>
      <c r="H353" s="12"/>
      <c r="I353" s="11"/>
      <c r="J353" s="11"/>
      <c r="K353" s="11"/>
      <c r="L353" s="11"/>
      <c r="M353" s="11"/>
      <c r="N353" s="13"/>
      <c r="O353" s="13"/>
    </row>
    <row r="354" spans="1:15">
      <c r="A354" s="14"/>
      <c r="B354" s="14"/>
      <c r="C354" s="15"/>
      <c r="D354" s="14"/>
      <c r="E354" s="14"/>
      <c r="F354" s="14"/>
      <c r="G354" s="14"/>
      <c r="H354" s="15"/>
      <c r="I354" s="14"/>
      <c r="J354" s="14"/>
      <c r="K354" s="14"/>
      <c r="L354" s="14"/>
      <c r="M354" s="14"/>
      <c r="N354" s="13"/>
      <c r="O354" s="13"/>
    </row>
    <row r="355" spans="1:15">
      <c r="A355" s="11"/>
      <c r="B355" s="11"/>
      <c r="C355" s="12"/>
      <c r="D355" s="11"/>
      <c r="E355" s="11"/>
      <c r="F355" s="11"/>
      <c r="G355" s="11"/>
      <c r="H355" s="12"/>
      <c r="I355" s="11"/>
      <c r="J355" s="11"/>
      <c r="K355" s="11"/>
      <c r="L355" s="11"/>
      <c r="M355" s="11"/>
      <c r="N355" s="13"/>
      <c r="O355" s="13"/>
    </row>
    <row r="356" spans="1:15">
      <c r="A356" s="14"/>
      <c r="B356" s="14"/>
      <c r="C356" s="15"/>
      <c r="D356" s="14"/>
      <c r="E356" s="14"/>
      <c r="F356" s="14"/>
      <c r="G356" s="14"/>
      <c r="H356" s="15"/>
      <c r="I356" s="14"/>
      <c r="J356" s="14"/>
      <c r="K356" s="14"/>
      <c r="L356" s="14"/>
      <c r="M356" s="14"/>
      <c r="N356" s="13"/>
      <c r="O356" s="13"/>
    </row>
    <row r="357" spans="1:15">
      <c r="A357" s="11"/>
      <c r="B357" s="11"/>
      <c r="C357" s="12"/>
      <c r="D357" s="11"/>
      <c r="E357" s="11"/>
      <c r="F357" s="11"/>
      <c r="G357" s="11"/>
      <c r="H357" s="12"/>
      <c r="I357" s="11"/>
      <c r="J357" s="11"/>
      <c r="K357" s="11"/>
      <c r="L357" s="11"/>
      <c r="M357" s="11"/>
      <c r="N357" s="13"/>
      <c r="O357" s="13"/>
    </row>
    <row r="358" spans="1:15">
      <c r="A358" s="14"/>
      <c r="B358" s="14"/>
      <c r="C358" s="15"/>
      <c r="D358" s="14"/>
      <c r="E358" s="14"/>
      <c r="F358" s="14"/>
      <c r="G358" s="14"/>
      <c r="H358" s="15"/>
      <c r="I358" s="14"/>
      <c r="J358" s="14"/>
      <c r="K358" s="14"/>
      <c r="L358" s="14"/>
      <c r="M358" s="14"/>
      <c r="N358" s="13"/>
      <c r="O358" s="13"/>
    </row>
    <row r="359" spans="1:15">
      <c r="A359" s="11"/>
      <c r="B359" s="11"/>
      <c r="C359" s="12"/>
      <c r="D359" s="11"/>
      <c r="E359" s="11"/>
      <c r="F359" s="11"/>
      <c r="G359" s="11"/>
      <c r="H359" s="12"/>
      <c r="I359" s="11"/>
      <c r="J359" s="11"/>
      <c r="K359" s="11"/>
      <c r="L359" s="11"/>
      <c r="M359" s="11"/>
      <c r="N359" s="13"/>
      <c r="O359" s="13"/>
    </row>
    <row r="360" spans="1:15">
      <c r="A360" s="14"/>
      <c r="B360" s="14"/>
      <c r="C360" s="15"/>
      <c r="D360" s="14"/>
      <c r="E360" s="14"/>
      <c r="F360" s="14"/>
      <c r="G360" s="14"/>
      <c r="H360" s="15"/>
      <c r="I360" s="14"/>
      <c r="J360" s="14"/>
      <c r="K360" s="14"/>
      <c r="L360" s="14"/>
      <c r="M360" s="14"/>
      <c r="N360" s="13"/>
      <c r="O360" s="13"/>
    </row>
    <row r="361" spans="1:15">
      <c r="A361" s="11"/>
      <c r="B361" s="11"/>
      <c r="C361" s="12"/>
      <c r="D361" s="11"/>
      <c r="E361" s="11"/>
      <c r="F361" s="11"/>
      <c r="G361" s="11"/>
      <c r="H361" s="12"/>
      <c r="I361" s="11"/>
      <c r="J361" s="11"/>
      <c r="K361" s="11"/>
      <c r="L361" s="11"/>
      <c r="M361" s="11"/>
      <c r="N361" s="13"/>
      <c r="O361" s="13"/>
    </row>
    <row r="362" spans="1:15">
      <c r="A362" s="14"/>
      <c r="B362" s="14"/>
      <c r="C362" s="15"/>
      <c r="D362" s="14"/>
      <c r="E362" s="14"/>
      <c r="F362" s="14"/>
      <c r="G362" s="14"/>
      <c r="H362" s="15"/>
      <c r="I362" s="14"/>
      <c r="J362" s="14"/>
      <c r="K362" s="14"/>
      <c r="L362" s="14"/>
      <c r="M362" s="14"/>
      <c r="N362" s="13"/>
      <c r="O362" s="13"/>
    </row>
    <row r="363" spans="1:15">
      <c r="A363" s="11"/>
      <c r="B363" s="11"/>
      <c r="C363" s="12"/>
      <c r="D363" s="11"/>
      <c r="E363" s="11"/>
      <c r="F363" s="11"/>
      <c r="G363" s="11"/>
      <c r="H363" s="12"/>
      <c r="I363" s="11"/>
      <c r="J363" s="11"/>
      <c r="K363" s="11"/>
      <c r="L363" s="11"/>
      <c r="M363" s="11"/>
      <c r="N363" s="13"/>
      <c r="O363" s="13"/>
    </row>
    <row r="364" spans="1:15">
      <c r="A364" s="14"/>
      <c r="B364" s="14"/>
      <c r="C364" s="15"/>
      <c r="D364" s="14"/>
      <c r="E364" s="14"/>
      <c r="F364" s="14"/>
      <c r="G364" s="14"/>
      <c r="H364" s="15"/>
      <c r="I364" s="14"/>
      <c r="J364" s="14"/>
      <c r="K364" s="14"/>
      <c r="L364" s="14"/>
      <c r="M364" s="14"/>
      <c r="N364" s="13"/>
      <c r="O364" s="13"/>
    </row>
    <row r="365" spans="1:15">
      <c r="A365" s="11"/>
      <c r="B365" s="11"/>
      <c r="C365" s="12"/>
      <c r="D365" s="11"/>
      <c r="E365" s="11"/>
      <c r="F365" s="11"/>
      <c r="G365" s="11"/>
      <c r="H365" s="12"/>
      <c r="I365" s="11"/>
      <c r="J365" s="11"/>
      <c r="K365" s="11"/>
      <c r="L365" s="11"/>
      <c r="M365" s="11"/>
      <c r="N365" s="13"/>
      <c r="O365" s="13"/>
    </row>
    <row r="366" spans="1:15">
      <c r="A366" s="14"/>
      <c r="B366" s="14"/>
      <c r="C366" s="15"/>
      <c r="D366" s="14"/>
      <c r="E366" s="14"/>
      <c r="F366" s="14"/>
      <c r="G366" s="14"/>
      <c r="H366" s="15"/>
      <c r="I366" s="14"/>
      <c r="J366" s="14"/>
      <c r="K366" s="14"/>
      <c r="L366" s="14"/>
      <c r="M366" s="14"/>
      <c r="N366" s="13"/>
      <c r="O366" s="13"/>
    </row>
    <row r="367" spans="1:15">
      <c r="A367" s="11"/>
      <c r="B367" s="11"/>
      <c r="C367" s="12"/>
      <c r="D367" s="11"/>
      <c r="E367" s="11"/>
      <c r="F367" s="11"/>
      <c r="G367" s="11"/>
      <c r="H367" s="12"/>
      <c r="I367" s="11"/>
      <c r="J367" s="11"/>
      <c r="K367" s="11"/>
      <c r="L367" s="11"/>
      <c r="M367" s="11"/>
      <c r="N367" s="13"/>
      <c r="O367" s="13"/>
    </row>
    <row r="368" spans="1:15">
      <c r="A368" s="14"/>
      <c r="B368" s="14"/>
      <c r="C368" s="15"/>
      <c r="D368" s="14"/>
      <c r="E368" s="14"/>
      <c r="F368" s="14"/>
      <c r="G368" s="14"/>
      <c r="H368" s="15"/>
      <c r="I368" s="14"/>
      <c r="J368" s="14"/>
      <c r="K368" s="14"/>
      <c r="L368" s="14"/>
      <c r="M368" s="14"/>
      <c r="N368" s="13"/>
      <c r="O368" s="13"/>
    </row>
    <row r="369" spans="1:15">
      <c r="A369" s="11"/>
      <c r="B369" s="11"/>
      <c r="C369" s="12"/>
      <c r="D369" s="11"/>
      <c r="E369" s="11"/>
      <c r="F369" s="11"/>
      <c r="G369" s="11"/>
      <c r="H369" s="12"/>
      <c r="I369" s="11"/>
      <c r="J369" s="11"/>
      <c r="K369" s="11"/>
      <c r="L369" s="11"/>
      <c r="M369" s="11"/>
      <c r="N369" s="13"/>
      <c r="O369" s="13"/>
    </row>
    <row r="370" spans="1:15">
      <c r="A370" s="14"/>
      <c r="B370" s="14"/>
      <c r="C370" s="15"/>
      <c r="D370" s="14"/>
      <c r="E370" s="14"/>
      <c r="F370" s="14"/>
      <c r="G370" s="14"/>
      <c r="H370" s="15"/>
      <c r="I370" s="14"/>
      <c r="J370" s="14"/>
      <c r="K370" s="14"/>
      <c r="L370" s="14"/>
      <c r="M370" s="14"/>
      <c r="N370" s="13"/>
      <c r="O370" s="13"/>
    </row>
    <row r="371" spans="1:15">
      <c r="A371" s="11"/>
      <c r="B371" s="11"/>
      <c r="C371" s="12"/>
      <c r="D371" s="11"/>
      <c r="E371" s="11"/>
      <c r="F371" s="11"/>
      <c r="G371" s="11"/>
      <c r="H371" s="12"/>
      <c r="I371" s="11"/>
      <c r="J371" s="11"/>
      <c r="K371" s="11"/>
      <c r="L371" s="11"/>
      <c r="M371" s="11"/>
      <c r="N371" s="13"/>
      <c r="O371" s="13"/>
    </row>
    <row r="372" spans="1:15">
      <c r="A372" s="14"/>
      <c r="B372" s="14"/>
      <c r="C372" s="15"/>
      <c r="D372" s="14"/>
      <c r="E372" s="14"/>
      <c r="F372" s="14"/>
      <c r="G372" s="14"/>
      <c r="H372" s="15"/>
      <c r="I372" s="14"/>
      <c r="J372" s="14"/>
      <c r="K372" s="14"/>
      <c r="L372" s="14"/>
      <c r="M372" s="14"/>
      <c r="N372" s="13"/>
      <c r="O372" s="13"/>
    </row>
    <row r="373" spans="1:15">
      <c r="A373" s="11"/>
      <c r="B373" s="11"/>
      <c r="C373" s="12"/>
      <c r="D373" s="11"/>
      <c r="E373" s="11"/>
      <c r="F373" s="11"/>
      <c r="G373" s="11"/>
      <c r="H373" s="12"/>
      <c r="I373" s="11"/>
      <c r="J373" s="11"/>
      <c r="K373" s="11"/>
      <c r="L373" s="11"/>
      <c r="M373" s="11"/>
      <c r="N373" s="13"/>
      <c r="O373" s="13"/>
    </row>
    <row r="374" spans="1:15">
      <c r="A374" s="14"/>
      <c r="B374" s="14"/>
      <c r="C374" s="15"/>
      <c r="D374" s="14"/>
      <c r="E374" s="14"/>
      <c r="F374" s="14"/>
      <c r="G374" s="14"/>
      <c r="H374" s="15"/>
      <c r="I374" s="14"/>
      <c r="J374" s="14"/>
      <c r="K374" s="14"/>
      <c r="L374" s="14"/>
      <c r="M374" s="14"/>
      <c r="N374" s="13"/>
      <c r="O374" s="13"/>
    </row>
    <row r="375" spans="1:15">
      <c r="A375" s="11"/>
      <c r="B375" s="11"/>
      <c r="C375" s="12"/>
      <c r="D375" s="11"/>
      <c r="E375" s="11"/>
      <c r="F375" s="11"/>
      <c r="G375" s="11"/>
      <c r="H375" s="12"/>
      <c r="I375" s="11"/>
      <c r="J375" s="11"/>
      <c r="K375" s="11"/>
      <c r="L375" s="11"/>
      <c r="M375" s="11"/>
      <c r="N375" s="13"/>
      <c r="O375" s="13"/>
    </row>
    <row r="376" spans="1:15">
      <c r="A376" s="14"/>
      <c r="B376" s="14"/>
      <c r="C376" s="15"/>
      <c r="D376" s="14"/>
      <c r="E376" s="14"/>
      <c r="F376" s="14"/>
      <c r="G376" s="14"/>
      <c r="H376" s="15"/>
      <c r="I376" s="14"/>
      <c r="J376" s="14"/>
      <c r="K376" s="14"/>
      <c r="L376" s="14"/>
      <c r="M376" s="14"/>
      <c r="N376" s="13"/>
      <c r="O376" s="13"/>
    </row>
    <row r="377" spans="1:15">
      <c r="A377" s="11"/>
      <c r="B377" s="11"/>
      <c r="C377" s="12"/>
      <c r="D377" s="11"/>
      <c r="E377" s="11"/>
      <c r="F377" s="11"/>
      <c r="G377" s="11"/>
      <c r="H377" s="12"/>
      <c r="I377" s="11"/>
      <c r="J377" s="11"/>
      <c r="K377" s="11"/>
      <c r="L377" s="11"/>
      <c r="M377" s="11"/>
      <c r="N377" s="13"/>
      <c r="O377" s="13"/>
    </row>
    <row r="378" spans="1:15">
      <c r="A378" s="14"/>
      <c r="B378" s="14"/>
      <c r="C378" s="15"/>
      <c r="D378" s="14"/>
      <c r="E378" s="14"/>
      <c r="F378" s="14"/>
      <c r="G378" s="14"/>
      <c r="H378" s="15"/>
      <c r="I378" s="14"/>
      <c r="J378" s="14"/>
      <c r="K378" s="14"/>
      <c r="L378" s="14"/>
      <c r="M378" s="14"/>
      <c r="N378" s="13"/>
      <c r="O378" s="13"/>
    </row>
    <row r="379" spans="1:15">
      <c r="A379" s="11"/>
      <c r="B379" s="11"/>
      <c r="C379" s="12"/>
      <c r="D379" s="11"/>
      <c r="E379" s="11"/>
      <c r="F379" s="11"/>
      <c r="G379" s="11"/>
      <c r="H379" s="12"/>
      <c r="I379" s="11"/>
      <c r="J379" s="11"/>
      <c r="K379" s="11"/>
      <c r="L379" s="11"/>
      <c r="M379" s="11"/>
      <c r="N379" s="13"/>
      <c r="O379" s="13"/>
    </row>
    <row r="380" spans="1:15">
      <c r="A380" s="14"/>
      <c r="B380" s="14"/>
      <c r="C380" s="15"/>
      <c r="D380" s="14"/>
      <c r="E380" s="14"/>
      <c r="F380" s="14"/>
      <c r="G380" s="14"/>
      <c r="H380" s="15"/>
      <c r="I380" s="14"/>
      <c r="J380" s="14"/>
      <c r="K380" s="14"/>
      <c r="L380" s="14"/>
      <c r="M380" s="14"/>
      <c r="N380" s="13"/>
      <c r="O380" s="13"/>
    </row>
    <row r="381" spans="1:15">
      <c r="A381" s="11"/>
      <c r="B381" s="11"/>
      <c r="C381" s="12"/>
      <c r="D381" s="11"/>
      <c r="E381" s="11"/>
      <c r="F381" s="11"/>
      <c r="G381" s="11"/>
      <c r="H381" s="12"/>
      <c r="I381" s="11"/>
      <c r="J381" s="11"/>
      <c r="K381" s="11"/>
      <c r="L381" s="11"/>
      <c r="M381" s="11"/>
      <c r="N381" s="13"/>
      <c r="O381" s="13"/>
    </row>
    <row r="382" spans="1:15">
      <c r="A382" s="14"/>
      <c r="B382" s="14"/>
      <c r="C382" s="15"/>
      <c r="D382" s="14"/>
      <c r="E382" s="14"/>
      <c r="F382" s="14"/>
      <c r="G382" s="14"/>
      <c r="H382" s="15"/>
      <c r="I382" s="14"/>
      <c r="J382" s="14"/>
      <c r="K382" s="14"/>
      <c r="L382" s="14"/>
      <c r="M382" s="14"/>
      <c r="N382" s="13"/>
      <c r="O382" s="13"/>
    </row>
    <row r="383" spans="1:15">
      <c r="A383" s="11"/>
      <c r="B383" s="11"/>
      <c r="C383" s="12"/>
      <c r="D383" s="11"/>
      <c r="E383" s="11"/>
      <c r="F383" s="11"/>
      <c r="G383" s="11"/>
      <c r="H383" s="12"/>
      <c r="I383" s="11"/>
      <c r="J383" s="11"/>
      <c r="K383" s="11"/>
      <c r="L383" s="11"/>
      <c r="M383" s="11"/>
      <c r="N383" s="13"/>
      <c r="O383" s="13"/>
    </row>
    <row r="384" spans="1:15">
      <c r="A384" s="14"/>
      <c r="B384" s="14"/>
      <c r="C384" s="15"/>
      <c r="D384" s="14"/>
      <c r="E384" s="14"/>
      <c r="F384" s="14"/>
      <c r="G384" s="14"/>
      <c r="H384" s="15"/>
      <c r="I384" s="14"/>
      <c r="J384" s="14"/>
      <c r="K384" s="14"/>
      <c r="L384" s="14"/>
      <c r="M384" s="14"/>
      <c r="N384" s="13"/>
      <c r="O384" s="13"/>
    </row>
    <row r="385" spans="1:15">
      <c r="A385" s="11"/>
      <c r="B385" s="11"/>
      <c r="C385" s="12"/>
      <c r="D385" s="11"/>
      <c r="E385" s="11"/>
      <c r="F385" s="11"/>
      <c r="G385" s="11"/>
      <c r="H385" s="12"/>
      <c r="I385" s="11"/>
      <c r="J385" s="11"/>
      <c r="K385" s="11"/>
      <c r="L385" s="11"/>
      <c r="M385" s="11"/>
      <c r="N385" s="13"/>
      <c r="O385" s="13"/>
    </row>
    <row r="386" spans="1:15">
      <c r="A386" s="14"/>
      <c r="B386" s="14"/>
      <c r="C386" s="15"/>
      <c r="D386" s="14"/>
      <c r="E386" s="14"/>
      <c r="F386" s="14"/>
      <c r="G386" s="14"/>
      <c r="H386" s="15"/>
      <c r="I386" s="14"/>
      <c r="J386" s="14"/>
      <c r="K386" s="14"/>
      <c r="L386" s="14"/>
      <c r="M386" s="14"/>
      <c r="N386" s="13"/>
      <c r="O386" s="13"/>
    </row>
    <row r="387" spans="1:15">
      <c r="A387" s="11"/>
      <c r="B387" s="11"/>
      <c r="C387" s="12"/>
      <c r="D387" s="11"/>
      <c r="E387" s="11"/>
      <c r="F387" s="11"/>
      <c r="G387" s="11"/>
      <c r="H387" s="12"/>
      <c r="I387" s="11"/>
      <c r="J387" s="11"/>
      <c r="K387" s="11"/>
      <c r="L387" s="11"/>
      <c r="M387" s="11"/>
      <c r="N387" s="13"/>
      <c r="O387" s="13"/>
    </row>
    <row r="388" spans="1:15">
      <c r="A388" s="14"/>
      <c r="B388" s="14"/>
      <c r="C388" s="15"/>
      <c r="D388" s="14"/>
      <c r="E388" s="14"/>
      <c r="F388" s="14"/>
      <c r="G388" s="14"/>
      <c r="H388" s="15"/>
      <c r="I388" s="14"/>
      <c r="J388" s="14"/>
      <c r="K388" s="14"/>
      <c r="L388" s="14"/>
      <c r="M388" s="14"/>
      <c r="N388" s="13"/>
      <c r="O388" s="13"/>
    </row>
    <row r="389" spans="1:15">
      <c r="A389" s="11"/>
      <c r="B389" s="11"/>
      <c r="C389" s="12"/>
      <c r="D389" s="11"/>
      <c r="E389" s="11"/>
      <c r="F389" s="11"/>
      <c r="G389" s="11"/>
      <c r="H389" s="12"/>
      <c r="I389" s="11"/>
      <c r="J389" s="11"/>
      <c r="K389" s="11"/>
      <c r="L389" s="11"/>
      <c r="M389" s="11"/>
      <c r="N389" s="13"/>
      <c r="O389" s="13"/>
    </row>
    <row r="390" spans="1:15">
      <c r="A390" s="14"/>
      <c r="B390" s="14"/>
      <c r="C390" s="15"/>
      <c r="D390" s="14"/>
      <c r="E390" s="14"/>
      <c r="F390" s="14"/>
      <c r="G390" s="14"/>
      <c r="H390" s="15"/>
      <c r="I390" s="14"/>
      <c r="J390" s="14"/>
      <c r="K390" s="14"/>
      <c r="L390" s="14"/>
      <c r="M390" s="14"/>
      <c r="N390" s="13"/>
      <c r="O390" s="13"/>
    </row>
    <row r="391" spans="1:15">
      <c r="A391" s="11"/>
      <c r="B391" s="11"/>
      <c r="C391" s="12"/>
      <c r="D391" s="11"/>
      <c r="E391" s="11"/>
      <c r="F391" s="11"/>
      <c r="G391" s="11"/>
      <c r="H391" s="12"/>
      <c r="I391" s="11"/>
      <c r="J391" s="11"/>
      <c r="K391" s="11"/>
      <c r="L391" s="11"/>
      <c r="M391" s="11"/>
      <c r="N391" s="13"/>
      <c r="O391" s="13"/>
    </row>
    <row r="392" spans="1:15">
      <c r="A392" s="14"/>
      <c r="B392" s="14"/>
      <c r="C392" s="15"/>
      <c r="D392" s="14"/>
      <c r="E392" s="14"/>
      <c r="F392" s="14"/>
      <c r="G392" s="14"/>
      <c r="H392" s="15"/>
      <c r="I392" s="14"/>
      <c r="J392" s="14"/>
      <c r="K392" s="14"/>
      <c r="L392" s="14"/>
      <c r="M392" s="14"/>
      <c r="N392" s="13"/>
      <c r="O392" s="13"/>
    </row>
    <row r="393" spans="1:15">
      <c r="A393" s="11"/>
      <c r="B393" s="11"/>
      <c r="C393" s="12"/>
      <c r="D393" s="11"/>
      <c r="E393" s="11"/>
      <c r="F393" s="11"/>
      <c r="G393" s="11"/>
      <c r="H393" s="12"/>
      <c r="I393" s="11"/>
      <c r="J393" s="11"/>
      <c r="K393" s="11"/>
      <c r="L393" s="11"/>
      <c r="M393" s="11"/>
      <c r="N393" s="13"/>
      <c r="O393" s="13"/>
    </row>
    <row r="394" spans="1:15">
      <c r="A394" s="14"/>
      <c r="B394" s="14"/>
      <c r="C394" s="15"/>
      <c r="D394" s="14"/>
      <c r="E394" s="14"/>
      <c r="F394" s="14"/>
      <c r="G394" s="14"/>
      <c r="H394" s="15"/>
      <c r="I394" s="14"/>
      <c r="J394" s="14"/>
      <c r="K394" s="14"/>
      <c r="L394" s="14"/>
      <c r="M394" s="14"/>
      <c r="N394" s="13"/>
      <c r="O394" s="13"/>
    </row>
    <row r="395" spans="1:15">
      <c r="A395" s="11"/>
      <c r="B395" s="11"/>
      <c r="C395" s="12"/>
      <c r="D395" s="11"/>
      <c r="E395" s="11"/>
      <c r="F395" s="11"/>
      <c r="G395" s="11"/>
      <c r="H395" s="12"/>
      <c r="I395" s="11"/>
      <c r="J395" s="11"/>
      <c r="K395" s="11"/>
      <c r="L395" s="11"/>
      <c r="M395" s="11"/>
      <c r="N395" s="13"/>
      <c r="O395" s="13"/>
    </row>
    <row r="396" spans="1:15">
      <c r="A396" s="14"/>
      <c r="B396" s="14"/>
      <c r="C396" s="15"/>
      <c r="D396" s="14"/>
      <c r="E396" s="14"/>
      <c r="F396" s="14"/>
      <c r="G396" s="14"/>
      <c r="H396" s="15"/>
      <c r="I396" s="14"/>
      <c r="J396" s="14"/>
      <c r="K396" s="14"/>
      <c r="L396" s="14"/>
      <c r="M396" s="14"/>
      <c r="N396" s="13"/>
      <c r="O396" s="13"/>
    </row>
    <row r="397" spans="1:15">
      <c r="A397" s="11"/>
      <c r="B397" s="11"/>
      <c r="C397" s="12"/>
      <c r="D397" s="11"/>
      <c r="E397" s="11"/>
      <c r="F397" s="11"/>
      <c r="G397" s="11"/>
      <c r="H397" s="12"/>
      <c r="I397" s="11"/>
      <c r="J397" s="11"/>
      <c r="K397" s="11"/>
      <c r="L397" s="11"/>
      <c r="M397" s="11"/>
      <c r="N397" s="13"/>
      <c r="O397" s="13"/>
    </row>
    <row r="398" spans="1:15">
      <c r="A398" s="14"/>
      <c r="B398" s="14"/>
      <c r="C398" s="15"/>
      <c r="D398" s="14"/>
      <c r="E398" s="14"/>
      <c r="F398" s="14"/>
      <c r="G398" s="14"/>
      <c r="H398" s="15"/>
      <c r="I398" s="14"/>
      <c r="J398" s="14"/>
      <c r="K398" s="14"/>
      <c r="L398" s="14"/>
      <c r="M398" s="14"/>
      <c r="N398" s="13"/>
      <c r="O398" s="13"/>
    </row>
    <row r="399" spans="1:15">
      <c r="A399" s="11"/>
      <c r="B399" s="11"/>
      <c r="C399" s="12"/>
      <c r="D399" s="11"/>
      <c r="E399" s="11"/>
      <c r="F399" s="11"/>
      <c r="G399" s="11"/>
      <c r="H399" s="12"/>
      <c r="I399" s="11"/>
      <c r="J399" s="11"/>
      <c r="K399" s="11"/>
      <c r="L399" s="11"/>
      <c r="M399" s="11"/>
      <c r="N399" s="13"/>
      <c r="O399" s="13"/>
    </row>
    <row r="400" spans="1:15">
      <c r="A400" s="14"/>
      <c r="B400" s="14"/>
      <c r="C400" s="15"/>
      <c r="D400" s="14"/>
      <c r="E400" s="14"/>
      <c r="F400" s="14"/>
      <c r="G400" s="14"/>
      <c r="H400" s="15"/>
      <c r="I400" s="14"/>
      <c r="J400" s="14"/>
      <c r="K400" s="14"/>
      <c r="L400" s="14"/>
      <c r="M400" s="14"/>
      <c r="N400" s="13"/>
      <c r="O400" s="13"/>
    </row>
    <row r="401" spans="1:15">
      <c r="A401" s="11"/>
      <c r="B401" s="11"/>
      <c r="C401" s="12"/>
      <c r="D401" s="11"/>
      <c r="E401" s="11"/>
      <c r="F401" s="11"/>
      <c r="G401" s="11"/>
      <c r="H401" s="12"/>
      <c r="I401" s="11"/>
      <c r="J401" s="11"/>
      <c r="K401" s="11"/>
      <c r="L401" s="11"/>
      <c r="M401" s="11"/>
      <c r="N401" s="13"/>
      <c r="O401" s="13"/>
    </row>
    <row r="402" spans="1:15">
      <c r="A402" s="14"/>
      <c r="B402" s="14"/>
      <c r="C402" s="15"/>
      <c r="D402" s="14"/>
      <c r="E402" s="14"/>
      <c r="F402" s="14"/>
      <c r="G402" s="14"/>
      <c r="H402" s="15"/>
      <c r="I402" s="14"/>
      <c r="J402" s="14"/>
      <c r="K402" s="14"/>
      <c r="L402" s="14"/>
      <c r="M402" s="14"/>
      <c r="N402" s="13"/>
      <c r="O402" s="13"/>
    </row>
    <row r="403" spans="1:15">
      <c r="A403" s="11"/>
      <c r="B403" s="11"/>
      <c r="C403" s="12"/>
      <c r="D403" s="11"/>
      <c r="E403" s="11"/>
      <c r="F403" s="11"/>
      <c r="G403" s="11"/>
      <c r="H403" s="12"/>
      <c r="I403" s="11"/>
      <c r="J403" s="11"/>
      <c r="K403" s="11"/>
      <c r="L403" s="11"/>
      <c r="M403" s="11"/>
      <c r="N403" s="13"/>
      <c r="O403" s="13"/>
    </row>
    <row r="404" spans="1:15">
      <c r="A404" s="14"/>
      <c r="B404" s="14"/>
      <c r="C404" s="15"/>
      <c r="D404" s="14"/>
      <c r="E404" s="14"/>
      <c r="F404" s="14"/>
      <c r="G404" s="14"/>
      <c r="H404" s="15"/>
      <c r="I404" s="14"/>
      <c r="J404" s="14"/>
      <c r="K404" s="14"/>
      <c r="L404" s="14"/>
      <c r="M404" s="14"/>
      <c r="N404" s="13"/>
      <c r="O404" s="13"/>
    </row>
    <row r="405" spans="1:15">
      <c r="A405" s="11"/>
      <c r="B405" s="11"/>
      <c r="C405" s="12"/>
      <c r="D405" s="11"/>
      <c r="E405" s="11"/>
      <c r="F405" s="11"/>
      <c r="G405" s="11"/>
      <c r="H405" s="12"/>
      <c r="I405" s="11"/>
      <c r="J405" s="11"/>
      <c r="K405" s="11"/>
      <c r="L405" s="11"/>
      <c r="M405" s="11"/>
      <c r="N405" s="13"/>
      <c r="O405" s="13"/>
    </row>
    <row r="406" spans="1:15">
      <c r="A406" s="14"/>
      <c r="B406" s="14"/>
      <c r="C406" s="15"/>
      <c r="D406" s="14"/>
      <c r="E406" s="14"/>
      <c r="F406" s="14"/>
      <c r="G406" s="14"/>
      <c r="H406" s="15"/>
      <c r="I406" s="14"/>
      <c r="J406" s="14"/>
      <c r="K406" s="14"/>
      <c r="L406" s="14"/>
      <c r="M406" s="14"/>
      <c r="N406" s="13"/>
      <c r="O406" s="13"/>
    </row>
    <row r="407" spans="1:15">
      <c r="A407" s="11"/>
      <c r="B407" s="11"/>
      <c r="C407" s="12"/>
      <c r="D407" s="11"/>
      <c r="E407" s="11"/>
      <c r="F407" s="11"/>
      <c r="G407" s="11"/>
      <c r="H407" s="12"/>
      <c r="I407" s="11"/>
      <c r="J407" s="11"/>
      <c r="K407" s="11"/>
      <c r="L407" s="11"/>
      <c r="M407" s="11"/>
      <c r="N407" s="13"/>
      <c r="O407" s="13"/>
    </row>
    <row r="408" spans="1:15">
      <c r="A408" s="14"/>
      <c r="B408" s="14"/>
      <c r="C408" s="15"/>
      <c r="D408" s="14"/>
      <c r="E408" s="14"/>
      <c r="F408" s="14"/>
      <c r="G408" s="14"/>
      <c r="H408" s="15"/>
      <c r="I408" s="14"/>
      <c r="J408" s="14"/>
      <c r="K408" s="14"/>
      <c r="L408" s="14"/>
      <c r="M408" s="14"/>
      <c r="N408" s="13"/>
      <c r="O408" s="13"/>
    </row>
    <row r="409" spans="1:15">
      <c r="A409" s="11"/>
      <c r="B409" s="11"/>
      <c r="C409" s="12"/>
      <c r="D409" s="11"/>
      <c r="E409" s="11"/>
      <c r="F409" s="11"/>
      <c r="G409" s="11"/>
      <c r="H409" s="12"/>
      <c r="I409" s="11"/>
      <c r="J409" s="11"/>
      <c r="K409" s="11"/>
      <c r="L409" s="11"/>
      <c r="M409" s="11"/>
      <c r="N409" s="13"/>
      <c r="O409" s="13"/>
    </row>
    <row r="410" spans="1:15">
      <c r="A410" s="14"/>
      <c r="B410" s="14"/>
      <c r="C410" s="15"/>
      <c r="D410" s="14"/>
      <c r="E410" s="14"/>
      <c r="F410" s="14"/>
      <c r="G410" s="14"/>
      <c r="H410" s="15"/>
      <c r="I410" s="14"/>
      <c r="J410" s="14"/>
      <c r="K410" s="14"/>
      <c r="L410" s="14"/>
      <c r="M410" s="14"/>
      <c r="N410" s="13"/>
      <c r="O410" s="13"/>
    </row>
    <row r="411" spans="1:15">
      <c r="A411" s="11"/>
      <c r="B411" s="11"/>
      <c r="C411" s="12"/>
      <c r="D411" s="11"/>
      <c r="E411" s="11"/>
      <c r="F411" s="11"/>
      <c r="G411" s="11"/>
      <c r="H411" s="12"/>
      <c r="I411" s="11"/>
      <c r="J411" s="11"/>
      <c r="K411" s="11"/>
      <c r="L411" s="11"/>
      <c r="M411" s="11"/>
      <c r="N411" s="13"/>
      <c r="O411" s="13"/>
    </row>
    <row r="412" spans="1:15">
      <c r="A412" s="14"/>
      <c r="B412" s="14"/>
      <c r="C412" s="15"/>
      <c r="D412" s="14"/>
      <c r="E412" s="14"/>
      <c r="F412" s="14"/>
      <c r="G412" s="14"/>
      <c r="H412" s="15"/>
      <c r="I412" s="14"/>
      <c r="J412" s="14"/>
      <c r="K412" s="14"/>
      <c r="L412" s="14"/>
      <c r="M412" s="14"/>
      <c r="N412" s="13"/>
      <c r="O412" s="13"/>
    </row>
    <row r="413" spans="1:15">
      <c r="A413" s="11"/>
      <c r="B413" s="11"/>
      <c r="C413" s="12"/>
      <c r="D413" s="11"/>
      <c r="E413" s="11"/>
      <c r="F413" s="11"/>
      <c r="G413" s="11"/>
      <c r="H413" s="12"/>
      <c r="I413" s="11"/>
      <c r="J413" s="11"/>
      <c r="K413" s="11"/>
      <c r="L413" s="11"/>
      <c r="M413" s="11"/>
      <c r="N413" s="13"/>
      <c r="O413" s="13"/>
    </row>
    <row r="414" spans="1:15">
      <c r="A414" s="14"/>
      <c r="B414" s="14"/>
      <c r="C414" s="15"/>
      <c r="D414" s="14"/>
      <c r="E414" s="14"/>
      <c r="F414" s="14"/>
      <c r="G414" s="14"/>
      <c r="H414" s="15"/>
      <c r="I414" s="14"/>
      <c r="J414" s="14"/>
      <c r="K414" s="14"/>
      <c r="L414" s="14"/>
      <c r="M414" s="14"/>
      <c r="N414" s="13"/>
      <c r="O414" s="13"/>
    </row>
    <row r="415" spans="1:15">
      <c r="A415" s="11"/>
      <c r="B415" s="11"/>
      <c r="C415" s="12"/>
      <c r="D415" s="11"/>
      <c r="E415" s="11"/>
      <c r="F415" s="11"/>
      <c r="G415" s="11"/>
      <c r="H415" s="12"/>
      <c r="I415" s="11"/>
      <c r="J415" s="11"/>
      <c r="K415" s="11"/>
      <c r="L415" s="11"/>
      <c r="M415" s="11"/>
      <c r="N415" s="13"/>
      <c r="O415" s="13"/>
    </row>
    <row r="416" spans="1:15">
      <c r="A416" s="14"/>
      <c r="B416" s="14"/>
      <c r="C416" s="15"/>
      <c r="D416" s="14"/>
      <c r="E416" s="14"/>
      <c r="F416" s="14"/>
      <c r="G416" s="14"/>
      <c r="H416" s="15"/>
      <c r="I416" s="14"/>
      <c r="J416" s="14"/>
      <c r="K416" s="14"/>
      <c r="L416" s="14"/>
      <c r="M416" s="14"/>
      <c r="N416" s="13"/>
      <c r="O416" s="13"/>
    </row>
    <row r="417" spans="1:15">
      <c r="A417" s="11"/>
      <c r="B417" s="11"/>
      <c r="C417" s="12"/>
      <c r="D417" s="11"/>
      <c r="E417" s="11"/>
      <c r="F417" s="11"/>
      <c r="G417" s="11"/>
      <c r="H417" s="12"/>
      <c r="I417" s="11"/>
      <c r="J417" s="11"/>
      <c r="K417" s="11"/>
      <c r="L417" s="11"/>
      <c r="M417" s="11"/>
      <c r="N417" s="13"/>
      <c r="O417" s="13"/>
    </row>
    <row r="418" spans="1:15">
      <c r="A418" s="14"/>
      <c r="B418" s="14"/>
      <c r="C418" s="15"/>
      <c r="D418" s="14"/>
      <c r="E418" s="14"/>
      <c r="F418" s="14"/>
      <c r="G418" s="14"/>
      <c r="H418" s="15"/>
      <c r="I418" s="14"/>
      <c r="J418" s="14"/>
      <c r="K418" s="14"/>
      <c r="L418" s="14"/>
      <c r="M418" s="14"/>
      <c r="N418" s="13"/>
      <c r="O418" s="13"/>
    </row>
    <row r="419" spans="1:15">
      <c r="A419" s="11"/>
      <c r="B419" s="11"/>
      <c r="C419" s="12"/>
      <c r="D419" s="11"/>
      <c r="E419" s="11"/>
      <c r="F419" s="11"/>
      <c r="G419" s="11"/>
      <c r="H419" s="12"/>
      <c r="I419" s="11"/>
      <c r="J419" s="11"/>
      <c r="K419" s="11"/>
      <c r="L419" s="11"/>
      <c r="M419" s="11"/>
      <c r="N419" s="13"/>
      <c r="O419" s="13"/>
    </row>
    <row r="420" spans="1:15">
      <c r="A420" s="14"/>
      <c r="B420" s="14"/>
      <c r="C420" s="15"/>
      <c r="D420" s="14"/>
      <c r="E420" s="14"/>
      <c r="F420" s="14"/>
      <c r="G420" s="14"/>
      <c r="H420" s="15"/>
      <c r="I420" s="14"/>
      <c r="J420" s="14"/>
      <c r="K420" s="14"/>
      <c r="L420" s="14"/>
      <c r="M420" s="14"/>
      <c r="N420" s="13"/>
      <c r="O420" s="13"/>
    </row>
    <row r="421" spans="1:15">
      <c r="A421" s="11"/>
      <c r="B421" s="11"/>
      <c r="C421" s="12"/>
      <c r="D421" s="11"/>
      <c r="E421" s="11"/>
      <c r="F421" s="11"/>
      <c r="G421" s="11"/>
      <c r="H421" s="12"/>
      <c r="I421" s="11"/>
      <c r="J421" s="11"/>
      <c r="K421" s="11"/>
      <c r="L421" s="11"/>
      <c r="M421" s="11"/>
      <c r="N421" s="13"/>
      <c r="O421" s="13"/>
    </row>
    <row r="422" spans="1:15">
      <c r="A422" s="14"/>
      <c r="B422" s="14"/>
      <c r="C422" s="15"/>
      <c r="D422" s="14"/>
      <c r="E422" s="14"/>
      <c r="F422" s="14"/>
      <c r="G422" s="14"/>
      <c r="H422" s="15"/>
      <c r="I422" s="14"/>
      <c r="J422" s="14"/>
      <c r="K422" s="14"/>
      <c r="L422" s="14"/>
      <c r="M422" s="14"/>
      <c r="N422" s="13"/>
      <c r="O422" s="13"/>
    </row>
    <row r="423" spans="1:15">
      <c r="A423" s="11"/>
      <c r="B423" s="11"/>
      <c r="C423" s="12"/>
      <c r="D423" s="11"/>
      <c r="E423" s="11"/>
      <c r="F423" s="11"/>
      <c r="G423" s="11"/>
      <c r="H423" s="12"/>
      <c r="I423" s="11"/>
      <c r="J423" s="11"/>
      <c r="K423" s="11"/>
      <c r="L423" s="11"/>
      <c r="M423" s="11"/>
      <c r="N423" s="13"/>
      <c r="O423" s="13"/>
    </row>
    <row r="424" spans="1:15">
      <c r="A424" s="14"/>
      <c r="B424" s="14"/>
      <c r="C424" s="15"/>
      <c r="D424" s="14"/>
      <c r="E424" s="14"/>
      <c r="F424" s="14"/>
      <c r="G424" s="14"/>
      <c r="H424" s="15"/>
      <c r="I424" s="14"/>
      <c r="J424" s="14"/>
      <c r="K424" s="14"/>
      <c r="L424" s="14"/>
      <c r="M424" s="14"/>
      <c r="N424" s="13"/>
      <c r="O424" s="13"/>
    </row>
    <row r="425" spans="1:15">
      <c r="A425" s="11"/>
      <c r="B425" s="11"/>
      <c r="C425" s="12"/>
      <c r="D425" s="11"/>
      <c r="E425" s="11"/>
      <c r="F425" s="11"/>
      <c r="G425" s="11"/>
      <c r="H425" s="12"/>
      <c r="I425" s="11"/>
      <c r="J425" s="11"/>
      <c r="K425" s="11"/>
      <c r="L425" s="11"/>
      <c r="M425" s="11"/>
      <c r="N425" s="13"/>
      <c r="O425" s="13"/>
    </row>
    <row r="426" spans="1:15">
      <c r="A426" s="14"/>
      <c r="B426" s="14"/>
      <c r="C426" s="15"/>
      <c r="D426" s="14"/>
      <c r="E426" s="14"/>
      <c r="F426" s="14"/>
      <c r="G426" s="14"/>
      <c r="H426" s="15"/>
      <c r="I426" s="14"/>
      <c r="J426" s="14"/>
      <c r="K426" s="14"/>
      <c r="L426" s="14"/>
      <c r="M426" s="14"/>
      <c r="N426" s="13"/>
      <c r="O426" s="13"/>
    </row>
    <row r="427" spans="1:15">
      <c r="A427" s="11"/>
      <c r="B427" s="11"/>
      <c r="C427" s="12"/>
      <c r="D427" s="11"/>
      <c r="E427" s="11"/>
      <c r="F427" s="11"/>
      <c r="G427" s="11"/>
      <c r="H427" s="12"/>
      <c r="I427" s="11"/>
      <c r="J427" s="11"/>
      <c r="K427" s="11"/>
      <c r="L427" s="11"/>
      <c r="M427" s="11"/>
      <c r="N427" s="13"/>
      <c r="O427" s="13"/>
    </row>
    <row r="428" spans="1:15">
      <c r="A428" s="14"/>
      <c r="B428" s="14"/>
      <c r="C428" s="15"/>
      <c r="D428" s="14"/>
      <c r="E428" s="14"/>
      <c r="F428" s="14"/>
      <c r="G428" s="14"/>
      <c r="H428" s="15"/>
      <c r="I428" s="14"/>
      <c r="J428" s="14"/>
      <c r="K428" s="14"/>
      <c r="L428" s="14"/>
      <c r="M428" s="14"/>
      <c r="N428" s="13"/>
      <c r="O428" s="13"/>
    </row>
    <row r="429" spans="1:15">
      <c r="A429" s="11"/>
      <c r="B429" s="11"/>
      <c r="C429" s="12"/>
      <c r="D429" s="11"/>
      <c r="E429" s="11"/>
      <c r="F429" s="11"/>
      <c r="G429" s="11"/>
      <c r="H429" s="12"/>
      <c r="I429" s="11"/>
      <c r="J429" s="11"/>
      <c r="K429" s="11"/>
      <c r="L429" s="11"/>
      <c r="M429" s="11"/>
      <c r="N429" s="13"/>
      <c r="O429" s="13"/>
    </row>
    <row r="430" spans="1:15">
      <c r="A430" s="14"/>
      <c r="B430" s="14"/>
      <c r="C430" s="15"/>
      <c r="D430" s="14"/>
      <c r="E430" s="14"/>
      <c r="F430" s="14"/>
      <c r="G430" s="14"/>
      <c r="H430" s="15"/>
      <c r="I430" s="14"/>
      <c r="J430" s="14"/>
      <c r="K430" s="14"/>
      <c r="L430" s="14"/>
      <c r="M430" s="14"/>
      <c r="N430" s="13"/>
      <c r="O430" s="13"/>
    </row>
    <row r="431" spans="1:15">
      <c r="A431" s="11"/>
      <c r="B431" s="11"/>
      <c r="C431" s="12"/>
      <c r="D431" s="11"/>
      <c r="E431" s="11"/>
      <c r="F431" s="11"/>
      <c r="G431" s="11"/>
      <c r="H431" s="12"/>
      <c r="I431" s="11"/>
      <c r="J431" s="11"/>
      <c r="K431" s="11"/>
      <c r="L431" s="11"/>
      <c r="M431" s="11"/>
      <c r="N431" s="13"/>
      <c r="O431" s="13"/>
    </row>
    <row r="432" spans="1:15">
      <c r="A432" s="14"/>
      <c r="B432" s="14"/>
      <c r="C432" s="15"/>
      <c r="D432" s="14"/>
      <c r="E432" s="14"/>
      <c r="F432" s="14"/>
      <c r="G432" s="14"/>
      <c r="H432" s="15"/>
      <c r="I432" s="14"/>
      <c r="J432" s="14"/>
      <c r="K432" s="14"/>
      <c r="L432" s="14"/>
      <c r="M432" s="14"/>
      <c r="N432" s="13"/>
      <c r="O432" s="13"/>
    </row>
    <row r="433" spans="1:15">
      <c r="A433" s="11"/>
      <c r="B433" s="11"/>
      <c r="C433" s="12"/>
      <c r="D433" s="11"/>
      <c r="E433" s="11"/>
      <c r="F433" s="11"/>
      <c r="G433" s="11"/>
      <c r="H433" s="12"/>
      <c r="I433" s="11"/>
      <c r="J433" s="11"/>
      <c r="K433" s="11"/>
      <c r="L433" s="11"/>
      <c r="M433" s="11"/>
      <c r="N433" s="13"/>
      <c r="O433" s="13"/>
    </row>
    <row r="434" spans="1:15">
      <c r="A434" s="14"/>
      <c r="B434" s="14"/>
      <c r="C434" s="15"/>
      <c r="D434" s="14"/>
      <c r="E434" s="14"/>
      <c r="F434" s="14"/>
      <c r="G434" s="14"/>
      <c r="H434" s="15"/>
      <c r="I434" s="14"/>
      <c r="J434" s="14"/>
      <c r="K434" s="14"/>
      <c r="L434" s="14"/>
      <c r="M434" s="14"/>
      <c r="N434" s="13"/>
      <c r="O434" s="13"/>
    </row>
    <row r="435" spans="1:15">
      <c r="A435" s="11"/>
      <c r="B435" s="11"/>
      <c r="C435" s="12"/>
      <c r="D435" s="11"/>
      <c r="E435" s="11"/>
      <c r="F435" s="11"/>
      <c r="G435" s="11"/>
      <c r="H435" s="12"/>
      <c r="I435" s="11"/>
      <c r="J435" s="11"/>
      <c r="K435" s="11"/>
      <c r="L435" s="11"/>
      <c r="M435" s="11"/>
      <c r="N435" s="13"/>
      <c r="O435" s="13"/>
    </row>
    <row r="436" spans="1:15">
      <c r="A436" s="14"/>
      <c r="B436" s="14"/>
      <c r="C436" s="15"/>
      <c r="D436" s="14"/>
      <c r="E436" s="14"/>
      <c r="F436" s="14"/>
      <c r="G436" s="14"/>
      <c r="H436" s="15"/>
      <c r="I436" s="14"/>
      <c r="J436" s="14"/>
      <c r="K436" s="14"/>
      <c r="L436" s="14"/>
      <c r="M436" s="14"/>
      <c r="N436" s="13"/>
      <c r="O436" s="13"/>
    </row>
    <row r="437" spans="1:15">
      <c r="A437" s="11"/>
      <c r="B437" s="11"/>
      <c r="C437" s="12"/>
      <c r="D437" s="11"/>
      <c r="E437" s="11"/>
      <c r="F437" s="11"/>
      <c r="G437" s="11"/>
      <c r="H437" s="12"/>
      <c r="I437" s="11"/>
      <c r="J437" s="11"/>
      <c r="K437" s="11"/>
      <c r="L437" s="11"/>
      <c r="M437" s="11"/>
      <c r="N437" s="13"/>
      <c r="O437" s="13"/>
    </row>
    <row r="438" spans="1:15">
      <c r="A438" s="14"/>
      <c r="B438" s="14"/>
      <c r="C438" s="15"/>
      <c r="D438" s="14"/>
      <c r="E438" s="14"/>
      <c r="F438" s="14"/>
      <c r="G438" s="14"/>
      <c r="H438" s="15"/>
      <c r="I438" s="14"/>
      <c r="J438" s="14"/>
      <c r="K438" s="14"/>
      <c r="L438" s="14"/>
      <c r="M438" s="14"/>
      <c r="N438" s="13"/>
      <c r="O438" s="13"/>
    </row>
    <row r="439" spans="1:15">
      <c r="A439" s="11"/>
      <c r="B439" s="11"/>
      <c r="C439" s="12"/>
      <c r="D439" s="11"/>
      <c r="E439" s="11"/>
      <c r="F439" s="11"/>
      <c r="G439" s="11"/>
      <c r="H439" s="12"/>
      <c r="I439" s="11"/>
      <c r="J439" s="11"/>
      <c r="K439" s="11"/>
      <c r="L439" s="11"/>
      <c r="M439" s="11"/>
      <c r="N439" s="13"/>
      <c r="O439" s="13"/>
    </row>
    <row r="440" spans="1:15">
      <c r="A440" s="14"/>
      <c r="B440" s="14"/>
      <c r="C440" s="15"/>
      <c r="D440" s="14"/>
      <c r="E440" s="14"/>
      <c r="F440" s="14"/>
      <c r="G440" s="14"/>
      <c r="H440" s="15"/>
      <c r="I440" s="14"/>
      <c r="J440" s="14"/>
      <c r="K440" s="14"/>
      <c r="L440" s="14"/>
      <c r="M440" s="14"/>
      <c r="N440" s="13"/>
      <c r="O440" s="13"/>
    </row>
    <row r="441" spans="1:15">
      <c r="A441" s="11"/>
      <c r="B441" s="11"/>
      <c r="C441" s="12"/>
      <c r="D441" s="11"/>
      <c r="E441" s="11"/>
      <c r="F441" s="11"/>
      <c r="G441" s="11"/>
      <c r="H441" s="12"/>
      <c r="I441" s="11"/>
      <c r="J441" s="11"/>
      <c r="K441" s="11"/>
      <c r="L441" s="11"/>
      <c r="M441" s="11"/>
      <c r="N441" s="13"/>
      <c r="O441" s="13"/>
    </row>
    <row r="442" spans="1:15">
      <c r="A442" s="14"/>
      <c r="B442" s="14"/>
      <c r="C442" s="15"/>
      <c r="D442" s="14"/>
      <c r="E442" s="14"/>
      <c r="F442" s="14"/>
      <c r="G442" s="14"/>
      <c r="H442" s="15"/>
      <c r="I442" s="14"/>
      <c r="J442" s="14"/>
      <c r="K442" s="14"/>
      <c r="L442" s="14"/>
      <c r="M442" s="14"/>
      <c r="N442" s="13"/>
      <c r="O442" s="13"/>
    </row>
    <row r="443" spans="1:15">
      <c r="A443" s="11"/>
      <c r="B443" s="11"/>
      <c r="C443" s="12"/>
      <c r="D443" s="11"/>
      <c r="E443" s="11"/>
      <c r="F443" s="11"/>
      <c r="G443" s="11"/>
      <c r="H443" s="12"/>
      <c r="I443" s="11"/>
      <c r="J443" s="11"/>
      <c r="K443" s="11"/>
      <c r="L443" s="11"/>
      <c r="M443" s="11"/>
      <c r="N443" s="13"/>
      <c r="O443" s="13"/>
    </row>
    <row r="444" spans="1:15">
      <c r="A444" s="14"/>
      <c r="B444" s="14"/>
      <c r="C444" s="15"/>
      <c r="D444" s="14"/>
      <c r="E444" s="14"/>
      <c r="F444" s="14"/>
      <c r="G444" s="14"/>
      <c r="H444" s="15"/>
      <c r="I444" s="14"/>
      <c r="J444" s="14"/>
      <c r="K444" s="14"/>
      <c r="L444" s="14"/>
      <c r="M444" s="14"/>
      <c r="N444" s="13"/>
      <c r="O444" s="13"/>
    </row>
    <row r="445" spans="1:15">
      <c r="A445" s="11"/>
      <c r="B445" s="11"/>
      <c r="C445" s="12"/>
      <c r="D445" s="11"/>
      <c r="E445" s="11"/>
      <c r="F445" s="11"/>
      <c r="G445" s="11"/>
      <c r="H445" s="12"/>
      <c r="I445" s="11"/>
      <c r="J445" s="11"/>
      <c r="K445" s="11"/>
      <c r="L445" s="11"/>
      <c r="M445" s="11"/>
      <c r="N445" s="13"/>
      <c r="O445" s="13"/>
    </row>
    <row r="446" spans="1:15">
      <c r="A446" s="14"/>
      <c r="B446" s="14"/>
      <c r="C446" s="15"/>
      <c r="D446" s="14"/>
      <c r="E446" s="14"/>
      <c r="F446" s="14"/>
      <c r="G446" s="14"/>
      <c r="H446" s="15"/>
      <c r="I446" s="14"/>
      <c r="J446" s="14"/>
      <c r="K446" s="14"/>
      <c r="L446" s="14"/>
      <c r="M446" s="14"/>
      <c r="N446" s="13"/>
      <c r="O446" s="13"/>
    </row>
    <row r="447" spans="1:15">
      <c r="A447" s="11"/>
      <c r="B447" s="11"/>
      <c r="C447" s="12"/>
      <c r="D447" s="11"/>
      <c r="E447" s="11"/>
      <c r="F447" s="11"/>
      <c r="G447" s="11"/>
      <c r="H447" s="12"/>
      <c r="I447" s="11"/>
      <c r="J447" s="11"/>
      <c r="K447" s="11"/>
      <c r="L447" s="11"/>
      <c r="M447" s="11"/>
      <c r="N447" s="13"/>
      <c r="O447" s="13"/>
    </row>
    <row r="448" spans="1:15">
      <c r="A448" s="14"/>
      <c r="B448" s="14"/>
      <c r="C448" s="15"/>
      <c r="D448" s="14"/>
      <c r="E448" s="14"/>
      <c r="F448" s="14"/>
      <c r="G448" s="14"/>
      <c r="H448" s="15"/>
      <c r="I448" s="14"/>
      <c r="J448" s="14"/>
      <c r="K448" s="14"/>
      <c r="L448" s="14"/>
      <c r="M448" s="14"/>
      <c r="N448" s="13"/>
      <c r="O448" s="13"/>
    </row>
    <row r="449" spans="1:15">
      <c r="A449" s="11"/>
      <c r="B449" s="11"/>
      <c r="C449" s="12"/>
      <c r="D449" s="11"/>
      <c r="E449" s="11"/>
      <c r="F449" s="11"/>
      <c r="G449" s="11"/>
      <c r="H449" s="12"/>
      <c r="I449" s="11"/>
      <c r="J449" s="11"/>
      <c r="K449" s="11"/>
      <c r="L449" s="11"/>
      <c r="M449" s="11"/>
      <c r="N449" s="13"/>
      <c r="O449" s="13"/>
    </row>
    <row r="450" spans="1:15">
      <c r="A450" s="14"/>
      <c r="B450" s="14"/>
      <c r="C450" s="15"/>
      <c r="D450" s="14"/>
      <c r="E450" s="14"/>
      <c r="F450" s="14"/>
      <c r="G450" s="14"/>
      <c r="H450" s="15"/>
      <c r="I450" s="14"/>
      <c r="J450" s="14"/>
      <c r="K450" s="14"/>
      <c r="L450" s="14"/>
      <c r="M450" s="14"/>
      <c r="N450" s="13"/>
      <c r="O450" s="13"/>
    </row>
    <row r="451" spans="1:15">
      <c r="A451" s="11"/>
      <c r="B451" s="11"/>
      <c r="C451" s="12"/>
      <c r="D451" s="11"/>
      <c r="E451" s="11"/>
      <c r="F451" s="11"/>
      <c r="G451" s="11"/>
      <c r="H451" s="12"/>
      <c r="I451" s="11"/>
      <c r="J451" s="11"/>
      <c r="K451" s="11"/>
      <c r="L451" s="11"/>
      <c r="M451" s="11"/>
      <c r="N451" s="13"/>
      <c r="O451" s="13"/>
    </row>
    <row r="452" spans="1:15">
      <c r="A452" s="14"/>
      <c r="B452" s="14"/>
      <c r="C452" s="15"/>
      <c r="D452" s="14"/>
      <c r="E452" s="14"/>
      <c r="F452" s="14"/>
      <c r="G452" s="14"/>
      <c r="H452" s="15"/>
      <c r="I452" s="14"/>
      <c r="J452" s="14"/>
      <c r="K452" s="14"/>
      <c r="L452" s="14"/>
      <c r="M452" s="14"/>
      <c r="N452" s="13"/>
      <c r="O452" s="13"/>
    </row>
    <row r="453" spans="1:15">
      <c r="A453" s="11"/>
      <c r="B453" s="11"/>
      <c r="C453" s="12"/>
      <c r="D453" s="11"/>
      <c r="E453" s="11"/>
      <c r="F453" s="11"/>
      <c r="G453" s="11"/>
      <c r="H453" s="12"/>
      <c r="I453" s="11"/>
      <c r="J453" s="11"/>
      <c r="K453" s="11"/>
      <c r="L453" s="11"/>
      <c r="M453" s="11"/>
      <c r="N453" s="13"/>
      <c r="O453" s="13"/>
    </row>
    <row r="454" spans="1:15">
      <c r="A454" s="14"/>
      <c r="B454" s="14"/>
      <c r="C454" s="15"/>
      <c r="D454" s="14"/>
      <c r="E454" s="14"/>
      <c r="F454" s="14"/>
      <c r="G454" s="14"/>
      <c r="H454" s="15"/>
      <c r="I454" s="14"/>
      <c r="J454" s="14"/>
      <c r="K454" s="14"/>
      <c r="L454" s="14"/>
      <c r="M454" s="14"/>
      <c r="N454" s="13"/>
      <c r="O454" s="13"/>
    </row>
    <row r="455" spans="1:15">
      <c r="A455" s="11"/>
      <c r="B455" s="11"/>
      <c r="C455" s="12"/>
      <c r="D455" s="11"/>
      <c r="E455" s="11"/>
      <c r="F455" s="11"/>
      <c r="G455" s="11"/>
      <c r="H455" s="12"/>
      <c r="I455" s="11"/>
      <c r="J455" s="11"/>
      <c r="K455" s="11"/>
      <c r="L455" s="11"/>
      <c r="M455" s="11"/>
      <c r="N455" s="13"/>
      <c r="O455" s="13"/>
    </row>
    <row r="456" spans="1:15">
      <c r="A456" s="14"/>
      <c r="B456" s="14"/>
      <c r="C456" s="15"/>
      <c r="D456" s="14"/>
      <c r="E456" s="14"/>
      <c r="F456" s="14"/>
      <c r="G456" s="14"/>
      <c r="H456" s="15"/>
      <c r="I456" s="14"/>
      <c r="J456" s="14"/>
      <c r="K456" s="14"/>
      <c r="L456" s="14"/>
      <c r="M456" s="14"/>
      <c r="N456" s="13"/>
      <c r="O456" s="13"/>
    </row>
    <row r="457" spans="1:15">
      <c r="A457" s="11"/>
      <c r="B457" s="11"/>
      <c r="C457" s="12"/>
      <c r="D457" s="11"/>
      <c r="E457" s="11"/>
      <c r="F457" s="11"/>
      <c r="G457" s="11"/>
      <c r="H457" s="12"/>
      <c r="I457" s="11"/>
      <c r="J457" s="11"/>
      <c r="K457" s="11"/>
      <c r="L457" s="11"/>
      <c r="M457" s="11"/>
      <c r="N457" s="13"/>
      <c r="O457" s="13"/>
    </row>
    <row r="458" spans="1:15">
      <c r="A458" s="14"/>
      <c r="B458" s="14"/>
      <c r="C458" s="15"/>
      <c r="D458" s="14"/>
      <c r="E458" s="14"/>
      <c r="F458" s="14"/>
      <c r="G458" s="14"/>
      <c r="H458" s="15"/>
      <c r="I458" s="14"/>
      <c r="J458" s="14"/>
      <c r="K458" s="14"/>
      <c r="L458" s="14"/>
      <c r="M458" s="14"/>
      <c r="N458" s="13"/>
      <c r="O458" s="13"/>
    </row>
    <row r="459" spans="1:15">
      <c r="A459" s="11"/>
      <c r="B459" s="11"/>
      <c r="C459" s="12"/>
      <c r="D459" s="11"/>
      <c r="E459" s="11"/>
      <c r="F459" s="11"/>
      <c r="G459" s="11"/>
      <c r="H459" s="12"/>
      <c r="I459" s="11"/>
      <c r="J459" s="11"/>
      <c r="K459" s="11"/>
      <c r="L459" s="11"/>
      <c r="M459" s="11"/>
      <c r="N459" s="13"/>
      <c r="O459" s="13"/>
    </row>
    <row r="460" spans="1:15">
      <c r="A460" s="14"/>
      <c r="B460" s="14"/>
      <c r="C460" s="15"/>
      <c r="D460" s="14"/>
      <c r="E460" s="14"/>
      <c r="F460" s="14"/>
      <c r="G460" s="14"/>
      <c r="H460" s="15"/>
      <c r="I460" s="14"/>
      <c r="J460" s="14"/>
      <c r="K460" s="14"/>
      <c r="L460" s="14"/>
      <c r="M460" s="14"/>
      <c r="N460" s="13"/>
      <c r="O460" s="13"/>
    </row>
    <row r="461" spans="1:15">
      <c r="A461" s="11"/>
      <c r="B461" s="11"/>
      <c r="C461" s="12"/>
      <c r="D461" s="11"/>
      <c r="E461" s="11"/>
      <c r="F461" s="11"/>
      <c r="G461" s="11"/>
      <c r="H461" s="12"/>
      <c r="I461" s="11"/>
      <c r="J461" s="11"/>
      <c r="K461" s="11"/>
      <c r="L461" s="11"/>
      <c r="M461" s="11"/>
      <c r="N461" s="13"/>
      <c r="O461" s="13"/>
    </row>
    <row r="462" spans="1:15">
      <c r="A462" s="14"/>
      <c r="B462" s="14"/>
      <c r="C462" s="15"/>
      <c r="D462" s="14"/>
      <c r="E462" s="14"/>
      <c r="F462" s="14"/>
      <c r="G462" s="14"/>
      <c r="H462" s="15"/>
      <c r="I462" s="14"/>
      <c r="J462" s="14"/>
      <c r="K462" s="14"/>
      <c r="L462" s="14"/>
      <c r="M462" s="14"/>
      <c r="N462" s="13"/>
      <c r="O462" s="13"/>
    </row>
    <row r="463" spans="1:15">
      <c r="A463" s="11"/>
      <c r="B463" s="11"/>
      <c r="C463" s="12"/>
      <c r="D463" s="11"/>
      <c r="E463" s="11"/>
      <c r="F463" s="11"/>
      <c r="G463" s="11"/>
      <c r="H463" s="12"/>
      <c r="I463" s="11"/>
      <c r="J463" s="11"/>
      <c r="K463" s="11"/>
      <c r="L463" s="11"/>
      <c r="M463" s="11"/>
      <c r="N463" s="13"/>
      <c r="O463" s="13"/>
    </row>
    <row r="464" spans="1:15">
      <c r="A464" s="14"/>
      <c r="B464" s="14"/>
      <c r="C464" s="15"/>
      <c r="D464" s="14"/>
      <c r="E464" s="14"/>
      <c r="F464" s="14"/>
      <c r="G464" s="14"/>
      <c r="H464" s="15"/>
      <c r="I464" s="14"/>
      <c r="J464" s="14"/>
      <c r="K464" s="14"/>
      <c r="L464" s="14"/>
      <c r="M464" s="14"/>
      <c r="N464" s="13"/>
      <c r="O464" s="13"/>
    </row>
    <row r="465" spans="1:15">
      <c r="A465" s="11"/>
      <c r="B465" s="11"/>
      <c r="C465" s="12"/>
      <c r="D465" s="11"/>
      <c r="E465" s="11"/>
      <c r="F465" s="11"/>
      <c r="G465" s="11"/>
      <c r="H465" s="12"/>
      <c r="I465" s="11"/>
      <c r="J465" s="11"/>
      <c r="K465" s="11"/>
      <c r="L465" s="11"/>
      <c r="M465" s="11"/>
      <c r="N465" s="13"/>
      <c r="O465" s="13"/>
    </row>
    <row r="466" spans="1:15">
      <c r="A466" s="14"/>
      <c r="B466" s="14"/>
      <c r="C466" s="15"/>
      <c r="D466" s="14"/>
      <c r="E466" s="14"/>
      <c r="F466" s="14"/>
      <c r="G466" s="14"/>
      <c r="H466" s="15"/>
      <c r="I466" s="14"/>
      <c r="J466" s="14"/>
      <c r="K466" s="14"/>
      <c r="L466" s="14"/>
      <c r="M466" s="14"/>
      <c r="N466" s="13"/>
      <c r="O466" s="13"/>
    </row>
    <row r="467" spans="1:15">
      <c r="A467" s="11"/>
      <c r="B467" s="11"/>
      <c r="C467" s="12"/>
      <c r="D467" s="11"/>
      <c r="E467" s="11"/>
      <c r="F467" s="11"/>
      <c r="G467" s="11"/>
      <c r="H467" s="12"/>
      <c r="I467" s="11"/>
      <c r="J467" s="11"/>
      <c r="K467" s="11"/>
      <c r="L467" s="11"/>
      <c r="M467" s="11"/>
      <c r="N467" s="13"/>
      <c r="O467" s="13"/>
    </row>
    <row r="468" spans="1:15">
      <c r="A468" s="14"/>
      <c r="B468" s="14"/>
      <c r="C468" s="15"/>
      <c r="D468" s="14"/>
      <c r="E468" s="14"/>
      <c r="F468" s="14"/>
      <c r="G468" s="14"/>
      <c r="H468" s="15"/>
      <c r="I468" s="14"/>
      <c r="J468" s="14"/>
      <c r="K468" s="14"/>
      <c r="L468" s="14"/>
      <c r="M468" s="14"/>
      <c r="N468" s="13"/>
      <c r="O468" s="13"/>
    </row>
    <row r="469" spans="1:15">
      <c r="A469" s="11"/>
      <c r="B469" s="11"/>
      <c r="C469" s="12"/>
      <c r="D469" s="11"/>
      <c r="E469" s="11"/>
      <c r="F469" s="11"/>
      <c r="G469" s="11"/>
      <c r="H469" s="12"/>
      <c r="I469" s="11"/>
      <c r="J469" s="11"/>
      <c r="K469" s="11"/>
      <c r="L469" s="11"/>
      <c r="M469" s="11"/>
      <c r="N469" s="13"/>
      <c r="O469" s="13"/>
    </row>
    <row r="470" spans="1:15">
      <c r="A470" s="14"/>
      <c r="B470" s="14"/>
      <c r="C470" s="15"/>
      <c r="D470" s="14"/>
      <c r="E470" s="14"/>
      <c r="F470" s="14"/>
      <c r="G470" s="14"/>
      <c r="H470" s="15"/>
      <c r="I470" s="14"/>
      <c r="J470" s="14"/>
      <c r="K470" s="14"/>
      <c r="L470" s="14"/>
      <c r="M470" s="14"/>
      <c r="N470" s="13"/>
      <c r="O470" s="13"/>
    </row>
    <row r="471" spans="1:15">
      <c r="A471" s="11"/>
      <c r="B471" s="11"/>
      <c r="C471" s="12"/>
      <c r="D471" s="11"/>
      <c r="E471" s="11"/>
      <c r="F471" s="11"/>
      <c r="G471" s="11"/>
      <c r="H471" s="12"/>
      <c r="I471" s="11"/>
      <c r="J471" s="11"/>
      <c r="K471" s="11"/>
      <c r="L471" s="11"/>
      <c r="M471" s="11"/>
      <c r="N471" s="13"/>
      <c r="O471" s="13"/>
    </row>
    <row r="472" spans="1:15">
      <c r="A472" s="14"/>
      <c r="B472" s="14"/>
      <c r="C472" s="15"/>
      <c r="D472" s="14"/>
      <c r="E472" s="14"/>
      <c r="F472" s="14"/>
      <c r="G472" s="14"/>
      <c r="H472" s="15"/>
      <c r="I472" s="14"/>
      <c r="J472" s="14"/>
      <c r="K472" s="14"/>
      <c r="L472" s="14"/>
      <c r="M472" s="14"/>
      <c r="N472" s="13"/>
      <c r="O472" s="13"/>
    </row>
    <row r="473" spans="1:15">
      <c r="A473" s="11"/>
      <c r="B473" s="11"/>
      <c r="C473" s="12"/>
      <c r="D473" s="11"/>
      <c r="E473" s="11"/>
      <c r="F473" s="11"/>
      <c r="G473" s="11"/>
      <c r="H473" s="12"/>
      <c r="I473" s="11"/>
      <c r="J473" s="11"/>
      <c r="K473" s="11"/>
      <c r="L473" s="11"/>
      <c r="M473" s="11"/>
      <c r="N473" s="13"/>
      <c r="O473" s="13"/>
    </row>
    <row r="474" spans="1:15">
      <c r="A474" s="14"/>
      <c r="B474" s="14"/>
      <c r="C474" s="15"/>
      <c r="D474" s="14"/>
      <c r="E474" s="14"/>
      <c r="F474" s="14"/>
      <c r="G474" s="14"/>
      <c r="H474" s="15"/>
      <c r="I474" s="14"/>
      <c r="J474" s="14"/>
      <c r="K474" s="14"/>
      <c r="L474" s="14"/>
      <c r="M474" s="14"/>
      <c r="N474" s="13"/>
      <c r="O474" s="13"/>
    </row>
    <row r="475" spans="1:15">
      <c r="A475" s="11"/>
      <c r="B475" s="11"/>
      <c r="C475" s="12"/>
      <c r="D475" s="11"/>
      <c r="E475" s="11"/>
      <c r="F475" s="11"/>
      <c r="G475" s="11"/>
      <c r="H475" s="12"/>
      <c r="I475" s="11"/>
      <c r="J475" s="11"/>
      <c r="K475" s="11"/>
      <c r="L475" s="11"/>
      <c r="M475" s="11"/>
      <c r="N475" s="13"/>
      <c r="O475" s="13"/>
    </row>
    <row r="476" spans="1:15">
      <c r="A476" s="14"/>
      <c r="B476" s="14"/>
      <c r="C476" s="15"/>
      <c r="D476" s="14"/>
      <c r="E476" s="14"/>
      <c r="F476" s="14"/>
      <c r="G476" s="14"/>
      <c r="H476" s="15"/>
      <c r="I476" s="14"/>
      <c r="J476" s="14"/>
      <c r="K476" s="14"/>
      <c r="L476" s="14"/>
      <c r="M476" s="14"/>
      <c r="N476" s="13"/>
      <c r="O476" s="13"/>
    </row>
    <row r="477" spans="1:15">
      <c r="A477" s="11"/>
      <c r="B477" s="11"/>
      <c r="C477" s="12"/>
      <c r="D477" s="11"/>
      <c r="E477" s="11"/>
      <c r="F477" s="11"/>
      <c r="G477" s="11"/>
      <c r="H477" s="12"/>
      <c r="I477" s="11"/>
      <c r="J477" s="11"/>
      <c r="K477" s="11"/>
      <c r="L477" s="11"/>
      <c r="M477" s="11"/>
      <c r="N477" s="13"/>
      <c r="O477" s="13"/>
    </row>
    <row r="478" spans="1:15">
      <c r="A478" s="14"/>
      <c r="B478" s="14"/>
      <c r="C478" s="15"/>
      <c r="D478" s="14"/>
      <c r="E478" s="14"/>
      <c r="F478" s="14"/>
      <c r="G478" s="14"/>
      <c r="H478" s="15"/>
      <c r="I478" s="14"/>
      <c r="J478" s="14"/>
      <c r="K478" s="14"/>
      <c r="L478" s="14"/>
      <c r="M478" s="14"/>
      <c r="N478" s="13"/>
      <c r="O478" s="13"/>
    </row>
    <row r="479" spans="1:15">
      <c r="A479" s="11"/>
      <c r="B479" s="11"/>
      <c r="C479" s="12"/>
      <c r="D479" s="11"/>
      <c r="E479" s="11"/>
      <c r="F479" s="11"/>
      <c r="G479" s="11"/>
      <c r="H479" s="12"/>
      <c r="I479" s="11"/>
      <c r="J479" s="11"/>
      <c r="K479" s="11"/>
      <c r="L479" s="11"/>
      <c r="M479" s="11"/>
      <c r="N479" s="13"/>
      <c r="O479" s="13"/>
    </row>
    <row r="480" spans="1:15">
      <c r="A480" s="14"/>
      <c r="B480" s="14"/>
      <c r="C480" s="15"/>
      <c r="D480" s="14"/>
      <c r="E480" s="14"/>
      <c r="F480" s="14"/>
      <c r="G480" s="14"/>
      <c r="H480" s="15"/>
      <c r="I480" s="14"/>
      <c r="J480" s="14"/>
      <c r="K480" s="14"/>
      <c r="L480" s="14"/>
      <c r="M480" s="14"/>
      <c r="N480" s="13"/>
      <c r="O480" s="13"/>
    </row>
    <row r="481" spans="1:15">
      <c r="A481" s="11"/>
      <c r="B481" s="11"/>
      <c r="C481" s="12"/>
      <c r="D481" s="11"/>
      <c r="E481" s="11"/>
      <c r="F481" s="11"/>
      <c r="G481" s="11"/>
      <c r="H481" s="12"/>
      <c r="I481" s="11"/>
      <c r="J481" s="11"/>
      <c r="K481" s="11"/>
      <c r="L481" s="11"/>
      <c r="M481" s="11"/>
      <c r="N481" s="13"/>
      <c r="O481" s="13"/>
    </row>
    <row r="482" spans="1:15">
      <c r="A482" s="14"/>
      <c r="B482" s="14"/>
      <c r="C482" s="15"/>
      <c r="D482" s="14"/>
      <c r="E482" s="14"/>
      <c r="F482" s="14"/>
      <c r="G482" s="14"/>
      <c r="H482" s="15"/>
      <c r="I482" s="14"/>
      <c r="J482" s="14"/>
      <c r="K482" s="14"/>
      <c r="L482" s="14"/>
      <c r="M482" s="14"/>
      <c r="N482" s="13"/>
      <c r="O482" s="13"/>
    </row>
    <row r="483" spans="1:15">
      <c r="A483" s="11"/>
      <c r="B483" s="11"/>
      <c r="C483" s="12"/>
      <c r="D483" s="11"/>
      <c r="E483" s="11"/>
      <c r="F483" s="11"/>
      <c r="G483" s="11"/>
      <c r="H483" s="12"/>
      <c r="I483" s="11"/>
      <c r="J483" s="11"/>
      <c r="K483" s="11"/>
      <c r="L483" s="11"/>
      <c r="M483" s="11"/>
      <c r="N483" s="13"/>
      <c r="O483" s="13"/>
    </row>
    <row r="484" spans="1:15">
      <c r="A484" s="14"/>
      <c r="B484" s="14"/>
      <c r="C484" s="15"/>
      <c r="D484" s="14"/>
      <c r="E484" s="14"/>
      <c r="F484" s="14"/>
      <c r="G484" s="14"/>
      <c r="H484" s="15"/>
      <c r="I484" s="14"/>
      <c r="J484" s="14"/>
      <c r="K484" s="14"/>
      <c r="L484" s="14"/>
      <c r="M484" s="14"/>
      <c r="N484" s="13"/>
      <c r="O484" s="13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297"/>
  <sheetViews>
    <sheetView workbookViewId="0">
      <selection activeCell="K21" sqref="K21"/>
    </sheetView>
  </sheetViews>
  <sheetFormatPr defaultColWidth="11.42578125" defaultRowHeight="14.45"/>
  <cols>
    <col min="2" max="2" width="19.85546875" bestFit="1" customWidth="1"/>
    <col min="3" max="3" width="32.85546875" customWidth="1"/>
    <col min="9" max="9" width="13.140625" bestFit="1" customWidth="1"/>
  </cols>
  <sheetData>
    <row r="1" spans="1:9">
      <c r="A1" s="63" t="s">
        <v>60</v>
      </c>
      <c r="B1" s="63"/>
      <c r="C1" s="63"/>
      <c r="D1" s="63"/>
      <c r="E1" s="63"/>
      <c r="F1" s="63"/>
      <c r="G1" s="63"/>
      <c r="H1" s="63"/>
      <c r="I1" s="63"/>
    </row>
    <row r="2" spans="1:9">
      <c r="A2" s="62" t="s">
        <v>62</v>
      </c>
      <c r="B2" s="62" t="s">
        <v>121</v>
      </c>
      <c r="C2" s="62" t="s">
        <v>122</v>
      </c>
      <c r="D2" s="62" t="s">
        <v>123</v>
      </c>
      <c r="E2" s="62" t="s">
        <v>124</v>
      </c>
      <c r="F2" s="62" t="s">
        <v>65</v>
      </c>
      <c r="G2" s="62" t="s">
        <v>66</v>
      </c>
      <c r="H2" s="62" t="s">
        <v>125</v>
      </c>
      <c r="I2" s="87" t="s">
        <v>126</v>
      </c>
    </row>
    <row r="3" spans="1:9">
      <c r="A3" s="285"/>
      <c r="B3" s="285"/>
      <c r="C3" s="285"/>
      <c r="D3" s="285"/>
      <c r="E3" s="285"/>
      <c r="F3" s="285"/>
      <c r="G3" s="285"/>
      <c r="H3" s="285"/>
      <c r="I3" s="285"/>
    </row>
    <row r="4" spans="1:9">
      <c r="A4" s="285"/>
      <c r="B4" s="285"/>
      <c r="C4" s="285"/>
      <c r="D4" s="285"/>
      <c r="E4" s="285"/>
      <c r="F4" s="285"/>
      <c r="G4" s="285"/>
      <c r="H4" s="285"/>
      <c r="I4" s="285"/>
    </row>
    <row r="5" spans="1:9" ht="57.6" customHeight="1">
      <c r="A5" s="285"/>
      <c r="B5" s="285"/>
      <c r="C5" s="285"/>
      <c r="D5" s="285"/>
      <c r="E5" s="285"/>
      <c r="F5" s="285"/>
      <c r="G5" s="285"/>
      <c r="H5" s="285"/>
      <c r="I5" s="285"/>
    </row>
    <row r="6" spans="1:9">
      <c r="A6" s="285"/>
      <c r="B6" s="285"/>
      <c r="C6" s="285"/>
      <c r="D6" s="285"/>
      <c r="E6" s="285"/>
      <c r="F6" s="285"/>
      <c r="G6" s="285"/>
      <c r="H6" s="285"/>
      <c r="I6" s="285"/>
    </row>
    <row r="7" spans="1:9">
      <c r="A7" s="285"/>
      <c r="B7" s="285"/>
      <c r="C7" s="285"/>
      <c r="D7" s="285"/>
      <c r="E7" s="285"/>
      <c r="F7" s="285"/>
      <c r="G7" s="285"/>
      <c r="H7" s="285"/>
      <c r="I7" s="285"/>
    </row>
    <row r="8" spans="1:9">
      <c r="A8" s="285"/>
      <c r="B8" s="285"/>
      <c r="C8" s="285"/>
      <c r="D8" s="285"/>
      <c r="E8" s="285"/>
      <c r="F8" s="285"/>
      <c r="G8" s="285"/>
      <c r="H8" s="285"/>
      <c r="I8" s="285"/>
    </row>
    <row r="9" spans="1:9">
      <c r="A9" s="285"/>
      <c r="B9" s="285"/>
      <c r="C9" s="285"/>
      <c r="D9" s="285"/>
      <c r="E9" s="285"/>
      <c r="F9" s="285"/>
      <c r="G9" s="285"/>
      <c r="H9" s="285"/>
      <c r="I9" s="285"/>
    </row>
    <row r="10" spans="1:9">
      <c r="A10" s="285"/>
      <c r="B10" s="285"/>
      <c r="C10" s="285"/>
      <c r="D10" s="285"/>
      <c r="E10" s="285"/>
      <c r="F10" s="285"/>
      <c r="G10" s="285"/>
      <c r="H10" s="285"/>
      <c r="I10" s="285"/>
    </row>
    <row r="11" spans="1:9">
      <c r="A11" s="285"/>
      <c r="B11" s="285"/>
      <c r="C11" s="285"/>
      <c r="D11" s="285"/>
      <c r="E11" s="285"/>
      <c r="F11" s="285"/>
      <c r="G11" s="285"/>
      <c r="H11" s="285"/>
      <c r="I11" s="285"/>
    </row>
    <row r="12" spans="1:9" ht="19.7" customHeight="1">
      <c r="A12" s="285"/>
      <c r="B12" s="285"/>
      <c r="C12" s="285"/>
      <c r="D12" s="285"/>
      <c r="E12" s="285"/>
      <c r="F12" s="285"/>
      <c r="G12" s="285"/>
      <c r="H12" s="285"/>
      <c r="I12" s="285"/>
    </row>
    <row r="13" spans="1:9">
      <c r="A13" s="285"/>
      <c r="B13" s="285"/>
      <c r="C13" s="285"/>
      <c r="D13" s="285"/>
      <c r="E13" s="285"/>
      <c r="F13" s="285"/>
      <c r="G13" s="285"/>
      <c r="H13" s="285"/>
      <c r="I13" s="285"/>
    </row>
    <row r="14" spans="1:9">
      <c r="A14" s="285"/>
      <c r="B14" s="285"/>
      <c r="C14" s="285"/>
      <c r="D14" s="285"/>
      <c r="E14" s="285"/>
      <c r="F14" s="285"/>
      <c r="G14" s="285"/>
      <c r="H14" s="285"/>
      <c r="I14" s="285"/>
    </row>
    <row r="15" spans="1:9">
      <c r="A15" s="285"/>
      <c r="B15" s="171"/>
      <c r="C15" s="171"/>
      <c r="D15" s="171"/>
      <c r="E15" s="171"/>
      <c r="F15" s="171"/>
      <c r="G15" s="171"/>
      <c r="H15" s="171"/>
      <c r="I15" s="171"/>
    </row>
    <row r="16" spans="1:9">
      <c r="A16" s="285"/>
      <c r="B16" s="171"/>
      <c r="C16" s="171"/>
      <c r="D16" s="171"/>
      <c r="E16" s="171"/>
      <c r="F16" s="171"/>
      <c r="G16" s="171"/>
      <c r="H16" s="171"/>
      <c r="I16" s="171"/>
    </row>
    <row r="17" spans="1:9">
      <c r="A17" s="285"/>
      <c r="B17" s="171"/>
      <c r="C17" s="171"/>
      <c r="D17" s="171"/>
      <c r="E17" s="171"/>
      <c r="F17" s="171"/>
      <c r="G17" s="171"/>
      <c r="H17" s="171"/>
      <c r="I17" s="171"/>
    </row>
    <row r="18" spans="1:9">
      <c r="A18" s="285"/>
      <c r="B18" s="171"/>
      <c r="C18" s="171"/>
      <c r="D18" s="171"/>
      <c r="E18" s="171"/>
      <c r="F18" s="171"/>
      <c r="G18" s="171"/>
      <c r="H18" s="171"/>
      <c r="I18" s="171"/>
    </row>
    <row r="19" spans="1:9">
      <c r="A19" s="285"/>
      <c r="B19" s="171"/>
      <c r="C19" s="171"/>
      <c r="D19" s="171"/>
      <c r="E19" s="171"/>
      <c r="F19" s="171"/>
      <c r="G19" s="171"/>
      <c r="H19" s="171"/>
      <c r="I19" s="171"/>
    </row>
    <row r="20" spans="1:9">
      <c r="A20" s="285"/>
      <c r="B20" s="171"/>
      <c r="C20" s="171"/>
      <c r="D20" s="171"/>
      <c r="E20" s="171"/>
      <c r="F20" s="171"/>
      <c r="G20" s="171"/>
      <c r="H20" s="171"/>
      <c r="I20" s="171"/>
    </row>
    <row r="21" spans="1:9">
      <c r="A21" s="171"/>
      <c r="B21" s="171"/>
      <c r="C21" s="171"/>
      <c r="D21" s="171"/>
      <c r="E21" s="171"/>
      <c r="F21" s="171"/>
      <c r="G21" s="171"/>
      <c r="H21" s="171"/>
      <c r="I21" s="171"/>
    </row>
    <row r="22" spans="1:9">
      <c r="A22" s="171"/>
      <c r="B22" s="171"/>
      <c r="C22" s="171"/>
      <c r="D22" s="171"/>
      <c r="E22" s="171"/>
      <c r="F22" s="171"/>
      <c r="G22" s="171"/>
      <c r="H22" s="171"/>
      <c r="I22" s="171"/>
    </row>
    <row r="23" spans="1:9">
      <c r="A23" s="171"/>
      <c r="B23" s="171"/>
      <c r="C23" s="171"/>
      <c r="D23" s="171"/>
      <c r="E23" s="171"/>
      <c r="F23" s="171"/>
      <c r="G23" s="171"/>
      <c r="H23" s="171"/>
      <c r="I23" s="171"/>
    </row>
    <row r="24" spans="1:9">
      <c r="A24" s="171"/>
      <c r="B24" s="171"/>
      <c r="C24" s="171"/>
      <c r="D24" s="171"/>
      <c r="E24" s="171"/>
      <c r="F24" s="171"/>
      <c r="G24" s="171"/>
      <c r="H24" s="171"/>
      <c r="I24" s="171"/>
    </row>
    <row r="25" spans="1:9">
      <c r="A25" s="171"/>
      <c r="B25" s="171"/>
      <c r="C25" s="171"/>
      <c r="D25" s="171"/>
      <c r="E25" s="171"/>
      <c r="F25" s="171"/>
      <c r="G25" s="171"/>
      <c r="H25" s="171"/>
      <c r="I25" s="171"/>
    </row>
    <row r="26" spans="1:9">
      <c r="A26" s="171"/>
      <c r="B26" s="171"/>
      <c r="C26" s="171"/>
      <c r="D26" s="171"/>
      <c r="E26" s="171"/>
      <c r="F26" s="171"/>
      <c r="G26" s="171"/>
      <c r="H26" s="171"/>
      <c r="I26" s="171"/>
    </row>
    <row r="27" spans="1:9">
      <c r="A27" s="171"/>
      <c r="B27" s="171"/>
      <c r="C27" s="171"/>
      <c r="D27" s="171"/>
      <c r="E27" s="171"/>
      <c r="F27" s="171"/>
      <c r="G27" s="171"/>
      <c r="H27" s="171"/>
      <c r="I27" s="171"/>
    </row>
    <row r="28" spans="1:9">
      <c r="A28" s="171"/>
      <c r="B28" s="171"/>
      <c r="C28" s="171"/>
      <c r="D28" s="171"/>
      <c r="E28" s="171"/>
      <c r="F28" s="171"/>
      <c r="G28" s="171"/>
      <c r="H28" s="171"/>
      <c r="I28" s="171"/>
    </row>
    <row r="29" spans="1:9">
      <c r="A29" s="171"/>
      <c r="B29" s="171"/>
      <c r="C29" s="171"/>
      <c r="D29" s="171"/>
      <c r="E29" s="171"/>
      <c r="F29" s="171"/>
      <c r="G29" s="171"/>
      <c r="H29" s="171"/>
      <c r="I29" s="171"/>
    </row>
    <row r="30" spans="1:9">
      <c r="A30" s="171"/>
      <c r="B30" s="171"/>
      <c r="C30" s="171"/>
      <c r="D30" s="171"/>
      <c r="E30" s="171"/>
      <c r="F30" s="171"/>
      <c r="G30" s="171"/>
      <c r="H30" s="171"/>
      <c r="I30" s="171"/>
    </row>
    <row r="31" spans="1:9">
      <c r="A31" s="171"/>
      <c r="B31" s="171"/>
      <c r="C31" s="171"/>
      <c r="D31" s="171"/>
      <c r="E31" s="171"/>
      <c r="F31" s="171"/>
      <c r="G31" s="171"/>
      <c r="H31" s="171"/>
      <c r="I31" s="171"/>
    </row>
    <row r="32" spans="1:9">
      <c r="A32" s="171"/>
      <c r="B32" s="171"/>
      <c r="C32" s="171"/>
      <c r="D32" s="171"/>
      <c r="E32" s="171"/>
      <c r="F32" s="171"/>
      <c r="G32" s="171"/>
      <c r="H32" s="171"/>
      <c r="I32" s="171"/>
    </row>
    <row r="33" spans="1:9">
      <c r="A33" s="171"/>
      <c r="B33" s="171"/>
      <c r="C33" s="171"/>
      <c r="D33" s="171"/>
      <c r="E33" s="171"/>
      <c r="F33" s="171"/>
      <c r="G33" s="171"/>
      <c r="H33" s="171"/>
      <c r="I33" s="171"/>
    </row>
    <row r="34" spans="1:9">
      <c r="A34" s="171"/>
      <c r="B34" s="171"/>
      <c r="C34" s="171"/>
      <c r="D34" s="171"/>
      <c r="E34" s="171"/>
      <c r="F34" s="171"/>
      <c r="G34" s="171"/>
      <c r="H34" s="171"/>
      <c r="I34" s="171"/>
    </row>
    <row r="35" spans="1:9">
      <c r="A35" s="171"/>
      <c r="B35" s="171"/>
      <c r="C35" s="171"/>
      <c r="D35" s="171"/>
      <c r="E35" s="171"/>
      <c r="F35" s="171"/>
      <c r="G35" s="171"/>
      <c r="H35" s="171"/>
      <c r="I35" s="171"/>
    </row>
    <row r="36" spans="1:9">
      <c r="A36" s="171"/>
      <c r="B36" s="171"/>
      <c r="C36" s="171"/>
      <c r="D36" s="171"/>
      <c r="E36" s="171"/>
      <c r="F36" s="171"/>
      <c r="G36" s="171"/>
      <c r="H36" s="171"/>
      <c r="I36" s="171"/>
    </row>
    <row r="37" spans="1:9">
      <c r="A37" s="171"/>
      <c r="B37" s="171"/>
      <c r="C37" s="171"/>
      <c r="D37" s="171"/>
      <c r="E37" s="171"/>
      <c r="F37" s="171"/>
      <c r="G37" s="171"/>
      <c r="H37" s="171"/>
      <c r="I37" s="171"/>
    </row>
    <row r="38" spans="1:9">
      <c r="A38" s="171"/>
      <c r="B38" s="171"/>
      <c r="C38" s="171"/>
      <c r="D38" s="171"/>
      <c r="E38" s="171"/>
      <c r="F38" s="171"/>
      <c r="G38" s="171"/>
      <c r="H38" s="171"/>
      <c r="I38" s="171"/>
    </row>
    <row r="39" spans="1:9">
      <c r="A39" s="171"/>
      <c r="B39" s="171"/>
      <c r="C39" s="171"/>
      <c r="D39" s="171"/>
      <c r="E39" s="171"/>
      <c r="F39" s="171"/>
      <c r="G39" s="171"/>
      <c r="H39" s="171"/>
      <c r="I39" s="171"/>
    </row>
    <row r="40" spans="1:9">
      <c r="A40" s="171"/>
      <c r="B40" s="171"/>
      <c r="C40" s="171"/>
      <c r="D40" s="171"/>
      <c r="E40" s="171"/>
      <c r="F40" s="171"/>
      <c r="G40" s="171"/>
      <c r="H40" s="171"/>
      <c r="I40" s="171"/>
    </row>
    <row r="41" spans="1:9">
      <c r="A41" s="171"/>
      <c r="B41" s="171"/>
      <c r="C41" s="171"/>
      <c r="D41" s="171"/>
      <c r="E41" s="171"/>
      <c r="F41" s="171"/>
      <c r="G41" s="171"/>
      <c r="H41" s="171"/>
      <c r="I41" s="171"/>
    </row>
    <row r="42" spans="1:9">
      <c r="A42" s="171"/>
      <c r="B42" s="171"/>
      <c r="C42" s="171"/>
      <c r="D42" s="171"/>
      <c r="E42" s="171"/>
      <c r="F42" s="171"/>
      <c r="G42" s="171"/>
      <c r="H42" s="171"/>
      <c r="I42" s="171"/>
    </row>
    <row r="43" spans="1:9">
      <c r="A43" s="171"/>
      <c r="B43" s="171"/>
      <c r="C43" s="171"/>
      <c r="D43" s="171"/>
      <c r="E43" s="171"/>
      <c r="F43" s="171"/>
      <c r="G43" s="171"/>
      <c r="H43" s="171"/>
      <c r="I43" s="171"/>
    </row>
    <row r="44" spans="1:9">
      <c r="A44" s="171"/>
      <c r="B44" s="171"/>
      <c r="C44" s="171"/>
      <c r="D44" s="171"/>
      <c r="E44" s="171"/>
      <c r="F44" s="171"/>
      <c r="G44" s="171"/>
      <c r="H44" s="171"/>
      <c r="I44" s="171"/>
    </row>
    <row r="45" spans="1:9">
      <c r="A45" s="171"/>
      <c r="B45" s="171"/>
      <c r="C45" s="171"/>
      <c r="D45" s="171"/>
      <c r="E45" s="171"/>
      <c r="F45" s="171"/>
      <c r="G45" s="171"/>
      <c r="H45" s="171"/>
      <c r="I45" s="171"/>
    </row>
    <row r="46" spans="1:9">
      <c r="A46" s="171"/>
      <c r="B46" s="171"/>
      <c r="C46" s="171"/>
      <c r="D46" s="171"/>
      <c r="E46" s="171"/>
      <c r="F46" s="171"/>
      <c r="G46" s="171"/>
      <c r="H46" s="171"/>
      <c r="I46" s="171"/>
    </row>
    <row r="47" spans="1:9">
      <c r="A47" s="171"/>
      <c r="B47" s="171"/>
      <c r="C47" s="171"/>
      <c r="D47" s="171"/>
      <c r="E47" s="171"/>
      <c r="F47" s="171"/>
      <c r="G47" s="171"/>
      <c r="H47" s="171"/>
      <c r="I47" s="171"/>
    </row>
    <row r="48" spans="1:9">
      <c r="A48" s="171"/>
      <c r="B48" s="171"/>
      <c r="C48" s="171"/>
      <c r="D48" s="171"/>
      <c r="E48" s="171"/>
      <c r="F48" s="171"/>
      <c r="G48" s="171"/>
      <c r="H48" s="171"/>
      <c r="I48" s="171"/>
    </row>
    <row r="49" spans="1:9">
      <c r="A49" s="171"/>
      <c r="B49" s="171"/>
      <c r="C49" s="171"/>
      <c r="D49" s="171"/>
      <c r="E49" s="171"/>
      <c r="F49" s="171"/>
      <c r="G49" s="171"/>
      <c r="H49" s="171"/>
      <c r="I49" s="171"/>
    </row>
    <row r="50" spans="1:9">
      <c r="A50" s="171"/>
      <c r="B50" s="171"/>
      <c r="C50" s="171"/>
      <c r="D50" s="171"/>
      <c r="E50" s="171"/>
      <c r="F50" s="171"/>
      <c r="G50" s="171"/>
      <c r="H50" s="171"/>
      <c r="I50" s="171"/>
    </row>
    <row r="51" spans="1:9">
      <c r="A51" s="171"/>
      <c r="B51" s="171"/>
      <c r="C51" s="171"/>
      <c r="D51" s="171"/>
      <c r="E51" s="171"/>
      <c r="F51" s="171"/>
      <c r="G51" s="171"/>
      <c r="H51" s="171"/>
      <c r="I51" s="171"/>
    </row>
    <row r="52" spans="1:9">
      <c r="A52" s="171"/>
      <c r="B52" s="171"/>
      <c r="C52" s="171"/>
      <c r="D52" s="171"/>
      <c r="E52" s="171"/>
      <c r="F52" s="171"/>
      <c r="G52" s="171"/>
      <c r="H52" s="171"/>
      <c r="I52" s="171"/>
    </row>
    <row r="53" spans="1:9">
      <c r="A53" s="171"/>
      <c r="B53" s="171"/>
      <c r="C53" s="171"/>
      <c r="D53" s="171"/>
      <c r="E53" s="171"/>
      <c r="F53" s="171"/>
      <c r="G53" s="171"/>
      <c r="H53" s="171"/>
      <c r="I53" s="171"/>
    </row>
    <row r="54" spans="1:9">
      <c r="A54" s="171"/>
      <c r="B54" s="171"/>
      <c r="C54" s="171"/>
      <c r="D54" s="171"/>
      <c r="E54" s="171"/>
      <c r="F54" s="171"/>
      <c r="G54" s="171"/>
      <c r="H54" s="171"/>
      <c r="I54" s="171"/>
    </row>
    <row r="55" spans="1:9">
      <c r="A55" s="171"/>
      <c r="B55" s="171"/>
      <c r="C55" s="171"/>
      <c r="D55" s="171"/>
      <c r="E55" s="171"/>
      <c r="F55" s="171"/>
      <c r="G55" s="171"/>
      <c r="H55" s="171"/>
      <c r="I55" s="171"/>
    </row>
    <row r="56" spans="1:9">
      <c r="A56" s="171"/>
      <c r="B56" s="171"/>
      <c r="C56" s="171"/>
      <c r="D56" s="171"/>
      <c r="E56" s="171"/>
      <c r="F56" s="171"/>
      <c r="G56" s="171"/>
      <c r="H56" s="171"/>
      <c r="I56" s="171"/>
    </row>
    <row r="57" spans="1:9">
      <c r="A57" s="171"/>
      <c r="B57" s="171"/>
      <c r="C57" s="171"/>
      <c r="D57" s="171"/>
      <c r="E57" s="171"/>
      <c r="F57" s="171"/>
      <c r="G57" s="171"/>
      <c r="H57" s="171"/>
      <c r="I57" s="171"/>
    </row>
    <row r="58" spans="1:9">
      <c r="A58" s="171"/>
      <c r="B58" s="171"/>
      <c r="C58" s="171"/>
      <c r="D58" s="171"/>
      <c r="E58" s="171"/>
      <c r="F58" s="171"/>
      <c r="G58" s="171"/>
      <c r="H58" s="171"/>
      <c r="I58" s="171"/>
    </row>
    <row r="59" spans="1:9">
      <c r="A59" s="171"/>
      <c r="B59" s="171"/>
      <c r="C59" s="171"/>
      <c r="D59" s="171"/>
      <c r="E59" s="171"/>
      <c r="F59" s="171"/>
      <c r="G59" s="171"/>
      <c r="H59" s="171"/>
      <c r="I59" s="171"/>
    </row>
    <row r="60" spans="1:9">
      <c r="A60" s="171"/>
      <c r="B60" s="171"/>
      <c r="C60" s="171"/>
      <c r="D60" s="171"/>
      <c r="E60" s="171"/>
      <c r="F60" s="171"/>
      <c r="G60" s="171"/>
      <c r="H60" s="171"/>
      <c r="I60" s="171"/>
    </row>
    <row r="61" spans="1:9">
      <c r="A61" s="171"/>
      <c r="B61" s="171"/>
      <c r="C61" s="171"/>
      <c r="D61" s="171"/>
      <c r="E61" s="171"/>
      <c r="F61" s="171"/>
      <c r="G61" s="171"/>
      <c r="H61" s="171"/>
      <c r="I61" s="171"/>
    </row>
    <row r="62" spans="1:9">
      <c r="A62" s="171"/>
      <c r="B62" s="171"/>
      <c r="C62" s="171"/>
      <c r="D62" s="171"/>
      <c r="E62" s="171"/>
      <c r="F62" s="171"/>
      <c r="G62" s="171"/>
      <c r="H62" s="171"/>
      <c r="I62" s="171"/>
    </row>
    <row r="63" spans="1:9">
      <c r="A63" s="171"/>
      <c r="B63" s="171"/>
      <c r="C63" s="171"/>
      <c r="D63" s="171"/>
      <c r="E63" s="171"/>
      <c r="F63" s="171"/>
      <c r="G63" s="171"/>
      <c r="H63" s="171"/>
      <c r="I63" s="171"/>
    </row>
    <row r="64" spans="1:9">
      <c r="A64" s="171"/>
      <c r="B64" s="171"/>
      <c r="C64" s="171"/>
      <c r="D64" s="171"/>
      <c r="E64" s="171"/>
      <c r="F64" s="171"/>
      <c r="G64" s="171"/>
      <c r="H64" s="171"/>
      <c r="I64" s="171"/>
    </row>
    <row r="65" spans="1:9">
      <c r="A65" s="171"/>
      <c r="B65" s="171"/>
      <c r="C65" s="171"/>
      <c r="D65" s="171"/>
      <c r="E65" s="171"/>
      <c r="F65" s="171"/>
      <c r="G65" s="171"/>
      <c r="H65" s="171"/>
      <c r="I65" s="171"/>
    </row>
    <row r="66" spans="1:9">
      <c r="A66" s="171"/>
      <c r="B66" s="171"/>
      <c r="C66" s="171"/>
      <c r="D66" s="171"/>
      <c r="E66" s="171"/>
      <c r="F66" s="171"/>
      <c r="G66" s="171"/>
      <c r="H66" s="171"/>
      <c r="I66" s="171"/>
    </row>
    <row r="67" spans="1:9">
      <c r="A67" s="171"/>
      <c r="B67" s="171"/>
      <c r="C67" s="171"/>
      <c r="D67" s="171"/>
      <c r="E67" s="171"/>
      <c r="F67" s="171"/>
      <c r="G67" s="171"/>
      <c r="H67" s="171"/>
      <c r="I67" s="171"/>
    </row>
    <row r="68" spans="1:9">
      <c r="A68" s="171"/>
      <c r="B68" s="171"/>
      <c r="C68" s="171"/>
      <c r="D68" s="171"/>
      <c r="E68" s="171"/>
      <c r="F68" s="171"/>
      <c r="G68" s="171"/>
      <c r="H68" s="171"/>
      <c r="I68" s="171"/>
    </row>
    <row r="69" spans="1:9">
      <c r="A69" s="171"/>
      <c r="B69" s="171"/>
      <c r="C69" s="171"/>
      <c r="D69" s="171"/>
      <c r="E69" s="171"/>
      <c r="F69" s="171"/>
      <c r="G69" s="171"/>
      <c r="H69" s="171"/>
      <c r="I69" s="171"/>
    </row>
    <row r="70" spans="1:9">
      <c r="A70" s="171"/>
      <c r="B70" s="171"/>
      <c r="C70" s="171"/>
      <c r="D70" s="171"/>
      <c r="E70" s="171"/>
      <c r="F70" s="171"/>
      <c r="G70" s="171"/>
      <c r="H70" s="171"/>
      <c r="I70" s="171"/>
    </row>
    <row r="71" spans="1:9">
      <c r="A71" s="171"/>
      <c r="B71" s="171"/>
      <c r="C71" s="171"/>
      <c r="D71" s="171"/>
      <c r="E71" s="171"/>
      <c r="F71" s="171"/>
      <c r="G71" s="171"/>
      <c r="H71" s="171"/>
      <c r="I71" s="171"/>
    </row>
    <row r="72" spans="1:9">
      <c r="A72" s="171"/>
      <c r="B72" s="171"/>
      <c r="C72" s="171"/>
      <c r="D72" s="171"/>
      <c r="E72" s="171"/>
      <c r="F72" s="171"/>
      <c r="G72" s="171"/>
      <c r="H72" s="171"/>
      <c r="I72" s="171"/>
    </row>
    <row r="73" spans="1:9">
      <c r="A73" s="171"/>
      <c r="B73" s="171"/>
      <c r="C73" s="171"/>
      <c r="D73" s="171"/>
      <c r="E73" s="171"/>
      <c r="F73" s="171"/>
      <c r="G73" s="171"/>
      <c r="H73" s="171"/>
      <c r="I73" s="171"/>
    </row>
    <row r="74" spans="1:9">
      <c r="A74" s="171"/>
      <c r="B74" s="171"/>
      <c r="C74" s="171"/>
      <c r="D74" s="171"/>
      <c r="E74" s="171"/>
      <c r="F74" s="171"/>
      <c r="G74" s="171"/>
      <c r="H74" s="171"/>
      <c r="I74" s="171"/>
    </row>
    <row r="75" spans="1:9">
      <c r="A75" s="171"/>
      <c r="B75" s="171"/>
      <c r="C75" s="171"/>
      <c r="D75" s="171"/>
      <c r="E75" s="171"/>
      <c r="F75" s="171"/>
      <c r="G75" s="171"/>
      <c r="H75" s="171"/>
      <c r="I75" s="171"/>
    </row>
    <row r="76" spans="1:9">
      <c r="A76" s="171"/>
      <c r="B76" s="171"/>
      <c r="C76" s="171"/>
      <c r="D76" s="171"/>
      <c r="E76" s="171"/>
      <c r="F76" s="171"/>
      <c r="G76" s="171"/>
      <c r="H76" s="171"/>
      <c r="I76" s="171"/>
    </row>
    <row r="77" spans="1:9">
      <c r="A77" s="171"/>
      <c r="B77" s="171"/>
      <c r="C77" s="171"/>
      <c r="D77" s="171"/>
      <c r="E77" s="171"/>
      <c r="F77" s="171"/>
      <c r="G77" s="171"/>
      <c r="H77" s="171"/>
      <c r="I77" s="171"/>
    </row>
    <row r="78" spans="1:9">
      <c r="A78" s="171"/>
      <c r="B78" s="171"/>
      <c r="C78" s="171"/>
      <c r="D78" s="171"/>
      <c r="E78" s="171"/>
      <c r="F78" s="171"/>
      <c r="G78" s="171"/>
      <c r="H78" s="171"/>
      <c r="I78" s="171"/>
    </row>
    <row r="79" spans="1:9">
      <c r="A79" s="171"/>
      <c r="B79" s="171"/>
      <c r="C79" s="171"/>
      <c r="D79" s="171"/>
      <c r="E79" s="171"/>
      <c r="F79" s="171"/>
      <c r="G79" s="171"/>
      <c r="H79" s="171"/>
      <c r="I79" s="171"/>
    </row>
    <row r="80" spans="1:9">
      <c r="A80" s="171"/>
      <c r="B80" s="171"/>
      <c r="C80" s="171"/>
      <c r="D80" s="171"/>
      <c r="E80" s="171"/>
      <c r="F80" s="171"/>
      <c r="G80" s="171"/>
      <c r="H80" s="171"/>
      <c r="I80" s="171"/>
    </row>
    <row r="81" spans="1:9">
      <c r="A81" s="171"/>
      <c r="B81" s="171"/>
      <c r="C81" s="171"/>
      <c r="D81" s="171"/>
      <c r="E81" s="171"/>
      <c r="F81" s="171"/>
      <c r="G81" s="171"/>
      <c r="H81" s="171"/>
      <c r="I81" s="171"/>
    </row>
    <row r="82" spans="1:9">
      <c r="A82" s="171"/>
      <c r="B82" s="171"/>
      <c r="C82" s="171"/>
      <c r="D82" s="171"/>
      <c r="E82" s="171"/>
      <c r="F82" s="171"/>
      <c r="G82" s="171"/>
      <c r="H82" s="171"/>
      <c r="I82" s="171"/>
    </row>
    <row r="83" spans="1:9">
      <c r="A83" s="171"/>
      <c r="B83" s="171"/>
      <c r="C83" s="171"/>
      <c r="D83" s="171"/>
      <c r="E83" s="171"/>
      <c r="F83" s="171"/>
      <c r="G83" s="171"/>
      <c r="H83" s="171"/>
      <c r="I83" s="171"/>
    </row>
    <row r="84" spans="1:9">
      <c r="A84" s="171"/>
      <c r="B84" s="171"/>
      <c r="C84" s="171"/>
      <c r="D84" s="171"/>
      <c r="E84" s="171"/>
      <c r="F84" s="171"/>
      <c r="G84" s="171"/>
      <c r="H84" s="171"/>
      <c r="I84" s="171"/>
    </row>
    <row r="85" spans="1:9">
      <c r="A85" s="171"/>
      <c r="B85" s="171"/>
      <c r="C85" s="171"/>
      <c r="D85" s="171"/>
      <c r="E85" s="171"/>
      <c r="F85" s="171"/>
      <c r="G85" s="171"/>
      <c r="H85" s="171"/>
      <c r="I85" s="171"/>
    </row>
    <row r="86" spans="1:9">
      <c r="A86" s="171"/>
      <c r="B86" s="171"/>
      <c r="C86" s="171"/>
      <c r="D86" s="171"/>
      <c r="E86" s="171"/>
      <c r="F86" s="171"/>
      <c r="G86" s="171"/>
      <c r="H86" s="171"/>
      <c r="I86" s="171"/>
    </row>
    <row r="87" spans="1:9">
      <c r="A87" s="171"/>
      <c r="B87" s="171"/>
      <c r="C87" s="171"/>
      <c r="D87" s="171"/>
      <c r="E87" s="171"/>
      <c r="F87" s="171"/>
      <c r="G87" s="171"/>
      <c r="H87" s="171"/>
      <c r="I87" s="171"/>
    </row>
    <row r="88" spans="1:9">
      <c r="A88" s="171"/>
      <c r="B88" s="171"/>
      <c r="C88" s="171"/>
      <c r="D88" s="171"/>
      <c r="E88" s="171"/>
      <c r="F88" s="171"/>
      <c r="G88" s="171"/>
      <c r="H88" s="171"/>
      <c r="I88" s="171"/>
    </row>
    <row r="89" spans="1:9">
      <c r="A89" s="171"/>
      <c r="B89" s="171"/>
      <c r="C89" s="171"/>
      <c r="D89" s="171"/>
      <c r="E89" s="171"/>
      <c r="F89" s="171"/>
      <c r="G89" s="171"/>
      <c r="H89" s="171"/>
      <c r="I89" s="171"/>
    </row>
    <row r="90" spans="1:9">
      <c r="A90" s="171"/>
      <c r="B90" s="171"/>
      <c r="C90" s="171"/>
      <c r="D90" s="171"/>
      <c r="E90" s="171"/>
      <c r="F90" s="171"/>
      <c r="G90" s="171"/>
      <c r="H90" s="171"/>
      <c r="I90" s="171"/>
    </row>
    <row r="91" spans="1:9">
      <c r="A91" s="171"/>
      <c r="B91" s="171"/>
      <c r="C91" s="171"/>
      <c r="D91" s="171"/>
      <c r="E91" s="171"/>
      <c r="F91" s="171"/>
      <c r="G91" s="171"/>
      <c r="H91" s="171"/>
      <c r="I91" s="171"/>
    </row>
    <row r="92" spans="1:9">
      <c r="A92" s="171"/>
      <c r="B92" s="171"/>
      <c r="C92" s="171"/>
      <c r="D92" s="171"/>
      <c r="E92" s="171"/>
      <c r="F92" s="171"/>
      <c r="G92" s="171"/>
      <c r="H92" s="171"/>
      <c r="I92" s="171"/>
    </row>
    <row r="93" spans="1:9">
      <c r="A93" s="171"/>
      <c r="B93" s="171"/>
      <c r="C93" s="171"/>
      <c r="D93" s="171"/>
      <c r="E93" s="171"/>
      <c r="F93" s="171"/>
      <c r="G93" s="171"/>
      <c r="H93" s="171"/>
      <c r="I93" s="171"/>
    </row>
    <row r="94" spans="1:9">
      <c r="A94" s="171"/>
      <c r="B94" s="171"/>
      <c r="C94" s="171"/>
      <c r="D94" s="171"/>
      <c r="E94" s="171"/>
      <c r="F94" s="171"/>
      <c r="G94" s="171"/>
      <c r="H94" s="171"/>
      <c r="I94" s="171"/>
    </row>
    <row r="95" spans="1:9">
      <c r="A95" s="171"/>
      <c r="B95" s="171"/>
      <c r="C95" s="171"/>
      <c r="D95" s="171"/>
      <c r="E95" s="171"/>
      <c r="F95" s="171"/>
      <c r="G95" s="171"/>
      <c r="H95" s="171"/>
      <c r="I95" s="171"/>
    </row>
    <row r="96" spans="1:9">
      <c r="A96" s="171"/>
      <c r="B96" s="171"/>
      <c r="C96" s="171"/>
      <c r="D96" s="171"/>
      <c r="E96" s="171"/>
      <c r="F96" s="171"/>
      <c r="G96" s="171"/>
      <c r="H96" s="171"/>
      <c r="I96" s="171"/>
    </row>
    <row r="97" spans="1:9">
      <c r="A97" s="171"/>
      <c r="B97" s="171"/>
      <c r="C97" s="171"/>
      <c r="D97" s="171"/>
      <c r="E97" s="171"/>
      <c r="F97" s="171"/>
      <c r="G97" s="171"/>
      <c r="H97" s="171"/>
      <c r="I97" s="171"/>
    </row>
    <row r="98" spans="1:9">
      <c r="A98" s="171"/>
      <c r="B98" s="171"/>
      <c r="C98" s="171"/>
      <c r="D98" s="171"/>
      <c r="E98" s="171"/>
      <c r="F98" s="171"/>
      <c r="G98" s="171"/>
      <c r="H98" s="171"/>
      <c r="I98" s="171"/>
    </row>
    <row r="99" spans="1:9">
      <c r="A99" s="171"/>
      <c r="B99" s="171"/>
      <c r="C99" s="171"/>
      <c r="D99" s="171"/>
      <c r="E99" s="171"/>
      <c r="F99" s="171"/>
      <c r="G99" s="171"/>
      <c r="H99" s="171"/>
      <c r="I99" s="171"/>
    </row>
    <row r="100" spans="1:9">
      <c r="A100" s="171"/>
      <c r="B100" s="171"/>
      <c r="C100" s="171"/>
      <c r="D100" s="171"/>
      <c r="E100" s="171"/>
      <c r="F100" s="171"/>
      <c r="G100" s="171"/>
      <c r="H100" s="171"/>
      <c r="I100" s="171"/>
    </row>
    <row r="101" spans="1:9">
      <c r="A101" s="171"/>
      <c r="B101" s="171"/>
      <c r="C101" s="171"/>
      <c r="D101" s="171"/>
      <c r="E101" s="171"/>
      <c r="F101" s="171"/>
      <c r="G101" s="171"/>
      <c r="H101" s="171"/>
      <c r="I101" s="171"/>
    </row>
    <row r="102" spans="1:9">
      <c r="A102" s="171"/>
      <c r="B102" s="171"/>
      <c r="C102" s="171"/>
      <c r="D102" s="171"/>
      <c r="E102" s="171"/>
      <c r="F102" s="171"/>
      <c r="G102" s="171"/>
      <c r="H102" s="171"/>
      <c r="I102" s="171"/>
    </row>
    <row r="103" spans="1:9">
      <c r="A103" s="171"/>
      <c r="B103" s="171"/>
      <c r="C103" s="171"/>
      <c r="D103" s="171"/>
      <c r="E103" s="171"/>
      <c r="F103" s="171"/>
      <c r="G103" s="171"/>
      <c r="H103" s="171"/>
      <c r="I103" s="171"/>
    </row>
    <row r="104" spans="1:9">
      <c r="A104" s="171"/>
      <c r="B104" s="171"/>
      <c r="C104" s="171"/>
      <c r="D104" s="171"/>
      <c r="E104" s="171"/>
      <c r="F104" s="171"/>
      <c r="G104" s="171"/>
      <c r="H104" s="171"/>
      <c r="I104" s="171"/>
    </row>
    <row r="105" spans="1:9">
      <c r="A105" s="171"/>
      <c r="B105" s="171"/>
      <c r="C105" s="171"/>
      <c r="D105" s="171"/>
      <c r="E105" s="171"/>
      <c r="F105" s="171"/>
      <c r="G105" s="171"/>
      <c r="H105" s="171"/>
      <c r="I105" s="171"/>
    </row>
    <row r="106" spans="1:9">
      <c r="A106" s="171"/>
      <c r="B106" s="171"/>
      <c r="C106" s="171"/>
      <c r="D106" s="171"/>
      <c r="E106" s="171"/>
      <c r="F106" s="171"/>
      <c r="G106" s="171"/>
      <c r="H106" s="171"/>
      <c r="I106" s="171"/>
    </row>
    <row r="107" spans="1:9">
      <c r="A107" s="171"/>
      <c r="B107" s="171"/>
      <c r="C107" s="171"/>
      <c r="D107" s="171"/>
      <c r="E107" s="171"/>
      <c r="F107" s="171"/>
      <c r="G107" s="171"/>
      <c r="H107" s="171"/>
      <c r="I107" s="171"/>
    </row>
    <row r="108" spans="1:9">
      <c r="A108" s="171"/>
      <c r="B108" s="171"/>
      <c r="C108" s="171"/>
      <c r="D108" s="171"/>
      <c r="E108" s="171"/>
      <c r="F108" s="171"/>
      <c r="G108" s="171"/>
      <c r="H108" s="171"/>
      <c r="I108" s="171"/>
    </row>
    <row r="109" spans="1:9">
      <c r="A109" s="171"/>
      <c r="B109" s="171"/>
      <c r="C109" s="171"/>
      <c r="D109" s="171"/>
      <c r="E109" s="171"/>
      <c r="F109" s="171"/>
      <c r="G109" s="171"/>
      <c r="H109" s="171"/>
      <c r="I109" s="171"/>
    </row>
    <row r="110" spans="1:9">
      <c r="A110" s="171"/>
      <c r="B110" s="171"/>
      <c r="C110" s="171"/>
      <c r="D110" s="171"/>
      <c r="E110" s="171"/>
      <c r="F110" s="171"/>
      <c r="G110" s="171"/>
      <c r="H110" s="171"/>
      <c r="I110" s="171"/>
    </row>
    <row r="111" spans="1:9">
      <c r="A111" s="171"/>
      <c r="B111" s="171"/>
      <c r="C111" s="171"/>
      <c r="D111" s="171"/>
      <c r="E111" s="171"/>
      <c r="F111" s="171"/>
      <c r="G111" s="171"/>
      <c r="H111" s="171"/>
      <c r="I111" s="171"/>
    </row>
    <row r="112" spans="1:9">
      <c r="A112" s="171"/>
      <c r="B112" s="171"/>
      <c r="C112" s="171"/>
      <c r="D112" s="171"/>
      <c r="E112" s="171"/>
      <c r="F112" s="171"/>
      <c r="G112" s="171"/>
      <c r="H112" s="171"/>
      <c r="I112" s="171"/>
    </row>
    <row r="113" spans="1:9">
      <c r="A113" s="171"/>
      <c r="B113" s="171"/>
      <c r="C113" s="171"/>
      <c r="D113" s="171"/>
      <c r="E113" s="171"/>
      <c r="F113" s="171"/>
      <c r="G113" s="171"/>
      <c r="H113" s="171"/>
      <c r="I113" s="171"/>
    </row>
    <row r="114" spans="1:9">
      <c r="A114" s="171"/>
      <c r="B114" s="171"/>
      <c r="C114" s="171"/>
      <c r="D114" s="171"/>
      <c r="E114" s="171"/>
      <c r="F114" s="171"/>
      <c r="G114" s="171"/>
      <c r="H114" s="171"/>
      <c r="I114" s="171"/>
    </row>
    <row r="115" spans="1:9">
      <c r="A115" s="171"/>
      <c r="B115" s="171"/>
      <c r="C115" s="171"/>
      <c r="D115" s="171"/>
      <c r="E115" s="171"/>
      <c r="F115" s="171"/>
      <c r="G115" s="171"/>
      <c r="H115" s="171"/>
      <c r="I115" s="171"/>
    </row>
    <row r="116" spans="1:9">
      <c r="A116" s="171"/>
      <c r="B116" s="171"/>
      <c r="C116" s="171"/>
      <c r="D116" s="171"/>
      <c r="E116" s="171"/>
      <c r="F116" s="171"/>
      <c r="G116" s="171"/>
      <c r="H116" s="171"/>
      <c r="I116" s="171"/>
    </row>
    <row r="117" spans="1:9">
      <c r="A117" s="171"/>
      <c r="B117" s="171"/>
      <c r="C117" s="171"/>
      <c r="D117" s="171"/>
      <c r="E117" s="171"/>
      <c r="F117" s="171"/>
      <c r="G117" s="171"/>
      <c r="H117" s="171"/>
      <c r="I117" s="171"/>
    </row>
    <row r="118" spans="1:9">
      <c r="A118" s="171"/>
      <c r="B118" s="171"/>
      <c r="C118" s="171"/>
      <c r="D118" s="171"/>
      <c r="E118" s="171"/>
      <c r="F118" s="171"/>
      <c r="G118" s="171"/>
      <c r="H118" s="171"/>
      <c r="I118" s="171"/>
    </row>
    <row r="119" spans="1:9">
      <c r="A119" s="171"/>
      <c r="B119" s="171"/>
      <c r="C119" s="171"/>
      <c r="D119" s="171"/>
      <c r="E119" s="171"/>
      <c r="F119" s="171"/>
      <c r="G119" s="171"/>
      <c r="H119" s="171"/>
      <c r="I119" s="171"/>
    </row>
    <row r="120" spans="1:9">
      <c r="A120" s="171"/>
      <c r="B120" s="171"/>
      <c r="C120" s="171"/>
      <c r="D120" s="171"/>
      <c r="E120" s="171"/>
      <c r="F120" s="171"/>
      <c r="G120" s="171"/>
      <c r="H120" s="171"/>
      <c r="I120" s="171"/>
    </row>
    <row r="121" spans="1:9">
      <c r="A121" s="171"/>
      <c r="B121" s="171"/>
      <c r="C121" s="171"/>
      <c r="D121" s="171"/>
      <c r="E121" s="171"/>
      <c r="F121" s="171"/>
      <c r="G121" s="171"/>
      <c r="H121" s="171"/>
      <c r="I121" s="171"/>
    </row>
    <row r="122" spans="1:9">
      <c r="A122" s="171"/>
      <c r="B122" s="171"/>
      <c r="C122" s="171"/>
      <c r="D122" s="171"/>
      <c r="E122" s="171"/>
      <c r="F122" s="171"/>
      <c r="G122" s="171"/>
      <c r="H122" s="171"/>
      <c r="I122" s="171"/>
    </row>
    <row r="123" spans="1:9">
      <c r="A123" s="171"/>
      <c r="B123" s="171"/>
      <c r="C123" s="171"/>
      <c r="D123" s="171"/>
      <c r="E123" s="171"/>
      <c r="F123" s="171"/>
      <c r="G123" s="171"/>
      <c r="H123" s="171"/>
      <c r="I123" s="171"/>
    </row>
    <row r="124" spans="1:9">
      <c r="A124" s="171"/>
      <c r="B124" s="171"/>
      <c r="C124" s="171"/>
      <c r="D124" s="171"/>
      <c r="E124" s="171"/>
      <c r="F124" s="171"/>
      <c r="G124" s="171"/>
      <c r="H124" s="171"/>
      <c r="I124" s="171"/>
    </row>
    <row r="125" spans="1:9">
      <c r="A125" s="171"/>
      <c r="B125" s="171"/>
      <c r="C125" s="171"/>
      <c r="D125" s="171"/>
      <c r="E125" s="171"/>
      <c r="F125" s="171"/>
      <c r="G125" s="171"/>
      <c r="H125" s="171"/>
      <c r="I125" s="171"/>
    </row>
    <row r="126" spans="1:9">
      <c r="A126" s="171"/>
      <c r="B126" s="171"/>
      <c r="C126" s="171"/>
      <c r="D126" s="171"/>
      <c r="E126" s="171"/>
      <c r="F126" s="171"/>
      <c r="G126" s="171"/>
      <c r="H126" s="171"/>
      <c r="I126" s="171"/>
    </row>
    <row r="127" spans="1:9">
      <c r="A127" s="171"/>
      <c r="B127" s="171"/>
      <c r="C127" s="171"/>
      <c r="D127" s="171"/>
      <c r="E127" s="171"/>
      <c r="F127" s="171"/>
      <c r="G127" s="171"/>
      <c r="H127" s="171"/>
      <c r="I127" s="171"/>
    </row>
    <row r="128" spans="1:9">
      <c r="A128" s="171"/>
      <c r="B128" s="171"/>
      <c r="C128" s="171"/>
      <c r="D128" s="171"/>
      <c r="E128" s="171"/>
      <c r="F128" s="171"/>
      <c r="G128" s="171"/>
      <c r="H128" s="171"/>
      <c r="I128" s="171"/>
    </row>
    <row r="129" spans="1:9">
      <c r="A129" s="171"/>
      <c r="B129" s="171"/>
      <c r="C129" s="171"/>
      <c r="D129" s="171"/>
      <c r="E129" s="171"/>
      <c r="F129" s="171"/>
      <c r="G129" s="171"/>
      <c r="H129" s="171"/>
      <c r="I129" s="171"/>
    </row>
    <row r="130" spans="1:9">
      <c r="A130" s="171"/>
      <c r="B130" s="171"/>
      <c r="C130" s="171"/>
      <c r="D130" s="171"/>
      <c r="E130" s="171"/>
      <c r="F130" s="171"/>
      <c r="G130" s="171"/>
      <c r="H130" s="171"/>
      <c r="I130" s="171"/>
    </row>
    <row r="131" spans="1:9">
      <c r="A131" s="171"/>
      <c r="B131" s="171"/>
      <c r="C131" s="171"/>
      <c r="D131" s="171"/>
      <c r="E131" s="171"/>
      <c r="F131" s="171"/>
      <c r="G131" s="171"/>
      <c r="H131" s="171"/>
      <c r="I131" s="171"/>
    </row>
    <row r="132" spans="1:9">
      <c r="A132" s="171"/>
      <c r="B132" s="171"/>
      <c r="C132" s="171"/>
      <c r="D132" s="171"/>
      <c r="E132" s="171"/>
      <c r="F132" s="171"/>
      <c r="G132" s="171"/>
      <c r="H132" s="171"/>
      <c r="I132" s="171"/>
    </row>
    <row r="133" spans="1:9">
      <c r="A133" s="171"/>
      <c r="B133" s="171"/>
      <c r="C133" s="171"/>
      <c r="D133" s="171"/>
      <c r="E133" s="171"/>
      <c r="F133" s="171"/>
      <c r="G133" s="171"/>
      <c r="H133" s="171"/>
      <c r="I133" s="171"/>
    </row>
    <row r="134" spans="1:9">
      <c r="A134" s="171"/>
      <c r="B134" s="171"/>
      <c r="C134" s="171"/>
      <c r="D134" s="171"/>
      <c r="E134" s="171"/>
      <c r="F134" s="171"/>
      <c r="G134" s="171"/>
      <c r="H134" s="171"/>
      <c r="I134" s="171"/>
    </row>
    <row r="135" spans="1:9">
      <c r="A135" s="171"/>
      <c r="B135" s="171"/>
      <c r="C135" s="171"/>
      <c r="D135" s="171"/>
      <c r="E135" s="171"/>
      <c r="F135" s="171"/>
      <c r="G135" s="171"/>
      <c r="H135" s="171"/>
      <c r="I135" s="171"/>
    </row>
    <row r="136" spans="1:9">
      <c r="A136" s="171"/>
      <c r="B136" s="171"/>
      <c r="C136" s="171"/>
      <c r="D136" s="171"/>
      <c r="E136" s="171"/>
      <c r="F136" s="171"/>
      <c r="G136" s="171"/>
      <c r="H136" s="171"/>
      <c r="I136" s="171"/>
    </row>
    <row r="137" spans="1:9">
      <c r="A137" s="171"/>
      <c r="B137" s="171"/>
      <c r="C137" s="171"/>
      <c r="D137" s="171"/>
      <c r="E137" s="171"/>
      <c r="F137" s="171"/>
      <c r="G137" s="171"/>
      <c r="H137" s="171"/>
      <c r="I137" s="171"/>
    </row>
    <row r="138" spans="1:9">
      <c r="A138" s="171"/>
      <c r="B138" s="171"/>
      <c r="C138" s="171"/>
      <c r="D138" s="171"/>
      <c r="E138" s="171"/>
      <c r="F138" s="171"/>
      <c r="G138" s="171"/>
      <c r="H138" s="171"/>
      <c r="I138" s="171"/>
    </row>
    <row r="139" spans="1:9">
      <c r="A139" s="171"/>
      <c r="B139" s="171"/>
      <c r="C139" s="171"/>
      <c r="D139" s="171"/>
      <c r="E139" s="171"/>
      <c r="F139" s="171"/>
      <c r="G139" s="171"/>
      <c r="H139" s="171"/>
      <c r="I139" s="171"/>
    </row>
    <row r="140" spans="1:9">
      <c r="A140" s="171"/>
      <c r="B140" s="171"/>
      <c r="C140" s="171"/>
      <c r="D140" s="171"/>
      <c r="E140" s="171"/>
      <c r="F140" s="171"/>
      <c r="G140" s="171"/>
      <c r="H140" s="171"/>
      <c r="I140" s="171"/>
    </row>
    <row r="141" spans="1:9">
      <c r="A141" s="171"/>
      <c r="B141" s="171"/>
      <c r="C141" s="171"/>
      <c r="D141" s="171"/>
      <c r="E141" s="171"/>
      <c r="F141" s="171"/>
      <c r="G141" s="171"/>
      <c r="H141" s="171"/>
      <c r="I141" s="171"/>
    </row>
    <row r="142" spans="1:9">
      <c r="A142" s="171"/>
      <c r="B142" s="171"/>
      <c r="C142" s="171"/>
      <c r="D142" s="171"/>
      <c r="E142" s="171"/>
      <c r="F142" s="171"/>
      <c r="G142" s="171"/>
      <c r="H142" s="171"/>
      <c r="I142" s="171"/>
    </row>
    <row r="143" spans="1:9">
      <c r="A143" s="171"/>
      <c r="B143" s="171"/>
      <c r="C143" s="171"/>
      <c r="D143" s="171"/>
      <c r="E143" s="171"/>
      <c r="F143" s="171"/>
      <c r="G143" s="171"/>
      <c r="H143" s="171"/>
      <c r="I143" s="171"/>
    </row>
    <row r="144" spans="1:9">
      <c r="A144" s="171"/>
      <c r="B144" s="171"/>
      <c r="C144" s="171"/>
      <c r="D144" s="171"/>
      <c r="E144" s="171"/>
      <c r="F144" s="171"/>
      <c r="G144" s="171"/>
      <c r="H144" s="171"/>
      <c r="I144" s="171"/>
    </row>
    <row r="145" spans="1:9">
      <c r="A145" s="171"/>
      <c r="B145" s="171"/>
      <c r="C145" s="171"/>
      <c r="D145" s="171"/>
      <c r="E145" s="171"/>
      <c r="F145" s="171"/>
      <c r="G145" s="171"/>
      <c r="H145" s="171"/>
      <c r="I145" s="171"/>
    </row>
    <row r="146" spans="1:9">
      <c r="A146" s="171"/>
      <c r="B146" s="171"/>
      <c r="C146" s="171"/>
      <c r="D146" s="171"/>
      <c r="E146" s="171"/>
      <c r="F146" s="171"/>
      <c r="G146" s="171"/>
      <c r="H146" s="171"/>
      <c r="I146" s="171"/>
    </row>
    <row r="147" spans="1:9">
      <c r="A147" s="171"/>
      <c r="B147" s="171"/>
      <c r="C147" s="171"/>
      <c r="D147" s="171"/>
      <c r="E147" s="171"/>
      <c r="F147" s="171"/>
      <c r="G147" s="171"/>
      <c r="H147" s="171"/>
      <c r="I147" s="171"/>
    </row>
    <row r="148" spans="1:9">
      <c r="A148" s="171"/>
      <c r="B148" s="171"/>
      <c r="C148" s="171"/>
      <c r="D148" s="171"/>
      <c r="E148" s="171"/>
      <c r="F148" s="171"/>
      <c r="G148" s="171"/>
      <c r="H148" s="171"/>
      <c r="I148" s="171"/>
    </row>
    <row r="149" spans="1:9">
      <c r="A149" s="171"/>
      <c r="B149" s="171"/>
      <c r="C149" s="171"/>
      <c r="D149" s="171"/>
      <c r="E149" s="171"/>
      <c r="F149" s="171"/>
      <c r="G149" s="171"/>
      <c r="H149" s="171"/>
      <c r="I149" s="171"/>
    </row>
    <row r="150" spans="1:9">
      <c r="A150" s="171"/>
      <c r="B150" s="171"/>
      <c r="C150" s="171"/>
      <c r="D150" s="171"/>
      <c r="E150" s="171"/>
      <c r="F150" s="171"/>
      <c r="G150" s="171"/>
      <c r="H150" s="171"/>
      <c r="I150" s="171"/>
    </row>
    <row r="151" spans="1:9">
      <c r="A151" s="171"/>
      <c r="B151" s="171"/>
      <c r="C151" s="171"/>
      <c r="D151" s="171"/>
      <c r="E151" s="171"/>
      <c r="F151" s="171"/>
      <c r="G151" s="171"/>
      <c r="H151" s="171"/>
      <c r="I151" s="171"/>
    </row>
    <row r="152" spans="1:9">
      <c r="A152" s="171"/>
      <c r="B152" s="171"/>
      <c r="C152" s="171"/>
      <c r="D152" s="171"/>
      <c r="E152" s="171"/>
      <c r="F152" s="171"/>
      <c r="G152" s="171"/>
      <c r="H152" s="171"/>
      <c r="I152" s="171"/>
    </row>
    <row r="153" spans="1:9">
      <c r="A153" s="171"/>
      <c r="B153" s="171"/>
      <c r="C153" s="171"/>
      <c r="D153" s="171"/>
      <c r="E153" s="171"/>
      <c r="F153" s="171"/>
      <c r="G153" s="171"/>
      <c r="H153" s="171"/>
      <c r="I153" s="171"/>
    </row>
    <row r="154" spans="1:9">
      <c r="A154" s="171"/>
      <c r="B154" s="171"/>
      <c r="C154" s="171"/>
      <c r="D154" s="171"/>
      <c r="E154" s="171"/>
      <c r="F154" s="171"/>
      <c r="G154" s="171"/>
      <c r="H154" s="171"/>
      <c r="I154" s="171"/>
    </row>
    <row r="155" spans="1:9">
      <c r="A155" s="171"/>
      <c r="B155" s="171"/>
      <c r="C155" s="171"/>
      <c r="D155" s="171"/>
      <c r="E155" s="171"/>
      <c r="F155" s="171"/>
      <c r="G155" s="171"/>
      <c r="H155" s="171"/>
      <c r="I155" s="171"/>
    </row>
    <row r="156" spans="1:9">
      <c r="A156" s="171"/>
      <c r="B156" s="171"/>
      <c r="C156" s="171"/>
      <c r="D156" s="171"/>
      <c r="E156" s="171"/>
      <c r="F156" s="171"/>
      <c r="G156" s="171"/>
      <c r="H156" s="171"/>
      <c r="I156" s="171"/>
    </row>
    <row r="157" spans="1:9">
      <c r="A157" s="171"/>
      <c r="B157" s="171"/>
      <c r="C157" s="171"/>
      <c r="D157" s="171"/>
      <c r="E157" s="171"/>
      <c r="F157" s="171"/>
      <c r="G157" s="171"/>
      <c r="H157" s="171"/>
      <c r="I157" s="171"/>
    </row>
    <row r="158" spans="1:9">
      <c r="A158" s="171"/>
      <c r="B158" s="171"/>
      <c r="C158" s="171"/>
      <c r="D158" s="171"/>
      <c r="E158" s="171"/>
      <c r="F158" s="171"/>
      <c r="G158" s="171"/>
      <c r="H158" s="171"/>
      <c r="I158" s="171"/>
    </row>
    <row r="159" spans="1:9">
      <c r="A159" s="171"/>
      <c r="B159" s="171"/>
      <c r="C159" s="171"/>
      <c r="D159" s="171"/>
      <c r="E159" s="171"/>
      <c r="F159" s="171"/>
      <c r="G159" s="171"/>
      <c r="H159" s="171"/>
      <c r="I159" s="171"/>
    </row>
    <row r="160" spans="1:9">
      <c r="A160" s="171"/>
      <c r="B160" s="171"/>
      <c r="C160" s="171"/>
      <c r="D160" s="171"/>
      <c r="E160" s="171"/>
      <c r="F160" s="171"/>
      <c r="G160" s="171"/>
      <c r="H160" s="171"/>
      <c r="I160" s="171"/>
    </row>
    <row r="161" spans="1:9">
      <c r="A161" s="171"/>
      <c r="B161" s="171"/>
      <c r="C161" s="171"/>
      <c r="D161" s="171"/>
      <c r="E161" s="171"/>
      <c r="F161" s="171"/>
      <c r="G161" s="171"/>
      <c r="H161" s="171"/>
      <c r="I161" s="171"/>
    </row>
    <row r="162" spans="1:9">
      <c r="A162" s="171"/>
      <c r="B162" s="171"/>
      <c r="C162" s="171"/>
      <c r="D162" s="171"/>
      <c r="E162" s="171"/>
      <c r="F162" s="171"/>
      <c r="G162" s="171"/>
      <c r="H162" s="171"/>
      <c r="I162" s="171"/>
    </row>
    <row r="163" spans="1:9">
      <c r="A163" s="171"/>
      <c r="B163" s="171"/>
      <c r="C163" s="171"/>
      <c r="D163" s="171"/>
      <c r="E163" s="171"/>
      <c r="F163" s="171"/>
      <c r="G163" s="171"/>
      <c r="H163" s="171"/>
      <c r="I163" s="171"/>
    </row>
    <row r="164" spans="1:9">
      <c r="A164" s="171"/>
      <c r="B164" s="171"/>
      <c r="C164" s="171"/>
      <c r="D164" s="171"/>
      <c r="E164" s="171"/>
      <c r="F164" s="171"/>
      <c r="G164" s="171"/>
      <c r="H164" s="171"/>
      <c r="I164" s="171"/>
    </row>
    <row r="165" spans="1:9">
      <c r="A165" s="171"/>
      <c r="B165" s="171"/>
      <c r="C165" s="171"/>
      <c r="D165" s="171"/>
      <c r="E165" s="171"/>
      <c r="F165" s="171"/>
      <c r="G165" s="171"/>
      <c r="H165" s="171"/>
      <c r="I165" s="171"/>
    </row>
    <row r="166" spans="1:9">
      <c r="A166" s="171"/>
      <c r="B166" s="171"/>
      <c r="C166" s="171"/>
      <c r="D166" s="171"/>
      <c r="E166" s="171"/>
      <c r="F166" s="171"/>
      <c r="G166" s="171"/>
      <c r="H166" s="171"/>
      <c r="I166" s="171"/>
    </row>
    <row r="167" spans="1:9">
      <c r="A167" s="171"/>
      <c r="B167" s="171"/>
      <c r="C167" s="171"/>
      <c r="D167" s="171"/>
      <c r="E167" s="171"/>
      <c r="F167" s="171"/>
      <c r="G167" s="171"/>
      <c r="H167" s="171"/>
      <c r="I167" s="171"/>
    </row>
    <row r="168" spans="1:9">
      <c r="A168" s="171"/>
      <c r="B168" s="171"/>
      <c r="C168" s="171"/>
      <c r="D168" s="171"/>
      <c r="E168" s="171"/>
      <c r="F168" s="171"/>
      <c r="G168" s="171"/>
      <c r="H168" s="171"/>
      <c r="I168" s="171"/>
    </row>
    <row r="169" spans="1:9">
      <c r="A169" s="171"/>
      <c r="B169" s="171"/>
      <c r="C169" s="171"/>
      <c r="D169" s="171"/>
      <c r="E169" s="171"/>
      <c r="F169" s="171"/>
      <c r="G169" s="171"/>
      <c r="H169" s="171"/>
      <c r="I169" s="171"/>
    </row>
    <row r="170" spans="1:9">
      <c r="A170" s="171"/>
      <c r="B170" s="171"/>
      <c r="C170" s="171"/>
      <c r="D170" s="171"/>
      <c r="E170" s="171"/>
      <c r="F170" s="171"/>
      <c r="G170" s="171"/>
      <c r="H170" s="171"/>
      <c r="I170" s="171"/>
    </row>
    <row r="171" spans="1:9">
      <c r="A171" s="171"/>
      <c r="B171" s="171"/>
      <c r="C171" s="171"/>
      <c r="D171" s="171"/>
      <c r="E171" s="171"/>
      <c r="F171" s="171"/>
      <c r="G171" s="171"/>
      <c r="H171" s="171"/>
      <c r="I171" s="171"/>
    </row>
    <row r="172" spans="1:9">
      <c r="A172" s="171"/>
      <c r="B172" s="171"/>
      <c r="C172" s="171"/>
      <c r="D172" s="171"/>
      <c r="E172" s="171"/>
      <c r="F172" s="171"/>
      <c r="G172" s="171"/>
      <c r="H172" s="171"/>
      <c r="I172" s="171"/>
    </row>
    <row r="173" spans="1:9">
      <c r="A173" s="171"/>
      <c r="B173" s="171"/>
      <c r="C173" s="171"/>
      <c r="D173" s="171"/>
      <c r="E173" s="171"/>
      <c r="F173" s="171"/>
      <c r="G173" s="171"/>
      <c r="H173" s="171"/>
      <c r="I173" s="171"/>
    </row>
    <row r="174" spans="1:9">
      <c r="A174" s="171"/>
      <c r="B174" s="171"/>
      <c r="C174" s="171"/>
      <c r="D174" s="171"/>
      <c r="E174" s="171"/>
      <c r="F174" s="171"/>
      <c r="G174" s="171"/>
      <c r="H174" s="171"/>
      <c r="I174" s="171"/>
    </row>
    <row r="175" spans="1:9">
      <c r="A175" s="171"/>
      <c r="B175" s="171"/>
      <c r="C175" s="171"/>
      <c r="D175" s="171"/>
      <c r="E175" s="171"/>
      <c r="F175" s="171"/>
      <c r="G175" s="171"/>
      <c r="H175" s="171"/>
      <c r="I175" s="171"/>
    </row>
    <row r="176" spans="1:9">
      <c r="A176" s="171"/>
      <c r="B176" s="171"/>
      <c r="C176" s="171"/>
      <c r="D176" s="171"/>
      <c r="E176" s="171"/>
      <c r="F176" s="171"/>
      <c r="G176" s="171"/>
      <c r="H176" s="171"/>
      <c r="I176" s="171"/>
    </row>
    <row r="177" spans="1:9">
      <c r="A177" s="171"/>
      <c r="B177" s="171"/>
      <c r="C177" s="171"/>
      <c r="D177" s="171"/>
      <c r="E177" s="171"/>
      <c r="F177" s="171"/>
      <c r="G177" s="171"/>
      <c r="H177" s="171"/>
      <c r="I177" s="171"/>
    </row>
    <row r="178" spans="1:9">
      <c r="A178" s="171"/>
      <c r="B178" s="171"/>
      <c r="C178" s="171"/>
      <c r="D178" s="171"/>
      <c r="E178" s="171"/>
      <c r="F178" s="171"/>
      <c r="G178" s="171"/>
      <c r="H178" s="171"/>
      <c r="I178" s="171"/>
    </row>
    <row r="179" spans="1:9">
      <c r="A179" s="171"/>
      <c r="B179" s="171"/>
      <c r="C179" s="171"/>
      <c r="D179" s="171"/>
      <c r="E179" s="171"/>
      <c r="F179" s="171"/>
      <c r="G179" s="171"/>
      <c r="H179" s="171"/>
      <c r="I179" s="171"/>
    </row>
    <row r="180" spans="1:9">
      <c r="A180" s="171"/>
      <c r="B180" s="171"/>
      <c r="C180" s="171"/>
      <c r="D180" s="171"/>
      <c r="E180" s="171"/>
      <c r="F180" s="171"/>
      <c r="G180" s="171"/>
      <c r="H180" s="171"/>
      <c r="I180" s="171"/>
    </row>
    <row r="181" spans="1:9">
      <c r="A181" s="171"/>
      <c r="B181" s="171"/>
      <c r="C181" s="171"/>
      <c r="D181" s="171"/>
      <c r="E181" s="171"/>
      <c r="F181" s="171"/>
      <c r="G181" s="171"/>
      <c r="H181" s="171"/>
      <c r="I181" s="171"/>
    </row>
    <row r="182" spans="1:9">
      <c r="A182" s="171"/>
      <c r="B182" s="171"/>
      <c r="C182" s="171"/>
      <c r="D182" s="171"/>
      <c r="E182" s="171"/>
      <c r="F182" s="171"/>
      <c r="G182" s="171"/>
      <c r="H182" s="171"/>
      <c r="I182" s="171"/>
    </row>
    <row r="183" spans="1:9">
      <c r="A183" s="171"/>
      <c r="B183" s="171"/>
      <c r="C183" s="171"/>
      <c r="D183" s="171"/>
      <c r="E183" s="171"/>
      <c r="F183" s="171"/>
      <c r="G183" s="171"/>
      <c r="H183" s="171"/>
      <c r="I183" s="171"/>
    </row>
    <row r="184" spans="1:9">
      <c r="A184" s="171"/>
      <c r="B184" s="171"/>
      <c r="C184" s="171"/>
      <c r="D184" s="171"/>
      <c r="E184" s="171"/>
      <c r="F184" s="171"/>
      <c r="G184" s="171"/>
      <c r="H184" s="171"/>
      <c r="I184" s="171"/>
    </row>
    <row r="185" spans="1:9">
      <c r="A185" s="171"/>
      <c r="B185" s="171"/>
      <c r="C185" s="171"/>
      <c r="D185" s="171"/>
      <c r="E185" s="171"/>
      <c r="F185" s="171"/>
      <c r="G185" s="171"/>
      <c r="H185" s="171"/>
      <c r="I185" s="171"/>
    </row>
    <row r="186" spans="1:9">
      <c r="A186" s="171"/>
      <c r="B186" s="171"/>
      <c r="C186" s="171"/>
      <c r="D186" s="171"/>
      <c r="E186" s="171"/>
      <c r="F186" s="171"/>
      <c r="G186" s="171"/>
      <c r="H186" s="171"/>
      <c r="I186" s="171"/>
    </row>
    <row r="187" spans="1:9">
      <c r="A187" s="171"/>
      <c r="B187" s="171"/>
      <c r="C187" s="171"/>
      <c r="D187" s="171"/>
      <c r="E187" s="171"/>
      <c r="F187" s="171"/>
      <c r="G187" s="171"/>
      <c r="H187" s="171"/>
      <c r="I187" s="171"/>
    </row>
    <row r="188" spans="1:9">
      <c r="A188" s="171"/>
      <c r="B188" s="171"/>
      <c r="C188" s="171"/>
      <c r="D188" s="171"/>
      <c r="E188" s="171"/>
      <c r="F188" s="171"/>
      <c r="G188" s="171"/>
      <c r="H188" s="171"/>
      <c r="I188" s="171"/>
    </row>
    <row r="189" spans="1:9">
      <c r="A189" s="171"/>
      <c r="B189" s="171"/>
      <c r="C189" s="171"/>
      <c r="D189" s="171"/>
      <c r="E189" s="171"/>
      <c r="F189" s="171"/>
      <c r="G189" s="171"/>
      <c r="H189" s="171"/>
      <c r="I189" s="171"/>
    </row>
    <row r="190" spans="1:9">
      <c r="A190" s="171"/>
      <c r="B190" s="171"/>
      <c r="C190" s="171"/>
      <c r="D190" s="171"/>
      <c r="E190" s="171"/>
      <c r="F190" s="171"/>
      <c r="G190" s="171"/>
      <c r="H190" s="171"/>
      <c r="I190" s="171"/>
    </row>
    <row r="191" spans="1:9">
      <c r="A191" s="171"/>
      <c r="B191" s="171"/>
      <c r="C191" s="171"/>
      <c r="D191" s="171"/>
      <c r="E191" s="171"/>
      <c r="F191" s="171"/>
      <c r="G191" s="171"/>
      <c r="H191" s="171"/>
      <c r="I191" s="171"/>
    </row>
    <row r="192" spans="1:9">
      <c r="A192" s="171"/>
      <c r="B192" s="171"/>
      <c r="C192" s="171"/>
      <c r="D192" s="171"/>
      <c r="E192" s="171"/>
      <c r="F192" s="171"/>
      <c r="G192" s="171"/>
      <c r="H192" s="171"/>
      <c r="I192" s="171"/>
    </row>
    <row r="193" spans="1:9">
      <c r="A193" s="171"/>
      <c r="B193" s="171"/>
      <c r="C193" s="171"/>
      <c r="D193" s="171"/>
      <c r="E193" s="171"/>
      <c r="F193" s="171"/>
      <c r="G193" s="171"/>
      <c r="H193" s="171"/>
      <c r="I193" s="171"/>
    </row>
    <row r="194" spans="1:9">
      <c r="A194" s="171"/>
      <c r="B194" s="171"/>
      <c r="C194" s="171"/>
      <c r="D194" s="171"/>
      <c r="E194" s="171"/>
      <c r="F194" s="171"/>
      <c r="G194" s="171"/>
      <c r="H194" s="171"/>
      <c r="I194" s="171"/>
    </row>
    <row r="195" spans="1:9">
      <c r="A195" s="171"/>
      <c r="B195" s="171"/>
      <c r="C195" s="171"/>
      <c r="D195" s="171"/>
      <c r="E195" s="171"/>
      <c r="F195" s="171"/>
      <c r="G195" s="171"/>
      <c r="H195" s="171"/>
      <c r="I195" s="171"/>
    </row>
    <row r="196" spans="1:9">
      <c r="A196" s="171"/>
      <c r="B196" s="171"/>
      <c r="C196" s="171"/>
      <c r="D196" s="171"/>
      <c r="E196" s="171"/>
      <c r="F196" s="171"/>
      <c r="G196" s="171"/>
      <c r="H196" s="171"/>
      <c r="I196" s="171"/>
    </row>
    <row r="197" spans="1:9">
      <c r="A197" s="171"/>
      <c r="B197" s="171"/>
      <c r="C197" s="171"/>
      <c r="D197" s="171"/>
      <c r="E197" s="171"/>
      <c r="F197" s="171"/>
      <c r="G197" s="171"/>
      <c r="H197" s="171"/>
      <c r="I197" s="171"/>
    </row>
    <row r="198" spans="1:9">
      <c r="A198" s="171"/>
      <c r="B198" s="171"/>
      <c r="C198" s="171"/>
      <c r="D198" s="171"/>
      <c r="E198" s="171"/>
      <c r="F198" s="171"/>
      <c r="G198" s="171"/>
      <c r="H198" s="171"/>
      <c r="I198" s="171"/>
    </row>
    <row r="199" spans="1:9">
      <c r="A199" s="171"/>
      <c r="B199" s="171"/>
      <c r="C199" s="171"/>
      <c r="D199" s="171"/>
      <c r="E199" s="171"/>
      <c r="F199" s="171"/>
      <c r="G199" s="171"/>
      <c r="H199" s="171"/>
      <c r="I199" s="171"/>
    </row>
    <row r="200" spans="1:9">
      <c r="A200" s="171"/>
      <c r="B200" s="171"/>
      <c r="C200" s="171"/>
      <c r="D200" s="171"/>
      <c r="E200" s="171"/>
      <c r="F200" s="171"/>
      <c r="G200" s="171"/>
      <c r="H200" s="171"/>
      <c r="I200" s="171"/>
    </row>
    <row r="201" spans="1:9">
      <c r="A201" s="171"/>
      <c r="B201" s="171"/>
      <c r="C201" s="171"/>
      <c r="D201" s="171"/>
      <c r="E201" s="171"/>
      <c r="F201" s="171"/>
      <c r="G201" s="171"/>
      <c r="H201" s="171"/>
      <c r="I201" s="171"/>
    </row>
    <row r="202" spans="1:9">
      <c r="A202" s="171"/>
      <c r="B202" s="171"/>
      <c r="C202" s="171"/>
      <c r="D202" s="171"/>
      <c r="E202" s="171"/>
      <c r="F202" s="171"/>
      <c r="G202" s="171"/>
      <c r="H202" s="171"/>
      <c r="I202" s="171"/>
    </row>
    <row r="203" spans="1:9">
      <c r="A203" s="171"/>
      <c r="B203" s="171"/>
      <c r="C203" s="171"/>
      <c r="D203" s="171"/>
      <c r="E203" s="171"/>
      <c r="F203" s="171"/>
      <c r="G203" s="171"/>
      <c r="H203" s="171"/>
      <c r="I203" s="171"/>
    </row>
    <row r="204" spans="1:9">
      <c r="A204" s="171"/>
      <c r="B204" s="171"/>
      <c r="C204" s="171"/>
      <c r="D204" s="171"/>
      <c r="E204" s="171"/>
      <c r="F204" s="171"/>
      <c r="G204" s="171"/>
      <c r="H204" s="171"/>
      <c r="I204" s="171"/>
    </row>
    <row r="205" spans="1:9">
      <c r="A205" s="171"/>
      <c r="B205" s="171"/>
      <c r="C205" s="171"/>
      <c r="D205" s="171"/>
      <c r="E205" s="171"/>
      <c r="F205" s="171"/>
      <c r="G205" s="171"/>
      <c r="H205" s="171"/>
      <c r="I205" s="171"/>
    </row>
    <row r="206" spans="1:9">
      <c r="A206" s="171"/>
      <c r="B206" s="171"/>
      <c r="C206" s="171"/>
      <c r="D206" s="171"/>
      <c r="E206" s="171"/>
      <c r="F206" s="171"/>
      <c r="G206" s="171"/>
      <c r="H206" s="171"/>
      <c r="I206" s="171"/>
    </row>
    <row r="207" spans="1:9">
      <c r="A207" s="171"/>
      <c r="B207" s="171"/>
      <c r="C207" s="171"/>
      <c r="D207" s="171"/>
      <c r="E207" s="171"/>
      <c r="F207" s="171"/>
      <c r="G207" s="171"/>
      <c r="H207" s="171"/>
      <c r="I207" s="171"/>
    </row>
    <row r="208" spans="1:9">
      <c r="A208" s="171"/>
      <c r="B208" s="171"/>
      <c r="C208" s="171"/>
      <c r="D208" s="171"/>
      <c r="E208" s="171"/>
      <c r="F208" s="171"/>
      <c r="G208" s="171"/>
      <c r="H208" s="171"/>
      <c r="I208" s="171"/>
    </row>
    <row r="209" spans="1:9">
      <c r="A209" s="171"/>
      <c r="B209" s="171"/>
      <c r="C209" s="171"/>
      <c r="D209" s="171"/>
      <c r="E209" s="171"/>
      <c r="F209" s="171"/>
      <c r="G209" s="171"/>
      <c r="H209" s="171"/>
      <c r="I209" s="171"/>
    </row>
    <row r="210" spans="1:9">
      <c r="A210" s="171"/>
      <c r="B210" s="171"/>
      <c r="C210" s="171"/>
      <c r="D210" s="171"/>
      <c r="E210" s="171"/>
      <c r="F210" s="171"/>
      <c r="G210" s="171"/>
      <c r="H210" s="171"/>
      <c r="I210" s="171"/>
    </row>
    <row r="211" spans="1:9">
      <c r="A211" s="171"/>
      <c r="B211" s="171"/>
      <c r="C211" s="171"/>
      <c r="D211" s="171"/>
      <c r="E211" s="171"/>
      <c r="F211" s="171"/>
      <c r="G211" s="171"/>
      <c r="H211" s="171"/>
      <c r="I211" s="171"/>
    </row>
    <row r="212" spans="1:9">
      <c r="A212" s="171"/>
      <c r="B212" s="171"/>
      <c r="C212" s="171"/>
      <c r="D212" s="171"/>
      <c r="E212" s="171"/>
      <c r="F212" s="171"/>
      <c r="G212" s="171"/>
      <c r="H212" s="171"/>
      <c r="I212" s="171"/>
    </row>
    <row r="213" spans="1:9">
      <c r="A213" s="171"/>
      <c r="B213" s="171"/>
      <c r="C213" s="171"/>
      <c r="D213" s="171"/>
      <c r="E213" s="171"/>
      <c r="F213" s="171"/>
      <c r="G213" s="171"/>
      <c r="H213" s="171"/>
      <c r="I213" s="171"/>
    </row>
    <row r="214" spans="1:9">
      <c r="A214" s="171"/>
      <c r="B214" s="171"/>
      <c r="C214" s="171"/>
      <c r="D214" s="171"/>
      <c r="E214" s="171"/>
      <c r="F214" s="171"/>
      <c r="G214" s="171"/>
      <c r="H214" s="171"/>
      <c r="I214" s="171"/>
    </row>
    <row r="215" spans="1:9">
      <c r="A215" s="171"/>
      <c r="B215" s="171"/>
      <c r="C215" s="171"/>
      <c r="D215" s="171"/>
      <c r="E215" s="171"/>
      <c r="F215" s="171"/>
      <c r="G215" s="171"/>
      <c r="H215" s="171"/>
      <c r="I215" s="171"/>
    </row>
    <row r="216" spans="1:9">
      <c r="A216" s="171"/>
      <c r="B216" s="171"/>
      <c r="C216" s="171"/>
      <c r="D216" s="171"/>
      <c r="E216" s="171"/>
      <c r="F216" s="171"/>
      <c r="G216" s="171"/>
      <c r="H216" s="171"/>
      <c r="I216" s="171"/>
    </row>
    <row r="217" spans="1:9">
      <c r="A217" s="171"/>
      <c r="B217" s="171"/>
      <c r="C217" s="171"/>
      <c r="D217" s="171"/>
      <c r="E217" s="171"/>
      <c r="F217" s="171"/>
      <c r="G217" s="171"/>
      <c r="H217" s="171"/>
      <c r="I217" s="171"/>
    </row>
    <row r="218" spans="1:9">
      <c r="A218" s="171"/>
      <c r="B218" s="171"/>
      <c r="C218" s="171"/>
      <c r="D218" s="171"/>
      <c r="E218" s="171"/>
      <c r="F218" s="171"/>
      <c r="G218" s="171"/>
      <c r="H218" s="171"/>
      <c r="I218" s="171"/>
    </row>
    <row r="219" spans="1:9">
      <c r="A219" s="171"/>
      <c r="B219" s="171"/>
      <c r="C219" s="171"/>
      <c r="D219" s="171"/>
      <c r="E219" s="171"/>
      <c r="F219" s="171"/>
      <c r="G219" s="171"/>
      <c r="H219" s="171"/>
      <c r="I219" s="171"/>
    </row>
    <row r="220" spans="1:9">
      <c r="A220" s="171"/>
      <c r="B220" s="171"/>
      <c r="C220" s="171"/>
      <c r="D220" s="171"/>
      <c r="E220" s="171"/>
      <c r="F220" s="171"/>
      <c r="G220" s="171"/>
      <c r="H220" s="171"/>
      <c r="I220" s="171"/>
    </row>
    <row r="221" spans="1:9">
      <c r="A221" s="171"/>
      <c r="B221" s="171"/>
      <c r="C221" s="171"/>
      <c r="D221" s="171"/>
      <c r="E221" s="171"/>
      <c r="F221" s="171"/>
      <c r="G221" s="171"/>
      <c r="H221" s="171"/>
      <c r="I221" s="171"/>
    </row>
    <row r="222" spans="1:9">
      <c r="A222" s="171"/>
      <c r="B222" s="171"/>
      <c r="C222" s="171"/>
      <c r="D222" s="171"/>
      <c r="E222" s="171"/>
      <c r="F222" s="171"/>
      <c r="G222" s="171"/>
      <c r="H222" s="171"/>
      <c r="I222" s="171"/>
    </row>
    <row r="223" spans="1:9">
      <c r="A223" s="171"/>
      <c r="B223" s="171"/>
      <c r="C223" s="171"/>
      <c r="D223" s="171"/>
      <c r="E223" s="171"/>
      <c r="F223" s="171"/>
      <c r="G223" s="171"/>
      <c r="H223" s="171"/>
      <c r="I223" s="171"/>
    </row>
    <row r="224" spans="1:9">
      <c r="A224" s="171"/>
      <c r="B224" s="171"/>
      <c r="C224" s="171"/>
      <c r="D224" s="171"/>
      <c r="E224" s="171"/>
      <c r="F224" s="171"/>
      <c r="G224" s="171"/>
      <c r="H224" s="171"/>
      <c r="I224" s="171"/>
    </row>
    <row r="225" spans="1:9">
      <c r="A225" s="171"/>
      <c r="B225" s="171"/>
      <c r="C225" s="171"/>
      <c r="D225" s="171"/>
      <c r="E225" s="171"/>
      <c r="F225" s="171"/>
      <c r="G225" s="171"/>
      <c r="H225" s="171"/>
      <c r="I225" s="171"/>
    </row>
    <row r="226" spans="1:9">
      <c r="A226" s="171"/>
      <c r="B226" s="171"/>
      <c r="C226" s="171"/>
      <c r="D226" s="171"/>
      <c r="E226" s="171"/>
      <c r="F226" s="171"/>
      <c r="G226" s="171"/>
      <c r="H226" s="171"/>
      <c r="I226" s="171"/>
    </row>
    <row r="227" spans="1:9">
      <c r="A227" s="171"/>
      <c r="B227" s="171"/>
      <c r="C227" s="171"/>
      <c r="D227" s="171"/>
      <c r="E227" s="171"/>
      <c r="F227" s="171"/>
      <c r="G227" s="171"/>
      <c r="H227" s="171"/>
      <c r="I227" s="171"/>
    </row>
    <row r="228" spans="1:9">
      <c r="A228" s="171"/>
      <c r="B228" s="171"/>
      <c r="C228" s="171"/>
      <c r="D228" s="171"/>
      <c r="E228" s="171"/>
      <c r="F228" s="171"/>
      <c r="G228" s="171"/>
      <c r="H228" s="171"/>
      <c r="I228" s="171"/>
    </row>
    <row r="229" spans="1:9">
      <c r="A229" s="171"/>
      <c r="B229" s="171"/>
      <c r="C229" s="171"/>
      <c r="D229" s="171"/>
      <c r="E229" s="171"/>
      <c r="F229" s="171"/>
      <c r="G229" s="171"/>
      <c r="H229" s="171"/>
      <c r="I229" s="171"/>
    </row>
    <row r="230" spans="1:9">
      <c r="A230" s="171"/>
      <c r="B230" s="171"/>
      <c r="C230" s="171"/>
      <c r="D230" s="171"/>
      <c r="E230" s="171"/>
      <c r="F230" s="171"/>
      <c r="G230" s="171"/>
      <c r="H230" s="171"/>
      <c r="I230" s="171"/>
    </row>
    <row r="231" spans="1:9">
      <c r="A231" s="171"/>
      <c r="B231" s="171"/>
      <c r="C231" s="171"/>
      <c r="D231" s="171"/>
      <c r="E231" s="171"/>
      <c r="F231" s="171"/>
      <c r="G231" s="171"/>
      <c r="H231" s="171"/>
      <c r="I231" s="171"/>
    </row>
    <row r="232" spans="1:9">
      <c r="A232" s="171"/>
      <c r="B232" s="171"/>
      <c r="C232" s="171"/>
      <c r="D232" s="171"/>
      <c r="E232" s="171"/>
      <c r="F232" s="171"/>
      <c r="G232" s="171"/>
      <c r="H232" s="171"/>
      <c r="I232" s="171"/>
    </row>
    <row r="233" spans="1:9">
      <c r="A233" s="171"/>
      <c r="B233" s="171"/>
      <c r="C233" s="171"/>
      <c r="D233" s="171"/>
      <c r="E233" s="171"/>
      <c r="F233" s="171"/>
      <c r="G233" s="171"/>
      <c r="H233" s="171"/>
      <c r="I233" s="171"/>
    </row>
    <row r="234" spans="1:9">
      <c r="A234" s="171"/>
      <c r="B234" s="171"/>
      <c r="C234" s="171"/>
      <c r="D234" s="171"/>
      <c r="E234" s="171"/>
      <c r="F234" s="171"/>
      <c r="G234" s="171"/>
      <c r="H234" s="171"/>
      <c r="I234" s="171"/>
    </row>
    <row r="235" spans="1:9">
      <c r="A235" s="171"/>
      <c r="B235" s="171"/>
      <c r="C235" s="171"/>
      <c r="D235" s="171"/>
      <c r="E235" s="171"/>
      <c r="F235" s="171"/>
      <c r="G235" s="171"/>
      <c r="H235" s="171"/>
      <c r="I235" s="171"/>
    </row>
    <row r="236" spans="1:9">
      <c r="A236" s="171"/>
      <c r="B236" s="171"/>
      <c r="C236" s="171"/>
      <c r="D236" s="171"/>
      <c r="E236" s="171"/>
      <c r="F236" s="171"/>
      <c r="G236" s="171"/>
      <c r="H236" s="171"/>
      <c r="I236" s="171"/>
    </row>
    <row r="237" spans="1:9">
      <c r="A237" s="171"/>
      <c r="B237" s="171"/>
      <c r="C237" s="171"/>
      <c r="D237" s="171"/>
      <c r="E237" s="171"/>
      <c r="F237" s="171"/>
      <c r="G237" s="171"/>
      <c r="H237" s="171"/>
      <c r="I237" s="171"/>
    </row>
    <row r="238" spans="1:9">
      <c r="A238" s="171"/>
      <c r="B238" s="171"/>
      <c r="C238" s="171"/>
      <c r="D238" s="171"/>
      <c r="E238" s="171"/>
      <c r="F238" s="171"/>
      <c r="G238" s="171"/>
      <c r="H238" s="171"/>
      <c r="I238" s="171"/>
    </row>
    <row r="239" spans="1:9">
      <c r="A239" s="171"/>
      <c r="B239" s="171"/>
      <c r="C239" s="171"/>
      <c r="D239" s="171"/>
      <c r="E239" s="171"/>
      <c r="F239" s="171"/>
      <c r="G239" s="171"/>
      <c r="H239" s="171"/>
      <c r="I239" s="171"/>
    </row>
    <row r="240" spans="1:9">
      <c r="A240" s="171"/>
      <c r="B240" s="171"/>
      <c r="C240" s="171"/>
      <c r="D240" s="171"/>
      <c r="E240" s="171"/>
      <c r="F240" s="171"/>
      <c r="G240" s="171"/>
      <c r="H240" s="171"/>
      <c r="I240" s="171"/>
    </row>
    <row r="241" spans="1:9">
      <c r="A241" s="171"/>
      <c r="B241" s="171"/>
      <c r="C241" s="171"/>
      <c r="D241" s="171"/>
      <c r="E241" s="171"/>
      <c r="F241" s="171"/>
      <c r="G241" s="171"/>
      <c r="H241" s="171"/>
      <c r="I241" s="171"/>
    </row>
    <row r="242" spans="1:9">
      <c r="A242" s="171"/>
      <c r="B242" s="171"/>
      <c r="C242" s="171"/>
      <c r="D242" s="171"/>
      <c r="E242" s="171"/>
      <c r="F242" s="171"/>
      <c r="G242" s="171"/>
      <c r="H242" s="171"/>
      <c r="I242" s="171"/>
    </row>
    <row r="243" spans="1:9">
      <c r="A243" s="171"/>
      <c r="B243" s="171"/>
      <c r="C243" s="171"/>
      <c r="D243" s="171"/>
      <c r="E243" s="171"/>
      <c r="F243" s="171"/>
      <c r="G243" s="171"/>
      <c r="H243" s="171"/>
      <c r="I243" s="171"/>
    </row>
    <row r="244" spans="1:9">
      <c r="A244" s="171"/>
      <c r="B244" s="171"/>
      <c r="C244" s="171"/>
      <c r="D244" s="171"/>
      <c r="E244" s="171"/>
      <c r="F244" s="171"/>
      <c r="G244" s="171"/>
      <c r="H244" s="171"/>
      <c r="I244" s="171"/>
    </row>
    <row r="245" spans="1:9">
      <c r="A245" s="171"/>
      <c r="B245" s="171"/>
      <c r="C245" s="171"/>
      <c r="D245" s="171"/>
      <c r="E245" s="171"/>
      <c r="F245" s="171"/>
      <c r="G245" s="171"/>
      <c r="H245" s="171"/>
      <c r="I245" s="171"/>
    </row>
    <row r="246" spans="1:9">
      <c r="A246" s="171"/>
      <c r="B246" s="171"/>
      <c r="C246" s="171"/>
      <c r="D246" s="171"/>
      <c r="E246" s="171"/>
      <c r="F246" s="171"/>
      <c r="G246" s="171"/>
      <c r="H246" s="171"/>
      <c r="I246" s="171"/>
    </row>
    <row r="247" spans="1:9">
      <c r="A247" s="171"/>
      <c r="B247" s="171"/>
      <c r="C247" s="171"/>
      <c r="D247" s="171"/>
      <c r="E247" s="171"/>
      <c r="F247" s="171"/>
      <c r="G247" s="171"/>
      <c r="H247" s="171"/>
      <c r="I247" s="171"/>
    </row>
    <row r="248" spans="1:9">
      <c r="A248" s="171"/>
      <c r="B248" s="171"/>
      <c r="C248" s="171"/>
      <c r="D248" s="171"/>
      <c r="E248" s="171"/>
      <c r="F248" s="171"/>
      <c r="G248" s="171"/>
      <c r="H248" s="171"/>
      <c r="I248" s="171"/>
    </row>
    <row r="249" spans="1:9">
      <c r="A249" s="171"/>
      <c r="B249" s="171"/>
      <c r="C249" s="171"/>
      <c r="D249" s="171"/>
      <c r="E249" s="171"/>
      <c r="F249" s="171"/>
      <c r="G249" s="171"/>
      <c r="H249" s="171"/>
      <c r="I249" s="171"/>
    </row>
    <row r="250" spans="1:9">
      <c r="A250" s="171"/>
      <c r="B250" s="171"/>
      <c r="C250" s="171"/>
      <c r="D250" s="171"/>
      <c r="E250" s="171"/>
      <c r="F250" s="171"/>
      <c r="G250" s="171"/>
      <c r="H250" s="171"/>
      <c r="I250" s="171"/>
    </row>
    <row r="251" spans="1:9">
      <c r="A251" s="171"/>
      <c r="B251" s="171"/>
      <c r="C251" s="171"/>
      <c r="D251" s="171"/>
      <c r="E251" s="171"/>
      <c r="F251" s="171"/>
      <c r="G251" s="171"/>
      <c r="H251" s="171"/>
      <c r="I251" s="171"/>
    </row>
    <row r="252" spans="1:9">
      <c r="A252" s="171"/>
      <c r="B252" s="171"/>
      <c r="C252" s="171"/>
      <c r="D252" s="171"/>
      <c r="E252" s="171"/>
      <c r="F252" s="171"/>
      <c r="G252" s="171"/>
      <c r="H252" s="171"/>
      <c r="I252" s="171"/>
    </row>
    <row r="253" spans="1:9">
      <c r="A253" s="171"/>
      <c r="B253" s="171"/>
      <c r="C253" s="171"/>
      <c r="D253" s="171"/>
      <c r="E253" s="171"/>
      <c r="F253" s="171"/>
      <c r="G253" s="171"/>
      <c r="H253" s="171"/>
      <c r="I253" s="171"/>
    </row>
    <row r="254" spans="1:9">
      <c r="A254" s="171"/>
      <c r="B254" s="171"/>
      <c r="C254" s="171"/>
      <c r="D254" s="171"/>
      <c r="E254" s="171"/>
      <c r="F254" s="171"/>
      <c r="G254" s="171"/>
      <c r="H254" s="171"/>
      <c r="I254" s="171"/>
    </row>
    <row r="255" spans="1:9">
      <c r="A255" s="171"/>
      <c r="B255" s="171"/>
      <c r="C255" s="171"/>
      <c r="D255" s="171"/>
      <c r="E255" s="171"/>
      <c r="F255" s="171"/>
      <c r="G255" s="171"/>
      <c r="H255" s="171"/>
      <c r="I255" s="171"/>
    </row>
    <row r="256" spans="1:9">
      <c r="A256" s="171"/>
      <c r="B256" s="171"/>
      <c r="C256" s="171"/>
      <c r="D256" s="171"/>
      <c r="E256" s="171"/>
      <c r="F256" s="171"/>
      <c r="G256" s="171"/>
      <c r="H256" s="171"/>
      <c r="I256" s="171"/>
    </row>
    <row r="257" spans="1:9">
      <c r="A257" s="171"/>
      <c r="B257" s="171"/>
      <c r="C257" s="171"/>
      <c r="D257" s="171"/>
      <c r="E257" s="171"/>
      <c r="F257" s="171"/>
      <c r="G257" s="171"/>
      <c r="H257" s="171"/>
      <c r="I257" s="171"/>
    </row>
    <row r="258" spans="1:9">
      <c r="A258" s="171"/>
      <c r="B258" s="171"/>
      <c r="C258" s="171"/>
      <c r="D258" s="171"/>
      <c r="E258" s="171"/>
      <c r="F258" s="171"/>
      <c r="G258" s="171"/>
      <c r="H258" s="171"/>
      <c r="I258" s="171"/>
    </row>
    <row r="259" spans="1:9">
      <c r="A259" s="171"/>
      <c r="B259" s="171"/>
      <c r="C259" s="171"/>
      <c r="D259" s="171"/>
      <c r="E259" s="171"/>
      <c r="F259" s="171"/>
      <c r="G259" s="171"/>
      <c r="H259" s="171"/>
      <c r="I259" s="171"/>
    </row>
    <row r="260" spans="1:9">
      <c r="A260" s="171"/>
      <c r="B260" s="171"/>
      <c r="C260" s="171"/>
      <c r="D260" s="171"/>
      <c r="E260" s="171"/>
      <c r="F260" s="171"/>
      <c r="G260" s="171"/>
      <c r="H260" s="171"/>
      <c r="I260" s="171"/>
    </row>
    <row r="261" spans="1:9">
      <c r="A261" s="171"/>
      <c r="B261" s="171"/>
      <c r="C261" s="171"/>
      <c r="D261" s="171"/>
      <c r="E261" s="171"/>
      <c r="F261" s="171"/>
      <c r="G261" s="171"/>
      <c r="H261" s="171"/>
      <c r="I261" s="171"/>
    </row>
    <row r="262" spans="1:9">
      <c r="A262" s="171"/>
      <c r="B262" s="171"/>
      <c r="C262" s="171"/>
      <c r="D262" s="171"/>
      <c r="E262" s="171"/>
      <c r="F262" s="171"/>
      <c r="G262" s="171"/>
      <c r="H262" s="171"/>
      <c r="I262" s="171"/>
    </row>
    <row r="263" spans="1:9">
      <c r="A263" s="171"/>
      <c r="B263" s="171"/>
      <c r="C263" s="171"/>
      <c r="D263" s="171"/>
      <c r="E263" s="171"/>
      <c r="F263" s="171"/>
      <c r="G263" s="171"/>
      <c r="H263" s="171"/>
      <c r="I263" s="171"/>
    </row>
    <row r="264" spans="1:9">
      <c r="A264" s="171"/>
      <c r="B264" s="171"/>
      <c r="C264" s="171"/>
      <c r="D264" s="171"/>
      <c r="E264" s="171"/>
      <c r="F264" s="171"/>
      <c r="G264" s="171"/>
      <c r="H264" s="171"/>
      <c r="I264" s="171"/>
    </row>
    <row r="265" spans="1:9">
      <c r="A265" s="171"/>
      <c r="B265" s="171"/>
      <c r="C265" s="171"/>
      <c r="D265" s="171"/>
      <c r="E265" s="171"/>
      <c r="F265" s="171"/>
      <c r="G265" s="171"/>
      <c r="H265" s="171"/>
      <c r="I265" s="171"/>
    </row>
    <row r="266" spans="1:9">
      <c r="A266" s="171"/>
      <c r="B266" s="171"/>
      <c r="C266" s="171"/>
      <c r="D266" s="171"/>
      <c r="E266" s="171"/>
      <c r="F266" s="171"/>
      <c r="G266" s="171"/>
      <c r="H266" s="171"/>
      <c r="I266" s="171"/>
    </row>
    <row r="267" spans="1:9">
      <c r="A267" s="171"/>
      <c r="B267" s="171"/>
      <c r="C267" s="171"/>
      <c r="D267" s="171"/>
      <c r="E267" s="171"/>
      <c r="F267" s="171"/>
      <c r="G267" s="171"/>
      <c r="H267" s="171"/>
      <c r="I267" s="171"/>
    </row>
    <row r="268" spans="1:9">
      <c r="A268" s="171"/>
      <c r="B268" s="171"/>
      <c r="C268" s="171"/>
      <c r="D268" s="171"/>
      <c r="E268" s="171"/>
      <c r="F268" s="171"/>
      <c r="G268" s="171"/>
      <c r="H268" s="171"/>
      <c r="I268" s="171"/>
    </row>
    <row r="269" spans="1:9">
      <c r="A269" s="171"/>
      <c r="B269" s="171"/>
      <c r="C269" s="171"/>
      <c r="D269" s="171"/>
      <c r="E269" s="171"/>
      <c r="F269" s="171"/>
      <c r="G269" s="171"/>
      <c r="H269" s="171"/>
      <c r="I269" s="171"/>
    </row>
    <row r="270" spans="1:9">
      <c r="A270" s="171"/>
      <c r="B270" s="171"/>
      <c r="C270" s="171"/>
      <c r="D270" s="171"/>
      <c r="E270" s="171"/>
      <c r="F270" s="171"/>
      <c r="G270" s="171"/>
      <c r="H270" s="171"/>
      <c r="I270" s="171"/>
    </row>
    <row r="271" spans="1:9">
      <c r="A271" s="171"/>
      <c r="B271" s="171"/>
      <c r="C271" s="171"/>
      <c r="D271" s="171"/>
      <c r="E271" s="171"/>
      <c r="F271" s="171"/>
      <c r="G271" s="171"/>
      <c r="H271" s="171"/>
      <c r="I271" s="171"/>
    </row>
    <row r="272" spans="1:9">
      <c r="A272" s="171"/>
      <c r="B272" s="171"/>
      <c r="C272" s="171"/>
      <c r="D272" s="171"/>
      <c r="E272" s="171"/>
      <c r="F272" s="171"/>
      <c r="G272" s="171"/>
      <c r="H272" s="171"/>
      <c r="I272" s="171"/>
    </row>
    <row r="273" spans="1:9">
      <c r="A273" s="171"/>
      <c r="B273" s="171"/>
      <c r="C273" s="171"/>
      <c r="D273" s="171"/>
      <c r="E273" s="171"/>
      <c r="F273" s="171"/>
      <c r="G273" s="171"/>
      <c r="H273" s="171"/>
      <c r="I273" s="171"/>
    </row>
    <row r="274" spans="1:9">
      <c r="A274" s="171"/>
      <c r="B274" s="171"/>
      <c r="C274" s="171"/>
      <c r="D274" s="171"/>
      <c r="E274" s="171"/>
      <c r="F274" s="171"/>
      <c r="G274" s="171"/>
      <c r="H274" s="171"/>
      <c r="I274" s="171"/>
    </row>
    <row r="275" spans="1:9">
      <c r="A275" s="171"/>
      <c r="B275" s="171"/>
      <c r="C275" s="171"/>
      <c r="D275" s="171"/>
      <c r="E275" s="171"/>
      <c r="F275" s="171"/>
      <c r="G275" s="171"/>
      <c r="H275" s="171"/>
      <c r="I275" s="171"/>
    </row>
    <row r="276" spans="1:9">
      <c r="A276" s="171"/>
      <c r="B276" s="171"/>
      <c r="C276" s="171"/>
      <c r="D276" s="171"/>
      <c r="E276" s="171"/>
      <c r="F276" s="171"/>
      <c r="G276" s="171"/>
      <c r="H276" s="171"/>
      <c r="I276" s="171"/>
    </row>
    <row r="277" spans="1:9">
      <c r="A277" s="171"/>
      <c r="B277" s="171"/>
      <c r="C277" s="171"/>
      <c r="D277" s="171"/>
      <c r="E277" s="171"/>
      <c r="F277" s="171"/>
      <c r="G277" s="171"/>
      <c r="H277" s="171"/>
      <c r="I277" s="171"/>
    </row>
    <row r="278" spans="1:9">
      <c r="A278" s="171"/>
      <c r="B278" s="171"/>
      <c r="C278" s="171"/>
      <c r="D278" s="171"/>
      <c r="E278" s="171"/>
      <c r="F278" s="171"/>
      <c r="G278" s="171"/>
      <c r="H278" s="171"/>
      <c r="I278" s="171"/>
    </row>
    <row r="279" spans="1:9">
      <c r="A279" s="171"/>
      <c r="B279" s="171"/>
      <c r="C279" s="171"/>
      <c r="D279" s="171"/>
      <c r="E279" s="171"/>
      <c r="F279" s="171"/>
      <c r="G279" s="171"/>
      <c r="H279" s="171"/>
      <c r="I279" s="171"/>
    </row>
    <row r="280" spans="1:9">
      <c r="A280" s="171"/>
      <c r="B280" s="171"/>
      <c r="C280" s="171"/>
      <c r="D280" s="171"/>
      <c r="E280" s="171"/>
      <c r="F280" s="171"/>
      <c r="G280" s="171"/>
      <c r="H280" s="171"/>
      <c r="I280" s="171"/>
    </row>
    <row r="281" spans="1:9">
      <c r="A281" s="171"/>
      <c r="B281" s="171"/>
      <c r="C281" s="171"/>
      <c r="D281" s="171"/>
      <c r="E281" s="171"/>
      <c r="F281" s="171"/>
      <c r="G281" s="171"/>
      <c r="H281" s="171"/>
      <c r="I281" s="171"/>
    </row>
    <row r="282" spans="1:9">
      <c r="A282" s="171"/>
      <c r="B282" s="171"/>
      <c r="C282" s="171"/>
      <c r="D282" s="171"/>
      <c r="E282" s="171"/>
      <c r="F282" s="171"/>
      <c r="G282" s="171"/>
      <c r="H282" s="171"/>
      <c r="I282" s="171"/>
    </row>
    <row r="283" spans="1:9">
      <c r="A283" s="171"/>
      <c r="B283" s="171"/>
      <c r="C283" s="171"/>
      <c r="D283" s="171"/>
      <c r="E283" s="171"/>
      <c r="F283" s="171"/>
      <c r="G283" s="171"/>
      <c r="H283" s="171"/>
      <c r="I283" s="171"/>
    </row>
    <row r="284" spans="1:9">
      <c r="A284" s="171"/>
      <c r="B284" s="171"/>
      <c r="C284" s="171"/>
      <c r="D284" s="171"/>
      <c r="E284" s="171"/>
      <c r="F284" s="171"/>
      <c r="G284" s="171"/>
      <c r="H284" s="171"/>
      <c r="I284" s="171"/>
    </row>
    <row r="285" spans="1:9">
      <c r="A285" s="171"/>
      <c r="B285" s="171"/>
      <c r="C285" s="171"/>
      <c r="D285" s="171"/>
      <c r="E285" s="171"/>
      <c r="F285" s="171"/>
      <c r="G285" s="171"/>
      <c r="H285" s="171"/>
      <c r="I285" s="171"/>
    </row>
    <row r="286" spans="1:9">
      <c r="A286" s="171"/>
      <c r="B286" s="171"/>
      <c r="C286" s="171"/>
      <c r="D286" s="171"/>
      <c r="E286" s="171"/>
      <c r="F286" s="171"/>
      <c r="G286" s="171"/>
      <c r="H286" s="171"/>
      <c r="I286" s="171"/>
    </row>
    <row r="287" spans="1:9">
      <c r="A287" s="171"/>
      <c r="B287" s="171"/>
      <c r="C287" s="171"/>
      <c r="D287" s="171"/>
      <c r="E287" s="171"/>
      <c r="F287" s="171"/>
      <c r="G287" s="171"/>
      <c r="H287" s="171"/>
      <c r="I287" s="171"/>
    </row>
    <row r="288" spans="1:9">
      <c r="A288" s="171"/>
      <c r="B288" s="171"/>
      <c r="C288" s="171"/>
      <c r="D288" s="171"/>
      <c r="E288" s="171"/>
      <c r="F288" s="171"/>
      <c r="G288" s="171"/>
      <c r="H288" s="171"/>
      <c r="I288" s="171"/>
    </row>
    <row r="289" spans="1:9">
      <c r="A289" s="171"/>
      <c r="B289" s="171"/>
      <c r="C289" s="171"/>
      <c r="D289" s="171"/>
      <c r="E289" s="171"/>
      <c r="F289" s="171"/>
      <c r="G289" s="171"/>
      <c r="H289" s="171"/>
      <c r="I289" s="171"/>
    </row>
    <row r="290" spans="1:9">
      <c r="A290" s="171"/>
      <c r="B290" s="171"/>
      <c r="C290" s="171"/>
      <c r="D290" s="171"/>
      <c r="E290" s="171"/>
      <c r="F290" s="171"/>
      <c r="G290" s="171"/>
      <c r="H290" s="171"/>
      <c r="I290" s="171"/>
    </row>
    <row r="291" spans="1:9">
      <c r="A291" s="171"/>
      <c r="B291" s="171"/>
      <c r="C291" s="171"/>
      <c r="D291" s="171"/>
      <c r="E291" s="171"/>
      <c r="F291" s="171"/>
      <c r="G291" s="171"/>
      <c r="H291" s="171"/>
      <c r="I291" s="171"/>
    </row>
    <row r="292" spans="1:9">
      <c r="A292" s="171"/>
      <c r="B292" s="171"/>
      <c r="C292" s="171"/>
      <c r="D292" s="171"/>
      <c r="E292" s="171"/>
      <c r="F292" s="171"/>
      <c r="G292" s="171"/>
      <c r="H292" s="171"/>
      <c r="I292" s="171"/>
    </row>
    <row r="293" spans="1:9">
      <c r="A293" s="171"/>
      <c r="B293" s="171"/>
      <c r="C293" s="171"/>
      <c r="D293" s="171"/>
      <c r="E293" s="171"/>
      <c r="F293" s="171"/>
      <c r="G293" s="171"/>
      <c r="H293" s="171"/>
      <c r="I293" s="171"/>
    </row>
    <row r="294" spans="1:9">
      <c r="A294" s="171"/>
      <c r="B294" s="171"/>
      <c r="C294" s="171"/>
      <c r="D294" s="171"/>
      <c r="E294" s="171"/>
      <c r="F294" s="171"/>
      <c r="G294" s="171"/>
      <c r="H294" s="171"/>
      <c r="I294" s="171"/>
    </row>
    <row r="295" spans="1:9">
      <c r="A295" s="171"/>
      <c r="B295" s="171"/>
      <c r="C295" s="171"/>
      <c r="D295" s="171"/>
      <c r="E295" s="171"/>
      <c r="F295" s="171"/>
      <c r="G295" s="171"/>
      <c r="H295" s="171"/>
      <c r="I295" s="171"/>
    </row>
    <row r="296" spans="1:9">
      <c r="A296" s="171"/>
      <c r="B296" s="171"/>
      <c r="C296" s="171"/>
      <c r="D296" s="171"/>
      <c r="E296" s="171"/>
      <c r="F296" s="171"/>
      <c r="G296" s="171"/>
      <c r="H296" s="171"/>
      <c r="I296" s="171"/>
    </row>
    <row r="297" spans="1:9">
      <c r="A297" s="171"/>
      <c r="B297" s="171"/>
      <c r="C297" s="171"/>
      <c r="D297" s="171"/>
      <c r="E297" s="171"/>
      <c r="F297" s="171"/>
      <c r="G297" s="171"/>
      <c r="H297" s="171"/>
      <c r="I297" s="17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5293"/>
  <sheetViews>
    <sheetView showGridLines="0" topLeftCell="A5285" zoomScale="85" zoomScaleNormal="100" workbookViewId="0">
      <selection activeCell="X49975" sqref="X49975"/>
    </sheetView>
  </sheetViews>
  <sheetFormatPr defaultColWidth="8.85546875" defaultRowHeight="15" customHeight="1"/>
  <cols>
    <col min="1" max="1" width="15.85546875" customWidth="1"/>
    <col min="2" max="2" width="29.5703125" customWidth="1"/>
    <col min="3" max="3" width="9" customWidth="1"/>
    <col min="4" max="4" width="28.85546875" customWidth="1"/>
    <col min="5" max="5" width="10" customWidth="1"/>
    <col min="6" max="6" width="27.140625" customWidth="1"/>
    <col min="7" max="7" width="19.28515625" customWidth="1"/>
    <col min="8" max="8" width="10" customWidth="1"/>
    <col min="9" max="9" width="18.140625" customWidth="1"/>
    <col min="10" max="10" width="16.7109375" customWidth="1"/>
    <col min="11" max="11" width="34.140625" customWidth="1"/>
    <col min="12" max="12" width="34" customWidth="1"/>
    <col min="13" max="14" width="30.140625" customWidth="1"/>
    <col min="15" max="15" width="39.42578125" customWidth="1"/>
    <col min="18" max="18" width="35.42578125" customWidth="1"/>
    <col min="19" max="19" width="18.85546875" customWidth="1"/>
    <col min="20" max="20" width="16.42578125" customWidth="1"/>
    <col min="21" max="21" width="22.140625" customWidth="1"/>
    <col min="22" max="22" width="16.5703125" customWidth="1"/>
    <col min="23" max="23" width="16.140625" customWidth="1"/>
    <col min="24" max="24" width="16.5703125" customWidth="1"/>
  </cols>
  <sheetData>
    <row r="1" spans="1:24" ht="24.95" customHeight="1">
      <c r="A1" s="68" t="s">
        <v>127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4" ht="59.45" customHeight="1" thickBot="1">
      <c r="A2" s="105" t="s">
        <v>128</v>
      </c>
      <c r="B2" s="105"/>
      <c r="C2" s="105"/>
      <c r="D2" s="105"/>
      <c r="E2" s="105"/>
      <c r="F2" s="105"/>
      <c r="G2" s="105"/>
      <c r="H2" s="105"/>
      <c r="I2" s="105" t="s">
        <v>129</v>
      </c>
      <c r="J2" s="105" t="s">
        <v>129</v>
      </c>
      <c r="K2" s="105"/>
      <c r="L2" s="105" t="s">
        <v>130</v>
      </c>
      <c r="M2" s="105" t="s">
        <v>130</v>
      </c>
      <c r="N2" s="105" t="s">
        <v>131</v>
      </c>
      <c r="O2" s="105"/>
    </row>
    <row r="3" spans="1:24" ht="90" customHeight="1" thickBot="1">
      <c r="A3" s="68" t="s">
        <v>132</v>
      </c>
      <c r="B3" s="68" t="s">
        <v>133</v>
      </c>
      <c r="C3" s="68" t="s">
        <v>134</v>
      </c>
      <c r="D3" s="68" t="s">
        <v>135</v>
      </c>
      <c r="E3" s="68" t="s">
        <v>136</v>
      </c>
      <c r="F3" s="68" t="s">
        <v>137</v>
      </c>
      <c r="G3" s="168" t="s">
        <v>138</v>
      </c>
      <c r="H3" s="168" t="s">
        <v>139</v>
      </c>
      <c r="I3" s="68" t="s">
        <v>140</v>
      </c>
      <c r="J3" s="167" t="s">
        <v>141</v>
      </c>
      <c r="K3" s="168" t="s">
        <v>142</v>
      </c>
      <c r="L3" s="168" t="s">
        <v>143</v>
      </c>
      <c r="M3" s="168" t="s">
        <v>144</v>
      </c>
      <c r="N3" s="168" t="s">
        <v>145</v>
      </c>
      <c r="O3" s="168" t="s">
        <v>146</v>
      </c>
      <c r="R3" s="196" t="s">
        <v>147</v>
      </c>
      <c r="S3" s="197" t="s">
        <v>148</v>
      </c>
      <c r="U3" s="196" t="s">
        <v>147</v>
      </c>
      <c r="V3" s="198" t="s">
        <v>149</v>
      </c>
      <c r="W3" s="199" t="s">
        <v>150</v>
      </c>
      <c r="X3" s="197" t="s">
        <v>151</v>
      </c>
    </row>
    <row r="4" spans="1:24" ht="18" customHeight="1">
      <c r="A4" s="91">
        <v>2001041</v>
      </c>
      <c r="B4" s="46" t="s">
        <v>98</v>
      </c>
      <c r="C4" s="46">
        <v>201</v>
      </c>
      <c r="D4" s="44" t="s">
        <v>152</v>
      </c>
      <c r="E4" s="44">
        <v>23000</v>
      </c>
      <c r="F4" s="203" t="s">
        <v>153</v>
      </c>
      <c r="G4" s="44"/>
      <c r="H4" s="44"/>
      <c r="I4" s="44">
        <v>6539</v>
      </c>
      <c r="J4" s="203"/>
      <c r="K4" s="166" t="s">
        <v>154</v>
      </c>
      <c r="L4" s="94"/>
      <c r="M4" s="94"/>
      <c r="N4" s="94"/>
      <c r="O4" s="170"/>
      <c r="R4" s="194" t="s">
        <v>155</v>
      </c>
      <c r="S4" s="195">
        <f t="shared" ref="S4:S28" si="0">IFERROR(SUMIF(K$4:K$19975,R4,I$4:I$19975),0)+IFERROR(SUMIF(K$4:K$19975,R4,J$4:J$19975),0)</f>
        <v>39595358.470000044</v>
      </c>
      <c r="U4" s="188" t="str">
        <f>Tabell6[[#This Row],[Gruppering*]]</f>
        <v>1. Lønn</v>
      </c>
      <c r="V4" s="186">
        <f t="shared" ref="V4:V27" si="1">IFERROR(SUMIF(K$4:K$19975,$U4,L$4:L$19975),0)</f>
        <v>0</v>
      </c>
      <c r="W4" s="186">
        <f t="shared" ref="W4:W27" si="2">+IFERROR(SUMIF(K$4:K$19975,$U4,M$4:M$19975),0)</f>
        <v>0</v>
      </c>
      <c r="X4" s="187">
        <f t="shared" ref="X4:X27" si="3">+IFERROR(SUMIF(K$4:K$19975,U4,N$4:N$19975),0)</f>
        <v>0</v>
      </c>
    </row>
    <row r="5" spans="1:24" ht="15" customHeight="1">
      <c r="A5" s="91">
        <v>2001041</v>
      </c>
      <c r="B5" s="46" t="s">
        <v>98</v>
      </c>
      <c r="C5" s="46">
        <v>201</v>
      </c>
      <c r="D5" s="44" t="s">
        <v>152</v>
      </c>
      <c r="E5" s="44">
        <v>42900</v>
      </c>
      <c r="F5" s="203" t="s">
        <v>156</v>
      </c>
      <c r="G5" s="44"/>
      <c r="H5" s="44"/>
      <c r="I5" s="44">
        <v>1634.75</v>
      </c>
      <c r="J5" s="203"/>
      <c r="K5" s="166" t="s">
        <v>157</v>
      </c>
      <c r="L5" s="94"/>
      <c r="M5" s="94"/>
      <c r="N5" s="94"/>
      <c r="O5" s="170"/>
      <c r="R5" s="75" t="s">
        <v>158</v>
      </c>
      <c r="S5" s="78">
        <f t="shared" si="0"/>
        <v>9661879.7599999998</v>
      </c>
      <c r="U5" s="188" t="str">
        <f>Tabell6[[#This Row],[Gruppering*]]</f>
        <v>9. Pensjon</v>
      </c>
      <c r="V5" s="186">
        <f t="shared" si="1"/>
        <v>0</v>
      </c>
      <c r="W5" s="186">
        <f t="shared" si="2"/>
        <v>0</v>
      </c>
      <c r="X5" s="187">
        <f t="shared" si="3"/>
        <v>0</v>
      </c>
    </row>
    <row r="6" spans="1:24" ht="15" customHeight="1">
      <c r="A6" s="91">
        <v>2000010</v>
      </c>
      <c r="B6" s="46" t="s">
        <v>159</v>
      </c>
      <c r="C6" s="46">
        <v>201</v>
      </c>
      <c r="D6" s="44" t="s">
        <v>152</v>
      </c>
      <c r="E6" s="44">
        <v>101000</v>
      </c>
      <c r="F6" s="203" t="s">
        <v>160</v>
      </c>
      <c r="G6" s="44"/>
      <c r="H6" s="44"/>
      <c r="I6" s="44">
        <v>34568.339999999997</v>
      </c>
      <c r="J6" s="203"/>
      <c r="K6" s="166" t="s">
        <v>161</v>
      </c>
      <c r="L6" s="94"/>
      <c r="M6" s="94"/>
      <c r="N6" s="94"/>
      <c r="O6" s="170"/>
      <c r="R6" s="74" t="s">
        <v>162</v>
      </c>
      <c r="S6" s="78">
        <f t="shared" si="0"/>
        <v>5486354.5600000005</v>
      </c>
      <c r="U6" s="188" t="str">
        <f>Tabell6[[#This Row],[Gruppering*]]</f>
        <v>91. Arbeidsgiveravgift</v>
      </c>
      <c r="V6" s="186">
        <f t="shared" si="1"/>
        <v>0</v>
      </c>
      <c r="W6" s="186">
        <f t="shared" si="2"/>
        <v>0</v>
      </c>
      <c r="X6" s="187">
        <f t="shared" si="3"/>
        <v>0</v>
      </c>
    </row>
    <row r="7" spans="1:24" ht="15" customHeight="1">
      <c r="A7" s="91">
        <v>2001011</v>
      </c>
      <c r="B7" s="46" t="s">
        <v>97</v>
      </c>
      <c r="C7" s="46">
        <v>201</v>
      </c>
      <c r="D7" s="44" t="s">
        <v>152</v>
      </c>
      <c r="E7" s="44">
        <v>101000</v>
      </c>
      <c r="F7" s="203" t="s">
        <v>160</v>
      </c>
      <c r="G7" s="44"/>
      <c r="H7" s="44"/>
      <c r="I7" s="44">
        <v>806305.93</v>
      </c>
      <c r="J7" s="203"/>
      <c r="K7" s="166" t="s">
        <v>155</v>
      </c>
      <c r="L7" s="94"/>
      <c r="M7" s="94"/>
      <c r="N7" s="94"/>
      <c r="O7" s="170"/>
      <c r="R7" s="75" t="s">
        <v>154</v>
      </c>
      <c r="S7" s="78">
        <f t="shared" si="0"/>
        <v>3817481.1199999996</v>
      </c>
      <c r="U7" s="188" t="str">
        <f>Tabell6[[#This Row],[Gruppering*]]</f>
        <v xml:space="preserve">2. Varer og tjenester </v>
      </c>
      <c r="V7" s="186">
        <f t="shared" si="1"/>
        <v>0</v>
      </c>
      <c r="W7" s="186">
        <f t="shared" si="2"/>
        <v>0</v>
      </c>
      <c r="X7" s="187">
        <f t="shared" si="3"/>
        <v>0</v>
      </c>
    </row>
    <row r="8" spans="1:24" ht="15" customHeight="1">
      <c r="A8" s="91">
        <v>2001021</v>
      </c>
      <c r="B8" s="46" t="s">
        <v>89</v>
      </c>
      <c r="C8" s="46">
        <v>201</v>
      </c>
      <c r="D8" s="44" t="s">
        <v>152</v>
      </c>
      <c r="E8" s="44">
        <v>101000</v>
      </c>
      <c r="F8" s="203" t="s">
        <v>160</v>
      </c>
      <c r="G8" s="44"/>
      <c r="H8" s="44"/>
      <c r="I8" s="44">
        <v>715609.27</v>
      </c>
      <c r="J8" s="203"/>
      <c r="K8" s="166" t="s">
        <v>155</v>
      </c>
      <c r="L8" s="94"/>
      <c r="M8" s="94"/>
      <c r="N8" s="94"/>
      <c r="O8" s="170"/>
      <c r="R8" s="74" t="s">
        <v>157</v>
      </c>
      <c r="S8" s="78">
        <f t="shared" si="0"/>
        <v>685062.64000000071</v>
      </c>
      <c r="U8" s="188" t="str">
        <f>Tabell6[[#This Row],[Gruppering*]]</f>
        <v>3. Mva</v>
      </c>
      <c r="V8" s="186">
        <f t="shared" si="1"/>
        <v>0</v>
      </c>
      <c r="W8" s="186">
        <f t="shared" si="2"/>
        <v>0</v>
      </c>
      <c r="X8" s="187">
        <f t="shared" si="3"/>
        <v>0</v>
      </c>
    </row>
    <row r="9" spans="1:24" ht="15" customHeight="1">
      <c r="A9" s="91">
        <v>2001041</v>
      </c>
      <c r="B9" s="46" t="s">
        <v>98</v>
      </c>
      <c r="C9" s="46">
        <v>201</v>
      </c>
      <c r="D9" s="44" t="s">
        <v>152</v>
      </c>
      <c r="E9" s="44">
        <v>101000</v>
      </c>
      <c r="F9" s="203" t="s">
        <v>160</v>
      </c>
      <c r="G9" s="44"/>
      <c r="H9" s="44"/>
      <c r="I9" s="44">
        <v>707286.08</v>
      </c>
      <c r="J9" s="203"/>
      <c r="K9" s="166" t="s">
        <v>155</v>
      </c>
      <c r="L9" s="94"/>
      <c r="M9" s="94"/>
      <c r="N9" s="94"/>
      <c r="O9" s="170"/>
      <c r="R9" s="75" t="s">
        <v>163</v>
      </c>
      <c r="S9" s="78">
        <f t="shared" si="0"/>
        <v>-4068580</v>
      </c>
      <c r="U9" s="188" t="str">
        <f>Tabell6[[#This Row],[Gruppering*]]</f>
        <v>5. Sykelønnsrefusjon</v>
      </c>
      <c r="V9" s="186">
        <f t="shared" si="1"/>
        <v>0</v>
      </c>
      <c r="W9" s="186">
        <f t="shared" si="2"/>
        <v>0</v>
      </c>
      <c r="X9" s="187">
        <f t="shared" si="3"/>
        <v>0</v>
      </c>
    </row>
    <row r="10" spans="1:24" ht="15" customHeight="1">
      <c r="A10" s="91">
        <v>2001051</v>
      </c>
      <c r="B10" s="46" t="s">
        <v>87</v>
      </c>
      <c r="C10" s="46">
        <v>201</v>
      </c>
      <c r="D10" s="44" t="s">
        <v>152</v>
      </c>
      <c r="E10" s="44">
        <v>101000</v>
      </c>
      <c r="F10" s="203" t="s">
        <v>160</v>
      </c>
      <c r="G10" s="44"/>
      <c r="H10" s="44"/>
      <c r="I10" s="44">
        <v>645415.21</v>
      </c>
      <c r="J10" s="203"/>
      <c r="K10" s="166" t="s">
        <v>155</v>
      </c>
      <c r="L10" s="94"/>
      <c r="M10" s="94"/>
      <c r="N10" s="94"/>
      <c r="O10" s="170"/>
      <c r="R10" s="74" t="s">
        <v>164</v>
      </c>
      <c r="S10" s="78">
        <f t="shared" si="0"/>
        <v>-683427.89000000071</v>
      </c>
      <c r="U10" s="188" t="str">
        <f>Tabell6[[#This Row],[Gruppering*]]</f>
        <v>6. Mva-kompensasjon</v>
      </c>
      <c r="V10" s="186">
        <f t="shared" si="1"/>
        <v>0</v>
      </c>
      <c r="W10" s="186">
        <f t="shared" si="2"/>
        <v>0</v>
      </c>
      <c r="X10" s="187">
        <f t="shared" si="3"/>
        <v>0</v>
      </c>
    </row>
    <row r="11" spans="1:24" ht="15" customHeight="1">
      <c r="A11" s="91">
        <v>2000010</v>
      </c>
      <c r="B11" s="46" t="s">
        <v>159</v>
      </c>
      <c r="C11" s="46">
        <v>201</v>
      </c>
      <c r="D11" s="44" t="s">
        <v>152</v>
      </c>
      <c r="E11" s="44">
        <v>101000</v>
      </c>
      <c r="F11" s="203" t="s">
        <v>160</v>
      </c>
      <c r="G11" s="44"/>
      <c r="H11" s="44"/>
      <c r="I11" s="44">
        <v>34568.32</v>
      </c>
      <c r="J11" s="203"/>
      <c r="K11" s="166" t="s">
        <v>161</v>
      </c>
      <c r="L11" s="94"/>
      <c r="M11" s="94"/>
      <c r="N11" s="94"/>
      <c r="O11" s="170"/>
      <c r="R11" s="77" t="s">
        <v>165</v>
      </c>
      <c r="S11" s="78">
        <f t="shared" si="0"/>
        <v>-1036562.1100000001</v>
      </c>
      <c r="U11" s="188" t="str">
        <f>Tabell6[[#This Row],[Gruppering*]]</f>
        <v>7. Matpenger (innbetalte kostpenger)</v>
      </c>
      <c r="V11" s="186">
        <f t="shared" si="1"/>
        <v>0</v>
      </c>
      <c r="W11" s="186">
        <f t="shared" si="2"/>
        <v>0</v>
      </c>
      <c r="X11" s="187">
        <f t="shared" si="3"/>
        <v>0</v>
      </c>
    </row>
    <row r="12" spans="1:24" ht="15" customHeight="1">
      <c r="A12" s="91">
        <v>2000010</v>
      </c>
      <c r="B12" s="46" t="s">
        <v>159</v>
      </c>
      <c r="C12" s="46">
        <v>201</v>
      </c>
      <c r="D12" s="44" t="s">
        <v>152</v>
      </c>
      <c r="E12" s="44">
        <v>101000</v>
      </c>
      <c r="F12" s="203" t="s">
        <v>160</v>
      </c>
      <c r="G12" s="44"/>
      <c r="H12" s="44"/>
      <c r="I12" s="44">
        <v>212434.43</v>
      </c>
      <c r="J12" s="203"/>
      <c r="K12" s="166" t="s">
        <v>161</v>
      </c>
      <c r="L12" s="94"/>
      <c r="M12" s="94"/>
      <c r="N12" s="94"/>
      <c r="O12" s="170"/>
      <c r="R12" s="75" t="s">
        <v>166</v>
      </c>
      <c r="S12" s="78">
        <f t="shared" si="0"/>
        <v>-8455698.8400000036</v>
      </c>
      <c r="U12" s="188" t="str">
        <f>Tabell6[[#This Row],[Gruppering*]]</f>
        <v>Andre tilskudd og refusjoner</v>
      </c>
      <c r="V12" s="186">
        <f t="shared" si="1"/>
        <v>0</v>
      </c>
      <c r="W12" s="186">
        <f t="shared" si="2"/>
        <v>0</v>
      </c>
      <c r="X12" s="187">
        <f t="shared" si="3"/>
        <v>0</v>
      </c>
    </row>
    <row r="13" spans="1:24" ht="15" customHeight="1">
      <c r="A13" s="91">
        <v>2001011</v>
      </c>
      <c r="B13" s="46" t="s">
        <v>97</v>
      </c>
      <c r="C13" s="46">
        <v>201</v>
      </c>
      <c r="D13" s="44" t="s">
        <v>152</v>
      </c>
      <c r="E13" s="44">
        <v>101000</v>
      </c>
      <c r="F13" s="203" t="s">
        <v>160</v>
      </c>
      <c r="G13" s="44"/>
      <c r="H13" s="44"/>
      <c r="I13" s="44">
        <v>771372.12</v>
      </c>
      <c r="J13" s="203"/>
      <c r="K13" s="166" t="s">
        <v>155</v>
      </c>
      <c r="L13" s="94"/>
      <c r="M13" s="94"/>
      <c r="N13" s="94"/>
      <c r="O13" s="170"/>
      <c r="R13" s="74" t="s">
        <v>167</v>
      </c>
      <c r="S13" s="78">
        <f t="shared" si="0"/>
        <v>-3860509.6100000003</v>
      </c>
      <c r="U13" s="188" t="str">
        <f>Tabell6[[#This Row],[Gruppering*]]</f>
        <v>Foreldrebetaling</v>
      </c>
      <c r="V13" s="186">
        <f t="shared" si="1"/>
        <v>0</v>
      </c>
      <c r="W13" s="186">
        <f t="shared" si="2"/>
        <v>0</v>
      </c>
      <c r="X13" s="187">
        <f t="shared" si="3"/>
        <v>0</v>
      </c>
    </row>
    <row r="14" spans="1:24" ht="15" customHeight="1">
      <c r="A14" s="91">
        <v>2001021</v>
      </c>
      <c r="B14" s="46" t="s">
        <v>89</v>
      </c>
      <c r="C14" s="46">
        <v>201</v>
      </c>
      <c r="D14" s="44" t="s">
        <v>152</v>
      </c>
      <c r="E14" s="44">
        <v>101000</v>
      </c>
      <c r="F14" s="203" t="s">
        <v>160</v>
      </c>
      <c r="G14" s="44"/>
      <c r="H14" s="44"/>
      <c r="I14" s="44">
        <v>717760.54</v>
      </c>
      <c r="J14" s="203"/>
      <c r="K14" s="166" t="s">
        <v>155</v>
      </c>
      <c r="L14" s="94"/>
      <c r="M14" s="94"/>
      <c r="N14" s="94"/>
      <c r="O14" s="170"/>
      <c r="R14" s="75" t="s">
        <v>168</v>
      </c>
      <c r="S14" s="78">
        <f t="shared" si="0"/>
        <v>0</v>
      </c>
      <c r="U14" s="188" t="str">
        <f>Tabell6[[#This Row],[Gruppering*]]</f>
        <v>Internt salg/matsalg</v>
      </c>
      <c r="V14" s="186">
        <f t="shared" si="1"/>
        <v>0</v>
      </c>
      <c r="W14" s="186">
        <f t="shared" si="2"/>
        <v>0</v>
      </c>
      <c r="X14" s="187">
        <f t="shared" si="3"/>
        <v>0</v>
      </c>
    </row>
    <row r="15" spans="1:24" ht="15" customHeight="1">
      <c r="A15" s="91">
        <v>2001041</v>
      </c>
      <c r="B15" s="46" t="s">
        <v>98</v>
      </c>
      <c r="C15" s="46">
        <v>201</v>
      </c>
      <c r="D15" s="44" t="s">
        <v>152</v>
      </c>
      <c r="E15" s="44">
        <v>101000</v>
      </c>
      <c r="F15" s="203" t="s">
        <v>160</v>
      </c>
      <c r="G15" s="44"/>
      <c r="H15" s="44"/>
      <c r="I15" s="44">
        <v>707286.08</v>
      </c>
      <c r="J15" s="203"/>
      <c r="K15" s="166" t="s">
        <v>155</v>
      </c>
      <c r="L15" s="94"/>
      <c r="M15" s="94"/>
      <c r="N15" s="94"/>
      <c r="O15" s="170"/>
      <c r="R15" s="74" t="s">
        <v>161</v>
      </c>
      <c r="S15" s="78">
        <f t="shared" si="0"/>
        <v>7686650.6400000025</v>
      </c>
      <c r="U15" s="188" t="str">
        <f>Tabell6[[#This Row],[Gruppering*]]</f>
        <v>Barnehagemyndighet</v>
      </c>
      <c r="V15" s="186">
        <f t="shared" si="1"/>
        <v>0</v>
      </c>
      <c r="W15" s="186">
        <f t="shared" si="2"/>
        <v>0</v>
      </c>
      <c r="X15" s="187">
        <f t="shared" si="3"/>
        <v>0</v>
      </c>
    </row>
    <row r="16" spans="1:24" ht="15" customHeight="1">
      <c r="A16" s="91">
        <v>2001051</v>
      </c>
      <c r="B16" s="46" t="s">
        <v>87</v>
      </c>
      <c r="C16" s="46">
        <v>201</v>
      </c>
      <c r="D16" s="44" t="s">
        <v>152</v>
      </c>
      <c r="E16" s="44">
        <v>101000</v>
      </c>
      <c r="F16" s="203" t="s">
        <v>160</v>
      </c>
      <c r="G16" s="44"/>
      <c r="H16" s="44"/>
      <c r="I16" s="44">
        <v>637127.21</v>
      </c>
      <c r="J16" s="203"/>
      <c r="K16" s="166" t="s">
        <v>155</v>
      </c>
      <c r="L16" s="94"/>
      <c r="M16" s="94"/>
      <c r="N16" s="94"/>
      <c r="O16" s="170"/>
      <c r="R16" s="75" t="s">
        <v>169</v>
      </c>
      <c r="S16" s="78">
        <f t="shared" si="0"/>
        <v>0</v>
      </c>
      <c r="U16" s="188" t="str">
        <f>Tabell6[[#This Row],[Gruppering*]]</f>
        <v>Feilføring</v>
      </c>
      <c r="V16" s="186">
        <f t="shared" si="1"/>
        <v>0</v>
      </c>
      <c r="W16" s="186">
        <f t="shared" si="2"/>
        <v>0</v>
      </c>
      <c r="X16" s="187">
        <f t="shared" si="3"/>
        <v>0</v>
      </c>
    </row>
    <row r="17" spans="1:24" ht="15" customHeight="1">
      <c r="A17" s="91">
        <v>2001021</v>
      </c>
      <c r="B17" s="46" t="s">
        <v>89</v>
      </c>
      <c r="C17" s="46">
        <v>201</v>
      </c>
      <c r="D17" s="44" t="s">
        <v>152</v>
      </c>
      <c r="E17" s="44">
        <v>101000</v>
      </c>
      <c r="F17" s="203" t="s">
        <v>160</v>
      </c>
      <c r="G17" s="44"/>
      <c r="H17" s="44"/>
      <c r="I17" s="44">
        <v>717760.54</v>
      </c>
      <c r="J17" s="203"/>
      <c r="K17" s="166" t="s">
        <v>155</v>
      </c>
      <c r="L17" s="94"/>
      <c r="M17" s="94"/>
      <c r="N17" s="94"/>
      <c r="O17" s="170"/>
      <c r="R17" s="76" t="s">
        <v>170</v>
      </c>
      <c r="S17" s="78">
        <f t="shared" si="0"/>
        <v>1506362.2899999991</v>
      </c>
      <c r="U17" s="188" t="str">
        <f>Tabell6[[#This Row],[Gruppering*]]</f>
        <v>Lærlinger</v>
      </c>
      <c r="V17" s="186">
        <f t="shared" si="1"/>
        <v>0</v>
      </c>
      <c r="W17" s="186">
        <f t="shared" si="2"/>
        <v>0</v>
      </c>
      <c r="X17" s="187">
        <f t="shared" si="3"/>
        <v>0</v>
      </c>
    </row>
    <row r="18" spans="1:24" ht="15" customHeight="1">
      <c r="A18" s="91">
        <v>2001041</v>
      </c>
      <c r="B18" s="46" t="s">
        <v>98</v>
      </c>
      <c r="C18" s="46">
        <v>201</v>
      </c>
      <c r="D18" s="44" t="s">
        <v>152</v>
      </c>
      <c r="E18" s="44">
        <v>101000</v>
      </c>
      <c r="F18" s="203" t="s">
        <v>160</v>
      </c>
      <c r="G18" s="44"/>
      <c r="H18" s="44"/>
      <c r="I18" s="44">
        <v>707286.08</v>
      </c>
      <c r="J18" s="203"/>
      <c r="K18" s="166" t="s">
        <v>155</v>
      </c>
      <c r="L18" s="94"/>
      <c r="M18" s="94"/>
      <c r="N18" s="94"/>
      <c r="O18" s="170"/>
      <c r="R18" s="77" t="s">
        <v>171</v>
      </c>
      <c r="S18" s="78">
        <f t="shared" si="0"/>
        <v>0</v>
      </c>
      <c r="U18" s="188" t="str">
        <f>Tabell6[[#This Row],[Gruppering*]]</f>
        <v>Tap på krav</v>
      </c>
      <c r="V18" s="186">
        <f t="shared" si="1"/>
        <v>0</v>
      </c>
      <c r="W18" s="186">
        <f t="shared" si="2"/>
        <v>0</v>
      </c>
      <c r="X18" s="187">
        <f t="shared" si="3"/>
        <v>0</v>
      </c>
    </row>
    <row r="19" spans="1:24" ht="15" customHeight="1">
      <c r="A19" s="91">
        <v>2001051</v>
      </c>
      <c r="B19" s="46" t="s">
        <v>87</v>
      </c>
      <c r="C19" s="46">
        <v>201</v>
      </c>
      <c r="D19" s="44" t="s">
        <v>152</v>
      </c>
      <c r="E19" s="44">
        <v>101000</v>
      </c>
      <c r="F19" s="203" t="s">
        <v>160</v>
      </c>
      <c r="G19" s="44"/>
      <c r="H19" s="44"/>
      <c r="I19" s="44">
        <v>629135.85</v>
      </c>
      <c r="J19" s="203"/>
      <c r="K19" s="166" t="s">
        <v>155</v>
      </c>
      <c r="L19" s="94"/>
      <c r="M19" s="94"/>
      <c r="N19" s="94"/>
      <c r="O19" s="170"/>
      <c r="R19" s="77" t="s">
        <v>172</v>
      </c>
      <c r="S19" s="78">
        <f t="shared" si="0"/>
        <v>0</v>
      </c>
      <c r="U19" s="188" t="str">
        <f>Tabell6[[#This Row],[Gruppering*]]</f>
        <v>Kapitalkostnader, renter og avskrivning bygg</v>
      </c>
      <c r="V19" s="186">
        <f t="shared" si="1"/>
        <v>0</v>
      </c>
      <c r="W19" s="186">
        <f t="shared" si="2"/>
        <v>0</v>
      </c>
      <c r="X19" s="187">
        <f t="shared" si="3"/>
        <v>0</v>
      </c>
    </row>
    <row r="20" spans="1:24" ht="15" customHeight="1">
      <c r="A20" s="91">
        <v>2001011</v>
      </c>
      <c r="B20" s="46" t="s">
        <v>97</v>
      </c>
      <c r="C20" s="46">
        <v>201</v>
      </c>
      <c r="D20" s="44" t="s">
        <v>152</v>
      </c>
      <c r="E20" s="44">
        <v>101000</v>
      </c>
      <c r="F20" s="203" t="s">
        <v>160</v>
      </c>
      <c r="G20" s="44"/>
      <c r="H20" s="44"/>
      <c r="I20" s="44">
        <v>776240.45</v>
      </c>
      <c r="J20" s="203"/>
      <c r="K20" s="166" t="s">
        <v>155</v>
      </c>
      <c r="L20" s="94"/>
      <c r="M20" s="94"/>
      <c r="N20" s="94"/>
      <c r="O20" s="170"/>
      <c r="R20" s="77" t="s">
        <v>173</v>
      </c>
      <c r="S20" s="78">
        <f t="shared" si="0"/>
        <v>212125284.28999996</v>
      </c>
      <c r="U20" s="188" t="str">
        <f>Tabell6[[#This Row],[Gruppering*]]</f>
        <v>Tilskudd private</v>
      </c>
      <c r="V20" s="186">
        <f t="shared" si="1"/>
        <v>0</v>
      </c>
      <c r="W20" s="186">
        <f t="shared" si="2"/>
        <v>0</v>
      </c>
      <c r="X20" s="187">
        <f t="shared" si="3"/>
        <v>0</v>
      </c>
    </row>
    <row r="21" spans="1:24" ht="15" customHeight="1">
      <c r="A21" s="91">
        <v>2000010</v>
      </c>
      <c r="B21" s="46" t="s">
        <v>159</v>
      </c>
      <c r="C21" s="46">
        <v>201</v>
      </c>
      <c r="D21" s="44" t="s">
        <v>152</v>
      </c>
      <c r="E21" s="44">
        <v>101000</v>
      </c>
      <c r="F21" s="203" t="s">
        <v>160</v>
      </c>
      <c r="G21" s="44"/>
      <c r="H21" s="44"/>
      <c r="I21" s="44">
        <v>156869.99</v>
      </c>
      <c r="J21" s="203"/>
      <c r="K21" s="166" t="s">
        <v>161</v>
      </c>
      <c r="L21" s="94"/>
      <c r="M21" s="94"/>
      <c r="N21" s="94"/>
      <c r="O21" s="170"/>
      <c r="R21" s="77" t="s">
        <v>174</v>
      </c>
      <c r="S21" s="78">
        <f t="shared" si="0"/>
        <v>15059.04</v>
      </c>
      <c r="U21" s="188" t="str">
        <f>Tabell6[[#This Row],[Gruppering*]]</f>
        <v>Annet</v>
      </c>
      <c r="V21" s="186">
        <f t="shared" si="1"/>
        <v>0</v>
      </c>
      <c r="W21" s="186">
        <f t="shared" si="2"/>
        <v>0</v>
      </c>
      <c r="X21" s="187">
        <f t="shared" si="3"/>
        <v>0</v>
      </c>
    </row>
    <row r="22" spans="1:24" ht="15" customHeight="1">
      <c r="A22" s="91">
        <v>2001011</v>
      </c>
      <c r="B22" s="46" t="s">
        <v>97</v>
      </c>
      <c r="C22" s="46">
        <v>201</v>
      </c>
      <c r="D22" s="44" t="s">
        <v>152</v>
      </c>
      <c r="E22" s="44">
        <v>101000</v>
      </c>
      <c r="F22" s="203" t="s">
        <v>160</v>
      </c>
      <c r="G22" s="44"/>
      <c r="H22" s="44"/>
      <c r="I22" s="44">
        <v>773008.67</v>
      </c>
      <c r="J22" s="203"/>
      <c r="K22" s="166" t="s">
        <v>155</v>
      </c>
      <c r="L22" s="94"/>
      <c r="M22" s="94"/>
      <c r="N22" s="94"/>
      <c r="O22" s="170"/>
      <c r="R22" s="77" t="s">
        <v>83</v>
      </c>
      <c r="S22" s="78">
        <f t="shared" si="0"/>
        <v>0</v>
      </c>
      <c r="U22" s="189" t="s">
        <v>83</v>
      </c>
      <c r="V22" s="186">
        <f t="shared" si="1"/>
        <v>0</v>
      </c>
      <c r="W22" s="186">
        <f t="shared" si="2"/>
        <v>0</v>
      </c>
      <c r="X22" s="187">
        <f t="shared" si="3"/>
        <v>0</v>
      </c>
    </row>
    <row r="23" spans="1:24" ht="15" customHeight="1">
      <c r="A23" s="91">
        <v>2001021</v>
      </c>
      <c r="B23" s="46" t="s">
        <v>89</v>
      </c>
      <c r="C23" s="46">
        <v>201</v>
      </c>
      <c r="D23" s="44" t="s">
        <v>152</v>
      </c>
      <c r="E23" s="44">
        <v>101000</v>
      </c>
      <c r="F23" s="203" t="s">
        <v>160</v>
      </c>
      <c r="G23" s="44"/>
      <c r="H23" s="44"/>
      <c r="I23" s="44">
        <v>725296.26</v>
      </c>
      <c r="J23" s="203"/>
      <c r="K23" s="166" t="s">
        <v>155</v>
      </c>
      <c r="L23" s="94"/>
      <c r="M23" s="94"/>
      <c r="N23" s="94"/>
      <c r="O23" s="170"/>
      <c r="R23" s="77"/>
      <c r="S23" s="78">
        <f t="shared" si="0"/>
        <v>0</v>
      </c>
      <c r="U23" s="189"/>
      <c r="V23" s="186">
        <f t="shared" si="1"/>
        <v>0</v>
      </c>
      <c r="W23" s="186">
        <f t="shared" si="2"/>
        <v>0</v>
      </c>
      <c r="X23" s="187">
        <f t="shared" si="3"/>
        <v>0</v>
      </c>
    </row>
    <row r="24" spans="1:24" ht="15" customHeight="1">
      <c r="A24" s="91">
        <v>2001041</v>
      </c>
      <c r="B24" s="46" t="s">
        <v>98</v>
      </c>
      <c r="C24" s="46">
        <v>201</v>
      </c>
      <c r="D24" s="44" t="s">
        <v>152</v>
      </c>
      <c r="E24" s="44">
        <v>101000</v>
      </c>
      <c r="F24" s="203" t="s">
        <v>160</v>
      </c>
      <c r="G24" s="44"/>
      <c r="H24" s="44"/>
      <c r="I24" s="44">
        <v>724438.66</v>
      </c>
      <c r="J24" s="203"/>
      <c r="K24" s="166" t="s">
        <v>155</v>
      </c>
      <c r="L24" s="94"/>
      <c r="M24" s="94"/>
      <c r="N24" s="94"/>
      <c r="O24" s="170"/>
      <c r="R24" s="77"/>
      <c r="S24" s="78">
        <f t="shared" si="0"/>
        <v>0</v>
      </c>
      <c r="U24" s="189"/>
      <c r="V24" s="186">
        <f t="shared" si="1"/>
        <v>0</v>
      </c>
      <c r="W24" s="186">
        <f t="shared" si="2"/>
        <v>0</v>
      </c>
      <c r="X24" s="187">
        <f t="shared" si="3"/>
        <v>0</v>
      </c>
    </row>
    <row r="25" spans="1:24" ht="15" customHeight="1">
      <c r="A25" s="91">
        <v>2001051</v>
      </c>
      <c r="B25" s="46" t="s">
        <v>87</v>
      </c>
      <c r="C25" s="46">
        <v>201</v>
      </c>
      <c r="D25" s="44" t="s">
        <v>152</v>
      </c>
      <c r="E25" s="44">
        <v>101000</v>
      </c>
      <c r="F25" s="203" t="s">
        <v>160</v>
      </c>
      <c r="G25" s="44"/>
      <c r="H25" s="44"/>
      <c r="I25" s="44">
        <v>680230.47</v>
      </c>
      <c r="J25" s="203"/>
      <c r="K25" s="166" t="s">
        <v>155</v>
      </c>
      <c r="L25" s="94"/>
      <c r="M25" s="94"/>
      <c r="N25" s="94"/>
      <c r="O25" s="170"/>
      <c r="R25" s="77"/>
      <c r="S25" s="78">
        <f t="shared" si="0"/>
        <v>0</v>
      </c>
      <c r="U25" s="189"/>
      <c r="V25" s="186">
        <f t="shared" si="1"/>
        <v>0</v>
      </c>
      <c r="W25" s="186">
        <f t="shared" si="2"/>
        <v>0</v>
      </c>
      <c r="X25" s="187">
        <f t="shared" si="3"/>
        <v>0</v>
      </c>
    </row>
    <row r="26" spans="1:24" ht="15" customHeight="1">
      <c r="A26" s="91">
        <v>2000010</v>
      </c>
      <c r="B26" s="46" t="s">
        <v>159</v>
      </c>
      <c r="C26" s="46">
        <v>201</v>
      </c>
      <c r="D26" s="44" t="s">
        <v>152</v>
      </c>
      <c r="E26" s="44">
        <v>101000</v>
      </c>
      <c r="F26" s="203" t="s">
        <v>160</v>
      </c>
      <c r="G26" s="44"/>
      <c r="H26" s="44"/>
      <c r="I26" s="44">
        <v>156869.99</v>
      </c>
      <c r="J26" s="203"/>
      <c r="K26" s="166" t="s">
        <v>161</v>
      </c>
      <c r="L26" s="94"/>
      <c r="M26" s="94"/>
      <c r="N26" s="94"/>
      <c r="O26" s="170"/>
      <c r="R26" s="77"/>
      <c r="S26" s="78">
        <f t="shared" si="0"/>
        <v>0</v>
      </c>
      <c r="U26" s="189"/>
      <c r="V26" s="186">
        <f t="shared" si="1"/>
        <v>0</v>
      </c>
      <c r="W26" s="186">
        <f t="shared" si="2"/>
        <v>0</v>
      </c>
      <c r="X26" s="187">
        <f t="shared" si="3"/>
        <v>0</v>
      </c>
    </row>
    <row r="27" spans="1:24" ht="15" customHeight="1" thickBot="1">
      <c r="A27" s="91">
        <v>2001011</v>
      </c>
      <c r="B27" s="46" t="s">
        <v>97</v>
      </c>
      <c r="C27" s="46">
        <v>201</v>
      </c>
      <c r="D27" s="44" t="s">
        <v>152</v>
      </c>
      <c r="E27" s="44">
        <v>101000</v>
      </c>
      <c r="F27" s="203" t="s">
        <v>160</v>
      </c>
      <c r="G27" s="44"/>
      <c r="H27" s="44"/>
      <c r="I27" s="44">
        <v>774933.91</v>
      </c>
      <c r="J27" s="203"/>
      <c r="K27" s="166" t="s">
        <v>155</v>
      </c>
      <c r="L27" s="94"/>
      <c r="M27" s="94"/>
      <c r="N27" s="94"/>
      <c r="O27" s="170"/>
      <c r="R27" s="77"/>
      <c r="S27" s="78">
        <f t="shared" si="0"/>
        <v>0</v>
      </c>
      <c r="U27" s="190"/>
      <c r="V27" s="191">
        <f t="shared" si="1"/>
        <v>0</v>
      </c>
      <c r="W27" s="191">
        <f t="shared" si="2"/>
        <v>0</v>
      </c>
      <c r="X27" s="192">
        <f t="shared" si="3"/>
        <v>0</v>
      </c>
    </row>
    <row r="28" spans="1:24" ht="15" customHeight="1">
      <c r="A28" s="91">
        <v>2001021</v>
      </c>
      <c r="B28" s="46" t="s">
        <v>89</v>
      </c>
      <c r="C28" s="46">
        <v>201</v>
      </c>
      <c r="D28" s="44" t="s">
        <v>152</v>
      </c>
      <c r="E28" s="44">
        <v>101000</v>
      </c>
      <c r="F28" s="203" t="s">
        <v>160</v>
      </c>
      <c r="G28" s="44"/>
      <c r="H28" s="44"/>
      <c r="I28" s="44">
        <v>715001.36</v>
      </c>
      <c r="J28" s="203"/>
      <c r="K28" s="166" t="s">
        <v>155</v>
      </c>
      <c r="L28" s="94"/>
      <c r="M28" s="94"/>
      <c r="N28" s="94"/>
      <c r="O28" s="170"/>
      <c r="R28" s="86"/>
      <c r="S28" s="193">
        <f t="shared" si="0"/>
        <v>0</v>
      </c>
    </row>
    <row r="29" spans="1:24" ht="15" customHeight="1">
      <c r="A29" s="91">
        <v>2001041</v>
      </c>
      <c r="B29" s="46" t="s">
        <v>98</v>
      </c>
      <c r="C29" s="46">
        <v>201</v>
      </c>
      <c r="D29" s="44" t="s">
        <v>152</v>
      </c>
      <c r="E29" s="44">
        <v>101000</v>
      </c>
      <c r="F29" s="203" t="s">
        <v>160</v>
      </c>
      <c r="G29" s="44"/>
      <c r="H29" s="44"/>
      <c r="I29" s="44">
        <v>752007.12</v>
      </c>
      <c r="J29" s="203"/>
      <c r="K29" s="166" t="s">
        <v>155</v>
      </c>
      <c r="L29" s="94"/>
      <c r="M29" s="94"/>
      <c r="N29" s="94"/>
      <c r="O29" s="170"/>
    </row>
    <row r="30" spans="1:24" ht="15" customHeight="1">
      <c r="A30" s="91">
        <v>2001051</v>
      </c>
      <c r="B30" s="46" t="s">
        <v>87</v>
      </c>
      <c r="C30" s="46">
        <v>201</v>
      </c>
      <c r="D30" s="44" t="s">
        <v>152</v>
      </c>
      <c r="E30" s="44">
        <v>101000</v>
      </c>
      <c r="F30" s="203" t="s">
        <v>160</v>
      </c>
      <c r="G30" s="44"/>
      <c r="H30" s="44"/>
      <c r="I30" s="44">
        <v>645870.44999999995</v>
      </c>
      <c r="J30" s="203"/>
      <c r="K30" s="166" t="s">
        <v>155</v>
      </c>
      <c r="L30" s="94"/>
      <c r="M30" s="94"/>
      <c r="N30" s="94"/>
      <c r="O30" s="170"/>
      <c r="R30" s="180" t="s">
        <v>175</v>
      </c>
      <c r="S30" s="181" cm="1">
        <f t="array" ref="S30">SUMPRODUCT(ABS(J4:J2379))</f>
        <v>0</v>
      </c>
    </row>
    <row r="31" spans="1:24" ht="15" customHeight="1">
      <c r="A31" s="91">
        <v>2000010</v>
      </c>
      <c r="B31" s="46" t="s">
        <v>159</v>
      </c>
      <c r="C31" s="46">
        <v>201</v>
      </c>
      <c r="D31" s="44" t="s">
        <v>152</v>
      </c>
      <c r="E31" s="44">
        <v>101000</v>
      </c>
      <c r="F31" s="203" t="s">
        <v>160</v>
      </c>
      <c r="G31" s="44"/>
      <c r="H31" s="44"/>
      <c r="I31" s="44">
        <v>156869.99</v>
      </c>
      <c r="J31" s="203"/>
      <c r="K31" s="166" t="s">
        <v>161</v>
      </c>
      <c r="L31" s="94"/>
      <c r="M31" s="94"/>
      <c r="N31" s="94"/>
      <c r="O31" s="170"/>
      <c r="R31" s="182" t="s">
        <v>176</v>
      </c>
      <c r="S31" s="183">
        <f>SUMIFS($I$4:$I$49975,$I$4:$I$49975,"&lt;&gt;",$K$4:$K$49975,"")</f>
        <v>0</v>
      </c>
    </row>
    <row r="32" spans="1:24" ht="15" customHeight="1">
      <c r="A32" s="91">
        <v>2001011</v>
      </c>
      <c r="B32" s="46" t="s">
        <v>97</v>
      </c>
      <c r="C32" s="46">
        <v>201</v>
      </c>
      <c r="D32" s="44" t="s">
        <v>152</v>
      </c>
      <c r="E32" s="44">
        <v>101000</v>
      </c>
      <c r="F32" s="203" t="s">
        <v>160</v>
      </c>
      <c r="G32" s="44"/>
      <c r="H32" s="44"/>
      <c r="I32" s="44">
        <v>-150952.95999999999</v>
      </c>
      <c r="J32" s="203"/>
      <c r="K32" s="166" t="s">
        <v>155</v>
      </c>
      <c r="L32" s="94"/>
      <c r="M32" s="94"/>
      <c r="N32" s="94"/>
      <c r="O32" s="170"/>
    </row>
    <row r="33" spans="1:19" ht="15" customHeight="1">
      <c r="A33" s="91">
        <v>2001021</v>
      </c>
      <c r="B33" s="46" t="s">
        <v>89</v>
      </c>
      <c r="C33" s="46">
        <v>201</v>
      </c>
      <c r="D33" s="44" t="s">
        <v>152</v>
      </c>
      <c r="E33" s="44">
        <v>101000</v>
      </c>
      <c r="F33" s="203" t="s">
        <v>160</v>
      </c>
      <c r="G33" s="44"/>
      <c r="H33" s="44"/>
      <c r="I33" s="44">
        <v>-13612.54</v>
      </c>
      <c r="J33" s="203"/>
      <c r="K33" s="166" t="s">
        <v>155</v>
      </c>
      <c r="L33" s="94"/>
      <c r="M33" s="94"/>
      <c r="N33" s="94"/>
      <c r="O33" s="170"/>
      <c r="R33" s="184" t="s">
        <v>177</v>
      </c>
      <c r="S33" s="185">
        <f>-1*(SUMIFS(Tabell6[Korrigert beløp som brukes i beregningen],Tabell6[Gruppering*],"7. Matpenger (innbetalte kostpenger)")/(SUM('4. Selvkost og satser'!$B$41:$B$42)))</f>
        <v>4186.8140157975049</v>
      </c>
    </row>
    <row r="34" spans="1:19" ht="15" customHeight="1">
      <c r="A34" s="91">
        <v>2001021</v>
      </c>
      <c r="B34" s="46" t="s">
        <v>89</v>
      </c>
      <c r="C34" s="46">
        <v>201</v>
      </c>
      <c r="D34" s="44" t="s">
        <v>152</v>
      </c>
      <c r="E34" s="44">
        <v>101000</v>
      </c>
      <c r="F34" s="203" t="s">
        <v>160</v>
      </c>
      <c r="G34" s="44"/>
      <c r="H34" s="44"/>
      <c r="I34" s="44">
        <v>-116420.19</v>
      </c>
      <c r="J34" s="203"/>
      <c r="K34" s="166" t="s">
        <v>155</v>
      </c>
      <c r="L34" s="94"/>
      <c r="M34" s="94"/>
      <c r="N34" s="94"/>
      <c r="O34" s="170"/>
      <c r="R34" s="178" t="s">
        <v>178</v>
      </c>
    </row>
    <row r="35" spans="1:19" ht="15" customHeight="1">
      <c r="A35" s="91">
        <v>5004000</v>
      </c>
      <c r="B35" s="46" t="s">
        <v>170</v>
      </c>
      <c r="C35" s="46">
        <v>201</v>
      </c>
      <c r="D35" s="44" t="s">
        <v>152</v>
      </c>
      <c r="E35" s="44">
        <v>101000</v>
      </c>
      <c r="F35" s="203" t="s">
        <v>160</v>
      </c>
      <c r="G35" s="44"/>
      <c r="H35" s="44"/>
      <c r="I35" s="44">
        <v>-1883.75</v>
      </c>
      <c r="J35" s="203"/>
      <c r="K35" s="166" t="s">
        <v>170</v>
      </c>
      <c r="L35" s="94"/>
      <c r="M35" s="94"/>
      <c r="N35" s="94"/>
      <c r="O35" s="170"/>
    </row>
    <row r="36" spans="1:19" ht="15" customHeight="1">
      <c r="A36" s="91">
        <v>2001041</v>
      </c>
      <c r="B36" s="46" t="s">
        <v>98</v>
      </c>
      <c r="C36" s="46">
        <v>201</v>
      </c>
      <c r="D36" s="44" t="s">
        <v>152</v>
      </c>
      <c r="E36" s="44">
        <v>101000</v>
      </c>
      <c r="F36" s="203" t="s">
        <v>160</v>
      </c>
      <c r="G36" s="44"/>
      <c r="H36" s="44"/>
      <c r="I36" s="44">
        <v>-113436.67</v>
      </c>
      <c r="J36" s="203"/>
      <c r="K36" s="166" t="s">
        <v>155</v>
      </c>
      <c r="L36" s="94"/>
      <c r="M36" s="94"/>
      <c r="N36" s="94"/>
      <c r="O36" s="170"/>
    </row>
    <row r="37" spans="1:19" ht="15" customHeight="1">
      <c r="A37" s="91">
        <v>2001051</v>
      </c>
      <c r="B37" s="46" t="s">
        <v>87</v>
      </c>
      <c r="C37" s="46">
        <v>201</v>
      </c>
      <c r="D37" s="44" t="s">
        <v>152</v>
      </c>
      <c r="E37" s="44">
        <v>101000</v>
      </c>
      <c r="F37" s="203" t="s">
        <v>160</v>
      </c>
      <c r="G37" s="44"/>
      <c r="H37" s="44"/>
      <c r="I37" s="44">
        <v>-80713.75</v>
      </c>
      <c r="J37" s="203"/>
      <c r="K37" s="166" t="s">
        <v>155</v>
      </c>
      <c r="L37" s="94"/>
      <c r="M37" s="94"/>
      <c r="N37" s="94"/>
      <c r="O37" s="170"/>
    </row>
    <row r="38" spans="1:19" ht="15" customHeight="1">
      <c r="A38" s="91">
        <v>2000010</v>
      </c>
      <c r="B38" s="46" t="s">
        <v>159</v>
      </c>
      <c r="C38" s="46">
        <v>201</v>
      </c>
      <c r="D38" s="44" t="s">
        <v>152</v>
      </c>
      <c r="E38" s="44">
        <v>101000</v>
      </c>
      <c r="F38" s="203" t="s">
        <v>160</v>
      </c>
      <c r="G38" s="44"/>
      <c r="H38" s="44"/>
      <c r="I38" s="44">
        <v>-24133.84</v>
      </c>
      <c r="J38" s="203"/>
      <c r="K38" s="166" t="s">
        <v>161</v>
      </c>
      <c r="L38" s="94"/>
      <c r="M38" s="94"/>
      <c r="N38" s="94"/>
      <c r="O38" s="170"/>
    </row>
    <row r="39" spans="1:19" ht="15" customHeight="1">
      <c r="A39" s="91">
        <v>2000010</v>
      </c>
      <c r="B39" s="46" t="s">
        <v>159</v>
      </c>
      <c r="C39" s="46">
        <v>201</v>
      </c>
      <c r="D39" s="44" t="s">
        <v>152</v>
      </c>
      <c r="E39" s="44">
        <v>101000</v>
      </c>
      <c r="F39" s="203" t="s">
        <v>160</v>
      </c>
      <c r="G39" s="44"/>
      <c r="H39" s="44"/>
      <c r="I39" s="44">
        <v>156869.99</v>
      </c>
      <c r="J39" s="203"/>
      <c r="K39" s="166" t="s">
        <v>161</v>
      </c>
      <c r="L39" s="94"/>
      <c r="M39" s="94"/>
      <c r="N39" s="94"/>
      <c r="O39" s="170"/>
    </row>
    <row r="40" spans="1:19" ht="15" customHeight="1">
      <c r="A40" s="91">
        <v>2001011</v>
      </c>
      <c r="B40" s="46" t="s">
        <v>97</v>
      </c>
      <c r="C40" s="46">
        <v>201</v>
      </c>
      <c r="D40" s="44" t="s">
        <v>152</v>
      </c>
      <c r="E40" s="44">
        <v>101000</v>
      </c>
      <c r="F40" s="203" t="s">
        <v>160</v>
      </c>
      <c r="G40" s="44"/>
      <c r="H40" s="44"/>
      <c r="I40" s="44">
        <v>731537.21</v>
      </c>
      <c r="J40" s="203"/>
      <c r="K40" s="166" t="s">
        <v>155</v>
      </c>
      <c r="L40" s="94"/>
      <c r="M40" s="94"/>
      <c r="N40" s="94"/>
      <c r="O40" s="170"/>
    </row>
    <row r="41" spans="1:19" ht="15" customHeight="1">
      <c r="A41" s="91">
        <v>2001021</v>
      </c>
      <c r="B41" s="46" t="s">
        <v>89</v>
      </c>
      <c r="C41" s="46">
        <v>201</v>
      </c>
      <c r="D41" s="44" t="s">
        <v>152</v>
      </c>
      <c r="E41" s="44">
        <v>101000</v>
      </c>
      <c r="F41" s="203" t="s">
        <v>160</v>
      </c>
      <c r="G41" s="44"/>
      <c r="H41" s="44"/>
      <c r="I41" s="44">
        <v>736809.39</v>
      </c>
      <c r="J41" s="203"/>
      <c r="K41" s="166" t="s">
        <v>155</v>
      </c>
      <c r="L41" s="94"/>
      <c r="M41" s="94"/>
      <c r="N41" s="94"/>
      <c r="O41" s="170"/>
    </row>
    <row r="42" spans="1:19" ht="15" customHeight="1">
      <c r="A42" s="91">
        <v>2001041</v>
      </c>
      <c r="B42" s="46" t="s">
        <v>98</v>
      </c>
      <c r="C42" s="46">
        <v>201</v>
      </c>
      <c r="D42" s="44" t="s">
        <v>152</v>
      </c>
      <c r="E42" s="44">
        <v>101000</v>
      </c>
      <c r="F42" s="203" t="s">
        <v>160</v>
      </c>
      <c r="G42" s="44"/>
      <c r="H42" s="44"/>
      <c r="I42" s="44">
        <v>794613.76000000001</v>
      </c>
      <c r="J42" s="203"/>
      <c r="K42" s="166" t="s">
        <v>155</v>
      </c>
      <c r="L42" s="94"/>
      <c r="M42" s="94"/>
      <c r="N42" s="94"/>
      <c r="O42" s="170"/>
    </row>
    <row r="43" spans="1:19" ht="15" customHeight="1">
      <c r="A43" s="91">
        <v>2001051</v>
      </c>
      <c r="B43" s="46" t="s">
        <v>87</v>
      </c>
      <c r="C43" s="46">
        <v>201</v>
      </c>
      <c r="D43" s="44" t="s">
        <v>152</v>
      </c>
      <c r="E43" s="44">
        <v>101000</v>
      </c>
      <c r="F43" s="203" t="s">
        <v>160</v>
      </c>
      <c r="G43" s="44"/>
      <c r="H43" s="44"/>
      <c r="I43" s="44">
        <v>663222.87</v>
      </c>
      <c r="J43" s="203"/>
      <c r="K43" s="166" t="s">
        <v>155</v>
      </c>
      <c r="L43" s="94"/>
      <c r="M43" s="94"/>
      <c r="N43" s="94"/>
      <c r="O43" s="170"/>
    </row>
    <row r="44" spans="1:19" ht="15" customHeight="1">
      <c r="A44" s="91">
        <v>2001011</v>
      </c>
      <c r="B44" s="46" t="s">
        <v>97</v>
      </c>
      <c r="C44" s="46">
        <v>201</v>
      </c>
      <c r="D44" s="44" t="s">
        <v>152</v>
      </c>
      <c r="E44" s="44">
        <v>101000</v>
      </c>
      <c r="F44" s="203" t="s">
        <v>160</v>
      </c>
      <c r="G44" s="44"/>
      <c r="H44" s="44"/>
      <c r="I44" s="44">
        <v>46904.75</v>
      </c>
      <c r="J44" s="203"/>
      <c r="K44" s="166" t="s">
        <v>155</v>
      </c>
      <c r="L44" s="94"/>
      <c r="M44" s="94"/>
      <c r="N44" s="94"/>
      <c r="O44" s="170"/>
    </row>
    <row r="45" spans="1:19" ht="15" customHeight="1">
      <c r="A45" s="91">
        <v>2000010</v>
      </c>
      <c r="B45" s="46" t="s">
        <v>159</v>
      </c>
      <c r="C45" s="46">
        <v>201</v>
      </c>
      <c r="D45" s="44" t="s">
        <v>152</v>
      </c>
      <c r="E45" s="44">
        <v>101000</v>
      </c>
      <c r="F45" s="203" t="s">
        <v>160</v>
      </c>
      <c r="G45" s="44"/>
      <c r="H45" s="44"/>
      <c r="I45" s="44">
        <v>156869.99</v>
      </c>
      <c r="J45" s="203"/>
      <c r="K45" s="166" t="s">
        <v>161</v>
      </c>
      <c r="L45" s="94"/>
      <c r="M45" s="94"/>
      <c r="N45" s="94"/>
      <c r="O45" s="170"/>
    </row>
    <row r="46" spans="1:19" ht="15" customHeight="1">
      <c r="A46" s="91">
        <v>2001051</v>
      </c>
      <c r="B46" s="46" t="s">
        <v>87</v>
      </c>
      <c r="C46" s="46">
        <v>201</v>
      </c>
      <c r="D46" s="44" t="s">
        <v>152</v>
      </c>
      <c r="E46" s="44">
        <v>101000</v>
      </c>
      <c r="F46" s="203" t="s">
        <v>160</v>
      </c>
      <c r="G46" s="44"/>
      <c r="H46" s="44"/>
      <c r="I46" s="44">
        <v>742968.45</v>
      </c>
      <c r="J46" s="203"/>
      <c r="K46" s="166" t="s">
        <v>155</v>
      </c>
      <c r="L46" s="94"/>
      <c r="M46" s="94"/>
      <c r="N46" s="94"/>
      <c r="O46" s="170"/>
    </row>
    <row r="47" spans="1:19" ht="15" customHeight="1">
      <c r="A47" s="91">
        <v>2001011</v>
      </c>
      <c r="B47" s="46" t="s">
        <v>97</v>
      </c>
      <c r="C47" s="46">
        <v>201</v>
      </c>
      <c r="D47" s="44" t="s">
        <v>152</v>
      </c>
      <c r="E47" s="44">
        <v>101000</v>
      </c>
      <c r="F47" s="203" t="s">
        <v>160</v>
      </c>
      <c r="G47" s="44"/>
      <c r="H47" s="44"/>
      <c r="I47" s="44">
        <v>867933.29</v>
      </c>
      <c r="J47" s="203"/>
      <c r="K47" s="166" t="s">
        <v>155</v>
      </c>
      <c r="L47" s="94"/>
      <c r="M47" s="94"/>
      <c r="N47" s="94"/>
      <c r="O47" s="170"/>
    </row>
    <row r="48" spans="1:19" ht="15" customHeight="1">
      <c r="A48" s="91">
        <v>2001021</v>
      </c>
      <c r="B48" s="46" t="s">
        <v>89</v>
      </c>
      <c r="C48" s="46">
        <v>201</v>
      </c>
      <c r="D48" s="44" t="s">
        <v>152</v>
      </c>
      <c r="E48" s="44">
        <v>101000</v>
      </c>
      <c r="F48" s="203" t="s">
        <v>160</v>
      </c>
      <c r="G48" s="44"/>
      <c r="H48" s="44"/>
      <c r="I48" s="44">
        <v>796539.21</v>
      </c>
      <c r="J48" s="203"/>
      <c r="K48" s="166" t="s">
        <v>155</v>
      </c>
      <c r="L48" s="94"/>
      <c r="M48" s="94"/>
      <c r="N48" s="94"/>
      <c r="O48" s="170"/>
    </row>
    <row r="49" spans="1:15" ht="15" customHeight="1">
      <c r="A49" s="91">
        <v>2001041</v>
      </c>
      <c r="B49" s="46" t="s">
        <v>98</v>
      </c>
      <c r="C49" s="46">
        <v>201</v>
      </c>
      <c r="D49" s="44" t="s">
        <v>152</v>
      </c>
      <c r="E49" s="44">
        <v>101000</v>
      </c>
      <c r="F49" s="203" t="s">
        <v>160</v>
      </c>
      <c r="G49" s="44"/>
      <c r="H49" s="44"/>
      <c r="I49" s="44">
        <v>777315.7</v>
      </c>
      <c r="J49" s="203"/>
      <c r="K49" s="166" t="s">
        <v>155</v>
      </c>
      <c r="L49" s="94"/>
      <c r="M49" s="94"/>
      <c r="N49" s="94"/>
      <c r="O49" s="170"/>
    </row>
    <row r="50" spans="1:15" ht="15" customHeight="1">
      <c r="A50" s="91">
        <v>2001051</v>
      </c>
      <c r="B50" s="46" t="s">
        <v>87</v>
      </c>
      <c r="C50" s="46">
        <v>201</v>
      </c>
      <c r="D50" s="44" t="s">
        <v>152</v>
      </c>
      <c r="E50" s="44">
        <v>101000</v>
      </c>
      <c r="F50" s="203" t="s">
        <v>160</v>
      </c>
      <c r="G50" s="44"/>
      <c r="H50" s="44"/>
      <c r="I50" s="44">
        <v>701877.05</v>
      </c>
      <c r="J50" s="203"/>
      <c r="K50" s="166" t="s">
        <v>155</v>
      </c>
      <c r="L50" s="94"/>
      <c r="M50" s="94"/>
      <c r="N50" s="94"/>
      <c r="O50" s="170"/>
    </row>
    <row r="51" spans="1:15" ht="15" customHeight="1">
      <c r="A51" s="91">
        <v>2001041</v>
      </c>
      <c r="B51" s="46" t="s">
        <v>98</v>
      </c>
      <c r="C51" s="46">
        <v>201</v>
      </c>
      <c r="D51" s="44" t="s">
        <v>152</v>
      </c>
      <c r="E51" s="44">
        <v>101000</v>
      </c>
      <c r="F51" s="203" t="s">
        <v>160</v>
      </c>
      <c r="G51" s="44"/>
      <c r="H51" s="44"/>
      <c r="I51" s="44">
        <v>781950.82</v>
      </c>
      <c r="J51" s="203"/>
      <c r="K51" s="166" t="s">
        <v>155</v>
      </c>
      <c r="L51" s="94"/>
      <c r="M51" s="94"/>
      <c r="N51" s="94"/>
      <c r="O51" s="170"/>
    </row>
    <row r="52" spans="1:15" ht="15" customHeight="1">
      <c r="A52" s="91">
        <v>5004000</v>
      </c>
      <c r="B52" s="46" t="s">
        <v>170</v>
      </c>
      <c r="C52" s="46">
        <v>201</v>
      </c>
      <c r="D52" s="44" t="s">
        <v>152</v>
      </c>
      <c r="E52" s="44">
        <v>101000</v>
      </c>
      <c r="F52" s="203" t="s">
        <v>160</v>
      </c>
      <c r="G52" s="44"/>
      <c r="H52" s="44"/>
      <c r="I52" s="44">
        <v>-65.47</v>
      </c>
      <c r="J52" s="203"/>
      <c r="K52" s="166" t="s">
        <v>170</v>
      </c>
      <c r="L52" s="94"/>
      <c r="M52" s="94"/>
      <c r="N52" s="94"/>
      <c r="O52" s="170"/>
    </row>
    <row r="53" spans="1:15" ht="15" customHeight="1">
      <c r="A53" s="91">
        <v>2001021</v>
      </c>
      <c r="B53" s="46" t="s">
        <v>89</v>
      </c>
      <c r="C53" s="46">
        <v>201</v>
      </c>
      <c r="D53" s="44" t="s">
        <v>152</v>
      </c>
      <c r="E53" s="44">
        <v>101000</v>
      </c>
      <c r="F53" s="203" t="s">
        <v>160</v>
      </c>
      <c r="G53" s="44"/>
      <c r="H53" s="44"/>
      <c r="I53" s="44">
        <v>-20610.27</v>
      </c>
      <c r="J53" s="203"/>
      <c r="K53" s="166" t="s">
        <v>155</v>
      </c>
      <c r="L53" s="94"/>
      <c r="M53" s="94"/>
      <c r="N53" s="94"/>
      <c r="O53" s="170"/>
    </row>
    <row r="54" spans="1:15" ht="15" customHeight="1">
      <c r="A54" s="91">
        <v>2001021</v>
      </c>
      <c r="B54" s="46" t="s">
        <v>89</v>
      </c>
      <c r="C54" s="46">
        <v>201</v>
      </c>
      <c r="D54" s="44" t="s">
        <v>152</v>
      </c>
      <c r="E54" s="44">
        <v>101000</v>
      </c>
      <c r="F54" s="203" t="s">
        <v>160</v>
      </c>
      <c r="G54" s="44"/>
      <c r="H54" s="44"/>
      <c r="I54" s="44">
        <v>753285.4</v>
      </c>
      <c r="J54" s="203"/>
      <c r="K54" s="166" t="s">
        <v>155</v>
      </c>
      <c r="L54" s="94"/>
      <c r="M54" s="94"/>
      <c r="N54" s="94"/>
      <c r="O54" s="170"/>
    </row>
    <row r="55" spans="1:15" ht="15" customHeight="1">
      <c r="A55" s="91">
        <v>2000010</v>
      </c>
      <c r="B55" s="46" t="s">
        <v>159</v>
      </c>
      <c r="C55" s="46">
        <v>201</v>
      </c>
      <c r="D55" s="44" t="s">
        <v>152</v>
      </c>
      <c r="E55" s="44">
        <v>101000</v>
      </c>
      <c r="F55" s="203" t="s">
        <v>160</v>
      </c>
      <c r="G55" s="44"/>
      <c r="H55" s="44"/>
      <c r="I55" s="44">
        <v>156869.99</v>
      </c>
      <c r="J55" s="203"/>
      <c r="K55" s="166" t="s">
        <v>161</v>
      </c>
      <c r="L55" s="94"/>
      <c r="M55" s="94"/>
      <c r="N55" s="94"/>
      <c r="O55" s="170"/>
    </row>
    <row r="56" spans="1:15" ht="15" customHeight="1">
      <c r="A56" s="91">
        <v>2001011</v>
      </c>
      <c r="B56" s="46" t="s">
        <v>97</v>
      </c>
      <c r="C56" s="46">
        <v>201</v>
      </c>
      <c r="D56" s="44" t="s">
        <v>152</v>
      </c>
      <c r="E56" s="44">
        <v>101000</v>
      </c>
      <c r="F56" s="203" t="s">
        <v>160</v>
      </c>
      <c r="G56" s="44"/>
      <c r="H56" s="44"/>
      <c r="I56" s="44">
        <v>874239.9</v>
      </c>
      <c r="J56" s="203"/>
      <c r="K56" s="166" t="s">
        <v>155</v>
      </c>
      <c r="L56" s="94"/>
      <c r="M56" s="94"/>
      <c r="N56" s="94"/>
      <c r="O56" s="170"/>
    </row>
    <row r="57" spans="1:15" ht="15" customHeight="1">
      <c r="A57" s="91">
        <v>5004000</v>
      </c>
      <c r="B57" s="46" t="s">
        <v>170</v>
      </c>
      <c r="C57" s="46">
        <v>201</v>
      </c>
      <c r="D57" s="44" t="s">
        <v>152</v>
      </c>
      <c r="E57" s="44">
        <v>101000</v>
      </c>
      <c r="F57" s="203" t="s">
        <v>160</v>
      </c>
      <c r="G57" s="44"/>
      <c r="H57" s="44"/>
      <c r="I57" s="44">
        <v>-974.61</v>
      </c>
      <c r="J57" s="203"/>
      <c r="K57" s="166" t="s">
        <v>170</v>
      </c>
      <c r="L57" s="94"/>
      <c r="M57" s="94"/>
      <c r="N57" s="94"/>
      <c r="O57" s="170"/>
    </row>
    <row r="58" spans="1:15" ht="15" customHeight="1">
      <c r="A58" s="91">
        <v>2001021</v>
      </c>
      <c r="B58" s="46" t="s">
        <v>89</v>
      </c>
      <c r="C58" s="46">
        <v>201</v>
      </c>
      <c r="D58" s="44" t="s">
        <v>152</v>
      </c>
      <c r="E58" s="44">
        <v>101000</v>
      </c>
      <c r="F58" s="203" t="s">
        <v>160</v>
      </c>
      <c r="G58" s="44"/>
      <c r="H58" s="44"/>
      <c r="I58" s="44">
        <v>831985.89</v>
      </c>
      <c r="J58" s="203"/>
      <c r="K58" s="166" t="s">
        <v>155</v>
      </c>
      <c r="L58" s="94"/>
      <c r="M58" s="94"/>
      <c r="N58" s="94"/>
      <c r="O58" s="170"/>
    </row>
    <row r="59" spans="1:15" ht="15" customHeight="1">
      <c r="A59" s="91">
        <v>2001041</v>
      </c>
      <c r="B59" s="46" t="s">
        <v>98</v>
      </c>
      <c r="C59" s="46">
        <v>201</v>
      </c>
      <c r="D59" s="44" t="s">
        <v>152</v>
      </c>
      <c r="E59" s="44">
        <v>101000</v>
      </c>
      <c r="F59" s="203" t="s">
        <v>160</v>
      </c>
      <c r="G59" s="44"/>
      <c r="H59" s="44"/>
      <c r="I59" s="44">
        <v>779751.78</v>
      </c>
      <c r="J59" s="203"/>
      <c r="K59" s="166" t="s">
        <v>155</v>
      </c>
      <c r="L59" s="94"/>
      <c r="M59" s="94"/>
      <c r="N59" s="94"/>
      <c r="O59" s="170"/>
    </row>
    <row r="60" spans="1:15" ht="15" customHeight="1">
      <c r="A60" s="91">
        <v>2001051</v>
      </c>
      <c r="B60" s="46" t="s">
        <v>87</v>
      </c>
      <c r="C60" s="46">
        <v>201</v>
      </c>
      <c r="D60" s="44" t="s">
        <v>152</v>
      </c>
      <c r="E60" s="44">
        <v>101000</v>
      </c>
      <c r="F60" s="203" t="s">
        <v>160</v>
      </c>
      <c r="G60" s="44"/>
      <c r="H60" s="44"/>
      <c r="I60" s="44">
        <v>715594.47</v>
      </c>
      <c r="J60" s="203"/>
      <c r="K60" s="166" t="s">
        <v>155</v>
      </c>
      <c r="L60" s="94"/>
      <c r="M60" s="94"/>
      <c r="N60" s="94"/>
      <c r="O60" s="170"/>
    </row>
    <row r="61" spans="1:15" ht="15" customHeight="1">
      <c r="A61" s="91">
        <v>2001011</v>
      </c>
      <c r="B61" s="46" t="s">
        <v>97</v>
      </c>
      <c r="C61" s="46">
        <v>201</v>
      </c>
      <c r="D61" s="44" t="s">
        <v>152</v>
      </c>
      <c r="E61" s="44">
        <v>101000</v>
      </c>
      <c r="F61" s="203" t="s">
        <v>160</v>
      </c>
      <c r="G61" s="44"/>
      <c r="H61" s="44"/>
      <c r="I61" s="44">
        <v>972832.29</v>
      </c>
      <c r="J61" s="203"/>
      <c r="K61" s="166" t="s">
        <v>155</v>
      </c>
      <c r="L61" s="94"/>
      <c r="M61" s="94"/>
      <c r="N61" s="94"/>
      <c r="O61" s="170"/>
    </row>
    <row r="62" spans="1:15" ht="15" customHeight="1">
      <c r="A62" s="91">
        <v>2001021</v>
      </c>
      <c r="B62" s="46" t="s">
        <v>89</v>
      </c>
      <c r="C62" s="46">
        <v>201</v>
      </c>
      <c r="D62" s="44" t="s">
        <v>152</v>
      </c>
      <c r="E62" s="44">
        <v>101000</v>
      </c>
      <c r="F62" s="203" t="s">
        <v>160</v>
      </c>
      <c r="G62" s="44"/>
      <c r="H62" s="44"/>
      <c r="I62" s="44">
        <v>190756.95</v>
      </c>
      <c r="J62" s="203"/>
      <c r="K62" s="166" t="s">
        <v>155</v>
      </c>
      <c r="L62" s="94"/>
      <c r="M62" s="94"/>
      <c r="N62" s="94"/>
      <c r="O62" s="170"/>
    </row>
    <row r="63" spans="1:15" ht="15" customHeight="1">
      <c r="A63" s="91">
        <v>2000010</v>
      </c>
      <c r="B63" s="46" t="s">
        <v>159</v>
      </c>
      <c r="C63" s="46">
        <v>201</v>
      </c>
      <c r="D63" s="44" t="s">
        <v>152</v>
      </c>
      <c r="E63" s="44">
        <v>101000</v>
      </c>
      <c r="F63" s="203" t="s">
        <v>160</v>
      </c>
      <c r="G63" s="44"/>
      <c r="H63" s="44"/>
      <c r="I63" s="44">
        <v>156869.99</v>
      </c>
      <c r="J63" s="203"/>
      <c r="K63" s="166" t="s">
        <v>161</v>
      </c>
      <c r="L63" s="94"/>
      <c r="M63" s="94"/>
      <c r="N63" s="94"/>
      <c r="O63" s="170"/>
    </row>
    <row r="64" spans="1:15" ht="15" customHeight="1">
      <c r="A64" s="91">
        <v>2001051</v>
      </c>
      <c r="B64" s="46" t="s">
        <v>87</v>
      </c>
      <c r="C64" s="46">
        <v>201</v>
      </c>
      <c r="D64" s="44" t="s">
        <v>152</v>
      </c>
      <c r="E64" s="44">
        <v>101000</v>
      </c>
      <c r="F64" s="203" t="s">
        <v>160</v>
      </c>
      <c r="G64" s="44"/>
      <c r="H64" s="44"/>
      <c r="I64" s="44">
        <v>718653.03</v>
      </c>
      <c r="J64" s="203"/>
      <c r="K64" s="166" t="s">
        <v>155</v>
      </c>
      <c r="L64" s="94"/>
      <c r="M64" s="94"/>
      <c r="N64" s="94"/>
      <c r="O64" s="170"/>
    </row>
    <row r="65" spans="1:15" ht="15" customHeight="1">
      <c r="A65" s="91">
        <v>2001011</v>
      </c>
      <c r="B65" s="46" t="s">
        <v>97</v>
      </c>
      <c r="C65" s="46">
        <v>201</v>
      </c>
      <c r="D65" s="44" t="s">
        <v>152</v>
      </c>
      <c r="E65" s="44">
        <v>101000</v>
      </c>
      <c r="F65" s="203" t="s">
        <v>160</v>
      </c>
      <c r="G65" s="44"/>
      <c r="H65" s="44"/>
      <c r="I65" s="44">
        <v>973858.44</v>
      </c>
      <c r="J65" s="203"/>
      <c r="K65" s="166" t="s">
        <v>155</v>
      </c>
      <c r="L65" s="94"/>
      <c r="M65" s="94"/>
      <c r="N65" s="94"/>
      <c r="O65" s="170"/>
    </row>
    <row r="66" spans="1:15" ht="15" customHeight="1">
      <c r="A66" s="91">
        <v>2001021</v>
      </c>
      <c r="B66" s="46" t="s">
        <v>89</v>
      </c>
      <c r="C66" s="46">
        <v>201</v>
      </c>
      <c r="D66" s="44" t="s">
        <v>152</v>
      </c>
      <c r="E66" s="44">
        <v>101000</v>
      </c>
      <c r="F66" s="203" t="s">
        <v>160</v>
      </c>
      <c r="G66" s="44"/>
      <c r="H66" s="44"/>
      <c r="I66" s="44">
        <v>805394.84</v>
      </c>
      <c r="J66" s="203"/>
      <c r="K66" s="166" t="s">
        <v>155</v>
      </c>
      <c r="L66" s="96"/>
      <c r="M66" s="96"/>
      <c r="N66" s="96"/>
      <c r="O66" s="170" t="s">
        <v>179</v>
      </c>
    </row>
    <row r="67" spans="1:15" ht="15" customHeight="1">
      <c r="A67" s="91">
        <v>2001041</v>
      </c>
      <c r="B67" s="46" t="s">
        <v>98</v>
      </c>
      <c r="C67" s="46">
        <v>201</v>
      </c>
      <c r="D67" s="44" t="s">
        <v>152</v>
      </c>
      <c r="E67" s="44">
        <v>101000</v>
      </c>
      <c r="F67" s="203" t="s">
        <v>160</v>
      </c>
      <c r="G67" s="44"/>
      <c r="H67" s="44"/>
      <c r="I67" s="44">
        <v>782204.12</v>
      </c>
      <c r="J67" s="203"/>
      <c r="K67" s="166" t="s">
        <v>155</v>
      </c>
      <c r="L67" s="94"/>
      <c r="M67" s="94"/>
      <c r="N67" s="94"/>
      <c r="O67" s="170"/>
    </row>
    <row r="68" spans="1:15" ht="15" customHeight="1">
      <c r="A68" s="91">
        <v>2000010</v>
      </c>
      <c r="B68" s="46" t="s">
        <v>159</v>
      </c>
      <c r="C68" s="46">
        <v>201</v>
      </c>
      <c r="D68" s="44" t="s">
        <v>152</v>
      </c>
      <c r="E68" s="44">
        <v>101000</v>
      </c>
      <c r="F68" s="203" t="s">
        <v>160</v>
      </c>
      <c r="G68" s="44"/>
      <c r="H68" s="44"/>
      <c r="I68" s="44">
        <v>189608.45</v>
      </c>
      <c r="J68" s="203"/>
      <c r="K68" s="166" t="s">
        <v>161</v>
      </c>
      <c r="L68" s="94"/>
      <c r="M68" s="94"/>
      <c r="N68" s="94"/>
      <c r="O68" s="170"/>
    </row>
    <row r="69" spans="1:15" ht="15" customHeight="1">
      <c r="A69" s="91">
        <v>2001041</v>
      </c>
      <c r="B69" s="46" t="s">
        <v>98</v>
      </c>
      <c r="C69" s="46">
        <v>201</v>
      </c>
      <c r="D69" s="44" t="s">
        <v>152</v>
      </c>
      <c r="E69" s="44">
        <v>101000</v>
      </c>
      <c r="F69" s="203" t="s">
        <v>160</v>
      </c>
      <c r="G69" s="44"/>
      <c r="H69" s="44"/>
      <c r="I69" s="44">
        <v>715873.82</v>
      </c>
      <c r="J69" s="203"/>
      <c r="K69" s="166" t="s">
        <v>155</v>
      </c>
      <c r="L69" s="94"/>
      <c r="M69" s="94"/>
      <c r="N69" s="94"/>
      <c r="O69" s="170"/>
    </row>
    <row r="70" spans="1:15" ht="15" customHeight="1">
      <c r="A70" s="91">
        <v>2001051</v>
      </c>
      <c r="B70" s="46" t="s">
        <v>87</v>
      </c>
      <c r="C70" s="46">
        <v>201</v>
      </c>
      <c r="D70" s="44" t="s">
        <v>152</v>
      </c>
      <c r="E70" s="44">
        <v>101000</v>
      </c>
      <c r="F70" s="203" t="s">
        <v>160</v>
      </c>
      <c r="G70" s="44"/>
      <c r="H70" s="44"/>
      <c r="I70" s="44">
        <v>736355.14</v>
      </c>
      <c r="J70" s="203"/>
      <c r="K70" s="166" t="s">
        <v>155</v>
      </c>
      <c r="L70" s="94"/>
      <c r="M70" s="94"/>
      <c r="N70" s="94"/>
      <c r="O70" s="170"/>
    </row>
    <row r="71" spans="1:15" ht="15" customHeight="1">
      <c r="A71" s="91">
        <v>2001011</v>
      </c>
      <c r="B71" s="46" t="s">
        <v>97</v>
      </c>
      <c r="C71" s="46">
        <v>201</v>
      </c>
      <c r="D71" s="44" t="s">
        <v>152</v>
      </c>
      <c r="E71" s="44">
        <v>101000</v>
      </c>
      <c r="F71" s="203" t="s">
        <v>160</v>
      </c>
      <c r="G71" s="44"/>
      <c r="H71" s="44"/>
      <c r="I71" s="44">
        <v>925844.59</v>
      </c>
      <c r="J71" s="203"/>
      <c r="K71" s="166" t="s">
        <v>155</v>
      </c>
      <c r="L71" s="94"/>
      <c r="M71" s="94"/>
      <c r="N71" s="94"/>
      <c r="O71" s="170"/>
    </row>
    <row r="72" spans="1:15" ht="15" customHeight="1">
      <c r="A72" s="91">
        <v>2001021</v>
      </c>
      <c r="B72" s="46" t="s">
        <v>89</v>
      </c>
      <c r="C72" s="46">
        <v>201</v>
      </c>
      <c r="D72" s="44" t="s">
        <v>152</v>
      </c>
      <c r="E72" s="44">
        <v>101000</v>
      </c>
      <c r="F72" s="203" t="s">
        <v>160</v>
      </c>
      <c r="G72" s="44"/>
      <c r="H72" s="44"/>
      <c r="I72" s="44">
        <v>801554.26</v>
      </c>
      <c r="J72" s="203"/>
      <c r="K72" s="166" t="s">
        <v>155</v>
      </c>
      <c r="L72" s="94"/>
      <c r="M72" s="94"/>
      <c r="N72" s="94"/>
      <c r="O72" s="170"/>
    </row>
    <row r="73" spans="1:15" ht="15" customHeight="1">
      <c r="A73" s="91">
        <v>2000010</v>
      </c>
      <c r="B73" s="46" t="s">
        <v>159</v>
      </c>
      <c r="C73" s="46">
        <v>201</v>
      </c>
      <c r="D73" s="44" t="s">
        <v>152</v>
      </c>
      <c r="E73" s="44">
        <v>101000</v>
      </c>
      <c r="F73" s="203" t="s">
        <v>160</v>
      </c>
      <c r="G73" s="44"/>
      <c r="H73" s="44"/>
      <c r="I73" s="44">
        <v>162469.97</v>
      </c>
      <c r="J73" s="203"/>
      <c r="K73" s="166" t="s">
        <v>161</v>
      </c>
      <c r="L73" s="94"/>
      <c r="M73" s="94"/>
      <c r="N73" s="94"/>
      <c r="O73" s="170"/>
    </row>
    <row r="74" spans="1:15" ht="15" customHeight="1">
      <c r="A74" s="91">
        <v>2001021</v>
      </c>
      <c r="B74" s="46" t="s">
        <v>89</v>
      </c>
      <c r="C74" s="46">
        <v>201</v>
      </c>
      <c r="D74" s="44" t="s">
        <v>152</v>
      </c>
      <c r="E74" s="44">
        <v>101001</v>
      </c>
      <c r="F74" s="203" t="s">
        <v>180</v>
      </c>
      <c r="G74" s="44"/>
      <c r="H74" s="44"/>
      <c r="I74" s="44">
        <v>933.32</v>
      </c>
      <c r="J74" s="203"/>
      <c r="K74" s="166" t="s">
        <v>155</v>
      </c>
      <c r="L74" s="94"/>
      <c r="M74" s="94"/>
      <c r="N74" s="94"/>
      <c r="O74" s="170"/>
    </row>
    <row r="75" spans="1:15" ht="15" customHeight="1">
      <c r="A75" s="91">
        <v>2001021</v>
      </c>
      <c r="B75" s="46" t="s">
        <v>89</v>
      </c>
      <c r="C75" s="46">
        <v>201</v>
      </c>
      <c r="D75" s="44" t="s">
        <v>152</v>
      </c>
      <c r="E75" s="44">
        <v>101001</v>
      </c>
      <c r="F75" s="203" t="s">
        <v>180</v>
      </c>
      <c r="G75" s="44"/>
      <c r="H75" s="44"/>
      <c r="I75" s="44">
        <v>933.32</v>
      </c>
      <c r="J75" s="203"/>
      <c r="K75" s="166" t="s">
        <v>155</v>
      </c>
      <c r="L75" s="94"/>
      <c r="M75" s="94"/>
      <c r="N75" s="94"/>
      <c r="O75" s="170"/>
    </row>
    <row r="76" spans="1:15" ht="15" customHeight="1">
      <c r="A76" s="91">
        <v>2001021</v>
      </c>
      <c r="B76" s="46" t="s">
        <v>89</v>
      </c>
      <c r="C76" s="46">
        <v>201</v>
      </c>
      <c r="D76" s="44" t="s">
        <v>152</v>
      </c>
      <c r="E76" s="44">
        <v>101001</v>
      </c>
      <c r="F76" s="203" t="s">
        <v>180</v>
      </c>
      <c r="G76" s="44"/>
      <c r="H76" s="44"/>
      <c r="I76" s="44">
        <v>933.32</v>
      </c>
      <c r="J76" s="203"/>
      <c r="K76" s="166" t="s">
        <v>155</v>
      </c>
      <c r="L76" s="94"/>
      <c r="M76" s="94"/>
      <c r="N76" s="94"/>
      <c r="O76" s="170"/>
    </row>
    <row r="77" spans="1:15" ht="15" customHeight="1">
      <c r="A77" s="91">
        <v>2001021</v>
      </c>
      <c r="B77" s="46" t="s">
        <v>89</v>
      </c>
      <c r="C77" s="46">
        <v>201</v>
      </c>
      <c r="D77" s="44" t="s">
        <v>152</v>
      </c>
      <c r="E77" s="44">
        <v>101001</v>
      </c>
      <c r="F77" s="203" t="s">
        <v>180</v>
      </c>
      <c r="G77" s="44"/>
      <c r="H77" s="44"/>
      <c r="I77" s="44">
        <v>933.32</v>
      </c>
      <c r="J77" s="203"/>
      <c r="K77" s="166" t="s">
        <v>155</v>
      </c>
      <c r="L77" s="94"/>
      <c r="M77" s="94"/>
      <c r="N77" s="94"/>
      <c r="O77" s="170"/>
    </row>
    <row r="78" spans="1:15" ht="15" customHeight="1">
      <c r="A78" s="91">
        <v>2001021</v>
      </c>
      <c r="B78" s="46" t="s">
        <v>89</v>
      </c>
      <c r="C78" s="46">
        <v>201</v>
      </c>
      <c r="D78" s="44" t="s">
        <v>152</v>
      </c>
      <c r="E78" s="44">
        <v>101001</v>
      </c>
      <c r="F78" s="203" t="s">
        <v>180</v>
      </c>
      <c r="G78" s="44"/>
      <c r="H78" s="44"/>
      <c r="I78" s="44">
        <v>933.32</v>
      </c>
      <c r="J78" s="203"/>
      <c r="K78" s="166" t="s">
        <v>155</v>
      </c>
      <c r="L78" s="94"/>
      <c r="M78" s="94"/>
      <c r="N78" s="94"/>
      <c r="O78" s="170"/>
    </row>
    <row r="79" spans="1:15" ht="15" customHeight="1">
      <c r="A79" s="91">
        <v>2001021</v>
      </c>
      <c r="B79" s="46" t="s">
        <v>89</v>
      </c>
      <c r="C79" s="46">
        <v>201</v>
      </c>
      <c r="D79" s="44" t="s">
        <v>152</v>
      </c>
      <c r="E79" s="44">
        <v>101001</v>
      </c>
      <c r="F79" s="203" t="s">
        <v>180</v>
      </c>
      <c r="G79" s="44"/>
      <c r="H79" s="44"/>
      <c r="I79" s="44">
        <v>-143.59</v>
      </c>
      <c r="J79" s="203"/>
      <c r="K79" s="166" t="s">
        <v>155</v>
      </c>
      <c r="L79" s="94"/>
      <c r="M79" s="94"/>
      <c r="N79" s="94"/>
      <c r="O79" s="170"/>
    </row>
    <row r="80" spans="1:15" ht="15" customHeight="1">
      <c r="A80" s="91">
        <v>2001021</v>
      </c>
      <c r="B80" s="46" t="s">
        <v>89</v>
      </c>
      <c r="C80" s="46">
        <v>201</v>
      </c>
      <c r="D80" s="44" t="s">
        <v>152</v>
      </c>
      <c r="E80" s="44">
        <v>101001</v>
      </c>
      <c r="F80" s="203" t="s">
        <v>180</v>
      </c>
      <c r="G80" s="44"/>
      <c r="H80" s="44"/>
      <c r="I80" s="44">
        <v>933.32</v>
      </c>
      <c r="J80" s="203"/>
      <c r="K80" s="166" t="s">
        <v>155</v>
      </c>
      <c r="L80" s="94"/>
      <c r="M80" s="94"/>
      <c r="N80" s="94"/>
      <c r="O80" s="170"/>
    </row>
    <row r="81" spans="1:15" ht="15" customHeight="1">
      <c r="A81" s="91">
        <v>2001021</v>
      </c>
      <c r="B81" s="46" t="s">
        <v>89</v>
      </c>
      <c r="C81" s="46">
        <v>201</v>
      </c>
      <c r="D81" s="44" t="s">
        <v>152</v>
      </c>
      <c r="E81" s="44">
        <v>101022</v>
      </c>
      <c r="F81" s="202" t="s">
        <v>181</v>
      </c>
      <c r="G81" s="44"/>
      <c r="H81" s="44"/>
      <c r="I81" s="44">
        <v>112.89</v>
      </c>
      <c r="J81" s="203"/>
      <c r="K81" s="166" t="s">
        <v>155</v>
      </c>
      <c r="L81" s="94"/>
      <c r="M81" s="94"/>
      <c r="N81" s="94"/>
      <c r="O81" s="170"/>
    </row>
    <row r="82" spans="1:15" ht="15" customHeight="1">
      <c r="A82" s="91">
        <v>2001011</v>
      </c>
      <c r="B82" s="46" t="s">
        <v>97</v>
      </c>
      <c r="C82" s="46">
        <v>201</v>
      </c>
      <c r="D82" s="44" t="s">
        <v>152</v>
      </c>
      <c r="E82" s="44">
        <v>101024</v>
      </c>
      <c r="F82" s="202" t="s">
        <v>182</v>
      </c>
      <c r="G82" s="44"/>
      <c r="H82" s="44"/>
      <c r="I82" s="44">
        <v>1213.32</v>
      </c>
      <c r="J82" s="203"/>
      <c r="K82" s="166" t="s">
        <v>155</v>
      </c>
      <c r="L82" s="94"/>
      <c r="M82" s="94"/>
      <c r="N82" s="94"/>
      <c r="O82" s="170"/>
    </row>
    <row r="83" spans="1:15" ht="15" customHeight="1">
      <c r="A83" s="91">
        <v>2001041</v>
      </c>
      <c r="B83" s="46" t="s">
        <v>98</v>
      </c>
      <c r="C83" s="46">
        <v>201</v>
      </c>
      <c r="D83" s="44" t="s">
        <v>152</v>
      </c>
      <c r="E83" s="44">
        <v>101024</v>
      </c>
      <c r="F83" s="202" t="s">
        <v>182</v>
      </c>
      <c r="G83" s="44"/>
      <c r="H83" s="44"/>
      <c r="I83" s="44">
        <v>1213.32</v>
      </c>
      <c r="J83" s="203"/>
      <c r="K83" s="166" t="s">
        <v>155</v>
      </c>
      <c r="L83" s="94"/>
      <c r="M83" s="94"/>
      <c r="N83" s="94"/>
      <c r="O83" s="170"/>
    </row>
    <row r="84" spans="1:15" ht="15" customHeight="1">
      <c r="A84" s="91">
        <v>2001011</v>
      </c>
      <c r="B84" s="46" t="s">
        <v>97</v>
      </c>
      <c r="C84" s="46">
        <v>201</v>
      </c>
      <c r="D84" s="44" t="s">
        <v>152</v>
      </c>
      <c r="E84" s="44">
        <v>101024</v>
      </c>
      <c r="F84" s="202" t="s">
        <v>182</v>
      </c>
      <c r="G84" s="44"/>
      <c r="H84" s="44"/>
      <c r="I84" s="44">
        <v>1213.32</v>
      </c>
      <c r="J84" s="203"/>
      <c r="K84" s="166" t="s">
        <v>155</v>
      </c>
      <c r="L84" s="94"/>
      <c r="M84" s="94"/>
      <c r="N84" s="94"/>
      <c r="O84" s="170"/>
    </row>
    <row r="85" spans="1:15" ht="15" customHeight="1">
      <c r="A85" s="91">
        <v>2001041</v>
      </c>
      <c r="B85" s="46" t="s">
        <v>98</v>
      </c>
      <c r="C85" s="46">
        <v>201</v>
      </c>
      <c r="D85" s="44" t="s">
        <v>152</v>
      </c>
      <c r="E85" s="44">
        <v>101024</v>
      </c>
      <c r="F85" s="202" t="s">
        <v>182</v>
      </c>
      <c r="G85" s="44"/>
      <c r="H85" s="44"/>
      <c r="I85" s="44">
        <v>1213.32</v>
      </c>
      <c r="J85" s="203"/>
      <c r="K85" s="166" t="s">
        <v>155</v>
      </c>
      <c r="L85" s="94"/>
      <c r="M85" s="94"/>
      <c r="N85" s="94"/>
      <c r="O85" s="170"/>
    </row>
    <row r="86" spans="1:15" ht="15" customHeight="1">
      <c r="A86" s="91">
        <v>2001041</v>
      </c>
      <c r="B86" s="46" t="s">
        <v>98</v>
      </c>
      <c r="C86" s="46">
        <v>201</v>
      </c>
      <c r="D86" s="44" t="s">
        <v>152</v>
      </c>
      <c r="E86" s="44">
        <v>101024</v>
      </c>
      <c r="F86" s="202" t="s">
        <v>182</v>
      </c>
      <c r="G86" s="44"/>
      <c r="H86" s="44"/>
      <c r="I86" s="44">
        <v>1213.32</v>
      </c>
      <c r="J86" s="203"/>
      <c r="K86" s="166" t="s">
        <v>155</v>
      </c>
      <c r="L86" s="94"/>
      <c r="M86" s="94"/>
      <c r="N86" s="94"/>
      <c r="O86" s="170"/>
    </row>
    <row r="87" spans="1:15" ht="15" customHeight="1">
      <c r="A87" s="91">
        <v>2001011</v>
      </c>
      <c r="B87" s="46" t="s">
        <v>97</v>
      </c>
      <c r="C87" s="46">
        <v>201</v>
      </c>
      <c r="D87" s="44" t="s">
        <v>152</v>
      </c>
      <c r="E87" s="44">
        <v>101024</v>
      </c>
      <c r="F87" s="202" t="s">
        <v>182</v>
      </c>
      <c r="G87" s="44"/>
      <c r="H87" s="44"/>
      <c r="I87" s="44">
        <v>1213.32</v>
      </c>
      <c r="J87" s="203"/>
      <c r="K87" s="166" t="s">
        <v>155</v>
      </c>
      <c r="L87" s="94"/>
      <c r="M87" s="94"/>
      <c r="N87" s="94"/>
      <c r="O87" s="170"/>
    </row>
    <row r="88" spans="1:15" ht="15" customHeight="1">
      <c r="A88" s="91">
        <v>2001011</v>
      </c>
      <c r="B88" s="46" t="s">
        <v>97</v>
      </c>
      <c r="C88" s="46">
        <v>201</v>
      </c>
      <c r="D88" s="44" t="s">
        <v>152</v>
      </c>
      <c r="E88" s="44">
        <v>101024</v>
      </c>
      <c r="F88" s="202" t="s">
        <v>182</v>
      </c>
      <c r="G88" s="44"/>
      <c r="H88" s="44"/>
      <c r="I88" s="44">
        <v>1213.32</v>
      </c>
      <c r="J88" s="203"/>
      <c r="K88" s="166" t="s">
        <v>155</v>
      </c>
      <c r="L88" s="94"/>
      <c r="M88" s="94"/>
      <c r="N88" s="94"/>
      <c r="O88" s="170"/>
    </row>
    <row r="89" spans="1:15" ht="15" customHeight="1">
      <c r="A89" s="91">
        <v>2001041</v>
      </c>
      <c r="B89" s="46" t="s">
        <v>98</v>
      </c>
      <c r="C89" s="46">
        <v>201</v>
      </c>
      <c r="D89" s="44" t="s">
        <v>152</v>
      </c>
      <c r="E89" s="44">
        <v>101024</v>
      </c>
      <c r="F89" s="202" t="s">
        <v>182</v>
      </c>
      <c r="G89" s="44"/>
      <c r="H89" s="44"/>
      <c r="I89" s="44">
        <v>1213.32</v>
      </c>
      <c r="J89" s="203"/>
      <c r="K89" s="166" t="s">
        <v>155</v>
      </c>
      <c r="L89" s="94"/>
      <c r="M89" s="94"/>
      <c r="N89" s="94"/>
      <c r="O89" s="170"/>
    </row>
    <row r="90" spans="1:15" ht="15" customHeight="1">
      <c r="A90" s="91">
        <v>2001011</v>
      </c>
      <c r="B90" s="46" t="s">
        <v>97</v>
      </c>
      <c r="C90" s="46">
        <v>201</v>
      </c>
      <c r="D90" s="44" t="s">
        <v>152</v>
      </c>
      <c r="E90" s="44">
        <v>101024</v>
      </c>
      <c r="F90" s="202" t="s">
        <v>182</v>
      </c>
      <c r="G90" s="44"/>
      <c r="H90" s="44"/>
      <c r="I90" s="44">
        <v>1213.32</v>
      </c>
      <c r="J90" s="203"/>
      <c r="K90" s="166" t="s">
        <v>155</v>
      </c>
      <c r="L90" s="94"/>
      <c r="M90" s="94"/>
      <c r="N90" s="94"/>
      <c r="O90" s="170"/>
    </row>
    <row r="91" spans="1:15" ht="15" customHeight="1">
      <c r="A91" s="91">
        <v>2001041</v>
      </c>
      <c r="B91" s="46" t="s">
        <v>98</v>
      </c>
      <c r="C91" s="46">
        <v>201</v>
      </c>
      <c r="D91" s="44" t="s">
        <v>152</v>
      </c>
      <c r="E91" s="44">
        <v>101024</v>
      </c>
      <c r="F91" s="202" t="s">
        <v>182</v>
      </c>
      <c r="G91" s="44"/>
      <c r="H91" s="44"/>
      <c r="I91" s="44">
        <v>1213.32</v>
      </c>
      <c r="J91" s="203"/>
      <c r="K91" s="166" t="s">
        <v>155</v>
      </c>
      <c r="L91" s="94"/>
      <c r="M91" s="94"/>
      <c r="N91" s="94"/>
      <c r="O91" s="170"/>
    </row>
    <row r="92" spans="1:15" ht="15" customHeight="1">
      <c r="A92" s="91">
        <v>2001011</v>
      </c>
      <c r="B92" s="46" t="s">
        <v>97</v>
      </c>
      <c r="C92" s="46">
        <v>201</v>
      </c>
      <c r="D92" s="44" t="s">
        <v>152</v>
      </c>
      <c r="E92" s="44">
        <v>101024</v>
      </c>
      <c r="F92" s="202" t="s">
        <v>182</v>
      </c>
      <c r="G92" s="44"/>
      <c r="H92" s="44"/>
      <c r="I92" s="44">
        <v>-186.66</v>
      </c>
      <c r="J92" s="203"/>
      <c r="K92" s="166" t="s">
        <v>155</v>
      </c>
      <c r="L92" s="94"/>
      <c r="M92" s="94"/>
      <c r="N92" s="94"/>
      <c r="O92" s="170"/>
    </row>
    <row r="93" spans="1:15" ht="15" customHeight="1">
      <c r="A93" s="91">
        <v>2001041</v>
      </c>
      <c r="B93" s="46" t="s">
        <v>98</v>
      </c>
      <c r="C93" s="46">
        <v>201</v>
      </c>
      <c r="D93" s="44" t="s">
        <v>152</v>
      </c>
      <c r="E93" s="44">
        <v>101024</v>
      </c>
      <c r="F93" s="202" t="s">
        <v>182</v>
      </c>
      <c r="G93" s="44"/>
      <c r="H93" s="44"/>
      <c r="I93" s="44">
        <v>1213.32</v>
      </c>
      <c r="J93" s="203"/>
      <c r="K93" s="166" t="s">
        <v>155</v>
      </c>
      <c r="L93" s="94"/>
      <c r="M93" s="94"/>
      <c r="N93" s="94"/>
      <c r="O93" s="170"/>
    </row>
    <row r="94" spans="1:15" ht="15" customHeight="1">
      <c r="A94" s="91">
        <v>2001041</v>
      </c>
      <c r="B94" s="46" t="s">
        <v>98</v>
      </c>
      <c r="C94" s="46">
        <v>201</v>
      </c>
      <c r="D94" s="44" t="s">
        <v>152</v>
      </c>
      <c r="E94" s="44">
        <v>101024</v>
      </c>
      <c r="F94" s="202" t="s">
        <v>182</v>
      </c>
      <c r="G94" s="44"/>
      <c r="H94" s="44"/>
      <c r="I94" s="44">
        <v>1213.32</v>
      </c>
      <c r="J94" s="203"/>
      <c r="K94" s="166" t="s">
        <v>155</v>
      </c>
      <c r="L94" s="94"/>
      <c r="M94" s="94"/>
      <c r="N94" s="94"/>
      <c r="O94" s="170"/>
    </row>
    <row r="95" spans="1:15" ht="15" customHeight="1">
      <c r="A95" s="91">
        <v>2001041</v>
      </c>
      <c r="B95" s="46" t="s">
        <v>98</v>
      </c>
      <c r="C95" s="46">
        <v>201</v>
      </c>
      <c r="D95" s="44" t="s">
        <v>152</v>
      </c>
      <c r="E95" s="44">
        <v>101024</v>
      </c>
      <c r="F95" s="202" t="s">
        <v>182</v>
      </c>
      <c r="G95" s="44"/>
      <c r="H95" s="44"/>
      <c r="I95" s="44">
        <v>3639.96</v>
      </c>
      <c r="J95" s="203"/>
      <c r="K95" s="166" t="s">
        <v>155</v>
      </c>
      <c r="L95" s="94"/>
      <c r="M95" s="94"/>
      <c r="N95" s="94"/>
      <c r="O95" s="170"/>
    </row>
    <row r="96" spans="1:15" ht="15" customHeight="1">
      <c r="A96" s="91">
        <v>2001041</v>
      </c>
      <c r="B96" s="46" t="s">
        <v>98</v>
      </c>
      <c r="C96" s="46">
        <v>201</v>
      </c>
      <c r="D96" s="44" t="s">
        <v>152</v>
      </c>
      <c r="E96" s="44">
        <v>101024</v>
      </c>
      <c r="F96" s="202" t="s">
        <v>182</v>
      </c>
      <c r="G96" s="44"/>
      <c r="H96" s="44"/>
      <c r="I96" s="44">
        <v>3639.96</v>
      </c>
      <c r="J96" s="203"/>
      <c r="K96" s="166" t="s">
        <v>155</v>
      </c>
      <c r="L96" s="94"/>
      <c r="M96" s="94"/>
      <c r="N96" s="94"/>
      <c r="O96" s="170"/>
    </row>
    <row r="97" spans="1:15" ht="15" customHeight="1">
      <c r="A97" s="91">
        <v>2001011</v>
      </c>
      <c r="B97" s="46" t="s">
        <v>97</v>
      </c>
      <c r="C97" s="46">
        <v>201</v>
      </c>
      <c r="D97" s="44" t="s">
        <v>152</v>
      </c>
      <c r="E97" s="44">
        <v>101024</v>
      </c>
      <c r="F97" s="202" t="s">
        <v>182</v>
      </c>
      <c r="G97" s="44"/>
      <c r="H97" s="44"/>
      <c r="I97" s="44">
        <v>2814.91</v>
      </c>
      <c r="J97" s="203"/>
      <c r="K97" s="166" t="s">
        <v>155</v>
      </c>
      <c r="L97" s="94"/>
      <c r="M97" s="94"/>
      <c r="N97" s="94"/>
      <c r="O97" s="170"/>
    </row>
    <row r="98" spans="1:15" ht="15" customHeight="1">
      <c r="A98" s="91">
        <v>2001041</v>
      </c>
      <c r="B98" s="46" t="s">
        <v>98</v>
      </c>
      <c r="C98" s="46">
        <v>201</v>
      </c>
      <c r="D98" s="44" t="s">
        <v>152</v>
      </c>
      <c r="E98" s="44">
        <v>101024</v>
      </c>
      <c r="F98" s="202" t="s">
        <v>182</v>
      </c>
      <c r="G98" s="44"/>
      <c r="H98" s="44"/>
      <c r="I98" s="44">
        <v>3639.96</v>
      </c>
      <c r="J98" s="203"/>
      <c r="K98" s="166" t="s">
        <v>155</v>
      </c>
      <c r="L98" s="94"/>
      <c r="M98" s="94"/>
      <c r="N98" s="94"/>
      <c r="O98" s="170"/>
    </row>
    <row r="99" spans="1:15" ht="15" customHeight="1">
      <c r="A99" s="91">
        <v>2001011</v>
      </c>
      <c r="B99" s="46" t="s">
        <v>97</v>
      </c>
      <c r="C99" s="46">
        <v>201</v>
      </c>
      <c r="D99" s="44" t="s">
        <v>152</v>
      </c>
      <c r="E99" s="44">
        <v>101024</v>
      </c>
      <c r="F99" s="202" t="s">
        <v>182</v>
      </c>
      <c r="G99" s="44"/>
      <c r="H99" s="44"/>
      <c r="I99" s="44">
        <v>1455.99</v>
      </c>
      <c r="J99" s="203"/>
      <c r="K99" s="166" t="s">
        <v>155</v>
      </c>
      <c r="L99" s="94"/>
      <c r="M99" s="94"/>
      <c r="N99" s="94"/>
      <c r="O99" s="170"/>
    </row>
    <row r="100" spans="1:15" ht="15" customHeight="1">
      <c r="A100" s="91">
        <v>2001041</v>
      </c>
      <c r="B100" s="46" t="s">
        <v>98</v>
      </c>
      <c r="C100" s="46">
        <v>201</v>
      </c>
      <c r="D100" s="44" t="s">
        <v>152</v>
      </c>
      <c r="E100" s="44">
        <v>101024</v>
      </c>
      <c r="F100" s="202" t="s">
        <v>182</v>
      </c>
      <c r="G100" s="44"/>
      <c r="H100" s="44"/>
      <c r="I100" s="44">
        <v>3639.96</v>
      </c>
      <c r="J100" s="203"/>
      <c r="K100" s="166" t="s">
        <v>155</v>
      </c>
      <c r="L100" s="94"/>
      <c r="M100" s="94"/>
      <c r="N100" s="94"/>
      <c r="O100" s="170"/>
    </row>
    <row r="101" spans="1:15" ht="15" customHeight="1">
      <c r="A101" s="91">
        <v>2001011</v>
      </c>
      <c r="B101" s="46" t="s">
        <v>97</v>
      </c>
      <c r="C101" s="46">
        <v>201</v>
      </c>
      <c r="D101" s="44" t="s">
        <v>152</v>
      </c>
      <c r="E101" s="44">
        <v>101024</v>
      </c>
      <c r="F101" s="202" t="s">
        <v>182</v>
      </c>
      <c r="G101" s="44"/>
      <c r="H101" s="44"/>
      <c r="I101" s="44">
        <v>1455.99</v>
      </c>
      <c r="J101" s="203"/>
      <c r="K101" s="166" t="s">
        <v>155</v>
      </c>
      <c r="L101" s="94"/>
      <c r="M101" s="94"/>
      <c r="N101" s="94"/>
      <c r="O101" s="170"/>
    </row>
    <row r="102" spans="1:15" ht="15" customHeight="1">
      <c r="A102" s="91">
        <v>2001011</v>
      </c>
      <c r="B102" s="46" t="s">
        <v>97</v>
      </c>
      <c r="C102" s="46">
        <v>201</v>
      </c>
      <c r="D102" s="44" t="s">
        <v>152</v>
      </c>
      <c r="E102" s="44">
        <v>101024</v>
      </c>
      <c r="F102" s="202" t="s">
        <v>182</v>
      </c>
      <c r="G102" s="44"/>
      <c r="H102" s="44"/>
      <c r="I102" s="44">
        <v>1455.99</v>
      </c>
      <c r="J102" s="203"/>
      <c r="K102" s="166" t="s">
        <v>155</v>
      </c>
      <c r="L102" s="94"/>
      <c r="M102" s="94"/>
      <c r="N102" s="94"/>
      <c r="O102" s="170"/>
    </row>
    <row r="103" spans="1:15" ht="15" customHeight="1">
      <c r="A103" s="91">
        <v>2001041</v>
      </c>
      <c r="B103" s="46" t="s">
        <v>98</v>
      </c>
      <c r="C103" s="46">
        <v>201</v>
      </c>
      <c r="D103" s="44" t="s">
        <v>152</v>
      </c>
      <c r="E103" s="44">
        <v>101024</v>
      </c>
      <c r="F103" s="202" t="s">
        <v>182</v>
      </c>
      <c r="G103" s="44"/>
      <c r="H103" s="44"/>
      <c r="I103" s="44">
        <v>3639.96</v>
      </c>
      <c r="J103" s="203"/>
      <c r="K103" s="166" t="s">
        <v>155</v>
      </c>
      <c r="L103" s="94"/>
      <c r="M103" s="94"/>
      <c r="N103" s="94"/>
      <c r="O103" s="170"/>
    </row>
    <row r="104" spans="1:15" ht="15" customHeight="1">
      <c r="A104" s="91">
        <v>2001011</v>
      </c>
      <c r="B104" s="46" t="s">
        <v>97</v>
      </c>
      <c r="C104" s="46">
        <v>201</v>
      </c>
      <c r="D104" s="44" t="s">
        <v>152</v>
      </c>
      <c r="E104" s="44">
        <v>102000</v>
      </c>
      <c r="F104" s="45" t="s">
        <v>183</v>
      </c>
      <c r="G104" s="44"/>
      <c r="H104" s="44"/>
      <c r="I104" s="44">
        <v>102540.28</v>
      </c>
      <c r="J104" s="203"/>
      <c r="K104" s="166" t="s">
        <v>155</v>
      </c>
      <c r="L104" s="94"/>
      <c r="M104" s="94"/>
      <c r="N104" s="94"/>
      <c r="O104" s="170"/>
    </row>
    <row r="105" spans="1:15" ht="15" customHeight="1">
      <c r="A105" s="91">
        <v>2001021</v>
      </c>
      <c r="B105" s="46" t="s">
        <v>89</v>
      </c>
      <c r="C105" s="46">
        <v>201</v>
      </c>
      <c r="D105" s="44" t="s">
        <v>152</v>
      </c>
      <c r="E105" s="44">
        <v>102000</v>
      </c>
      <c r="F105" s="45" t="s">
        <v>183</v>
      </c>
      <c r="G105" s="44"/>
      <c r="H105" s="44"/>
      <c r="I105" s="44">
        <v>5536.3</v>
      </c>
      <c r="J105" s="203"/>
      <c r="K105" s="166" t="s">
        <v>155</v>
      </c>
      <c r="L105" s="94"/>
      <c r="M105" s="94"/>
      <c r="N105" s="94"/>
      <c r="O105" s="170"/>
    </row>
    <row r="106" spans="1:15" ht="15" customHeight="1">
      <c r="A106" s="91">
        <v>2001051</v>
      </c>
      <c r="B106" s="46" t="s">
        <v>87</v>
      </c>
      <c r="C106" s="46">
        <v>201</v>
      </c>
      <c r="D106" s="44" t="s">
        <v>152</v>
      </c>
      <c r="E106" s="44">
        <v>102000</v>
      </c>
      <c r="F106" s="45" t="s">
        <v>183</v>
      </c>
      <c r="G106" s="44"/>
      <c r="H106" s="44"/>
      <c r="I106" s="44">
        <v>60268.68</v>
      </c>
      <c r="J106" s="203"/>
      <c r="K106" s="166" t="s">
        <v>155</v>
      </c>
      <c r="L106" s="94"/>
      <c r="M106" s="94"/>
      <c r="N106" s="94"/>
      <c r="O106" s="170"/>
    </row>
    <row r="107" spans="1:15" ht="15" customHeight="1">
      <c r="A107" s="91">
        <v>2001041</v>
      </c>
      <c r="B107" s="46" t="s">
        <v>98</v>
      </c>
      <c r="C107" s="46">
        <v>201</v>
      </c>
      <c r="D107" s="44" t="s">
        <v>152</v>
      </c>
      <c r="E107" s="44">
        <v>102000</v>
      </c>
      <c r="F107" s="45" t="s">
        <v>183</v>
      </c>
      <c r="G107" s="44"/>
      <c r="H107" s="44"/>
      <c r="I107" s="44">
        <v>63271.6</v>
      </c>
      <c r="J107" s="203"/>
      <c r="K107" s="166" t="s">
        <v>155</v>
      </c>
      <c r="L107" s="94"/>
      <c r="M107" s="94"/>
      <c r="N107" s="94"/>
      <c r="O107" s="170"/>
    </row>
    <row r="108" spans="1:15" ht="15" customHeight="1">
      <c r="A108" s="91">
        <v>2001051</v>
      </c>
      <c r="B108" s="46" t="s">
        <v>87</v>
      </c>
      <c r="C108" s="46">
        <v>201</v>
      </c>
      <c r="D108" s="44" t="s">
        <v>152</v>
      </c>
      <c r="E108" s="44">
        <v>102000</v>
      </c>
      <c r="F108" s="45" t="s">
        <v>183</v>
      </c>
      <c r="G108" s="44"/>
      <c r="H108" s="44"/>
      <c r="I108" s="44">
        <v>106453.52</v>
      </c>
      <c r="J108" s="203"/>
      <c r="K108" s="166" t="s">
        <v>155</v>
      </c>
      <c r="L108" s="94"/>
      <c r="M108" s="94"/>
      <c r="N108" s="94"/>
      <c r="O108" s="170"/>
    </row>
    <row r="109" spans="1:15" ht="15" customHeight="1">
      <c r="A109" s="91">
        <v>2001051</v>
      </c>
      <c r="B109" s="46" t="s">
        <v>87</v>
      </c>
      <c r="C109" s="46">
        <v>201</v>
      </c>
      <c r="D109" s="44" t="s">
        <v>152</v>
      </c>
      <c r="E109" s="44">
        <v>102000</v>
      </c>
      <c r="F109" s="45" t="s">
        <v>183</v>
      </c>
      <c r="G109" s="44"/>
      <c r="H109" s="44"/>
      <c r="I109" s="44">
        <v>1647.68</v>
      </c>
      <c r="J109" s="203"/>
      <c r="K109" s="166" t="s">
        <v>155</v>
      </c>
      <c r="L109" s="94"/>
      <c r="M109" s="94"/>
      <c r="N109" s="94"/>
      <c r="O109" s="170"/>
    </row>
    <row r="110" spans="1:15" ht="15" customHeight="1">
      <c r="A110" s="91">
        <v>2001011</v>
      </c>
      <c r="B110" s="46" t="s">
        <v>97</v>
      </c>
      <c r="C110" s="46">
        <v>201</v>
      </c>
      <c r="D110" s="44" t="s">
        <v>152</v>
      </c>
      <c r="E110" s="44">
        <v>102000</v>
      </c>
      <c r="F110" s="45" t="s">
        <v>183</v>
      </c>
      <c r="G110" s="44"/>
      <c r="H110" s="44"/>
      <c r="I110" s="44">
        <v>124424.69</v>
      </c>
      <c r="J110" s="203"/>
      <c r="K110" s="166" t="s">
        <v>155</v>
      </c>
      <c r="L110" s="94"/>
      <c r="M110" s="94"/>
      <c r="N110" s="94"/>
      <c r="O110" s="170"/>
    </row>
    <row r="111" spans="1:15" ht="15" customHeight="1">
      <c r="A111" s="91">
        <v>2001021</v>
      </c>
      <c r="B111" s="46" t="s">
        <v>89</v>
      </c>
      <c r="C111" s="46">
        <v>201</v>
      </c>
      <c r="D111" s="44" t="s">
        <v>152</v>
      </c>
      <c r="E111" s="44">
        <v>102000</v>
      </c>
      <c r="F111" s="45" t="s">
        <v>183</v>
      </c>
      <c r="G111" s="44"/>
      <c r="H111" s="44"/>
      <c r="I111" s="44">
        <v>87.87</v>
      </c>
      <c r="J111" s="203"/>
      <c r="K111" s="166" t="s">
        <v>155</v>
      </c>
      <c r="L111" s="94"/>
      <c r="M111" s="94"/>
      <c r="N111" s="94"/>
      <c r="O111" s="170"/>
    </row>
    <row r="112" spans="1:15" ht="15" customHeight="1">
      <c r="A112" s="91">
        <v>2001041</v>
      </c>
      <c r="B112" s="46" t="s">
        <v>98</v>
      </c>
      <c r="C112" s="46">
        <v>201</v>
      </c>
      <c r="D112" s="44" t="s">
        <v>152</v>
      </c>
      <c r="E112" s="44">
        <v>102000</v>
      </c>
      <c r="F112" s="45" t="s">
        <v>183</v>
      </c>
      <c r="G112" s="44"/>
      <c r="H112" s="44"/>
      <c r="I112" s="44">
        <v>82429.62</v>
      </c>
      <c r="J112" s="203"/>
      <c r="K112" s="166" t="s">
        <v>155</v>
      </c>
      <c r="L112" s="94"/>
      <c r="M112" s="94"/>
      <c r="N112" s="94"/>
      <c r="O112" s="170"/>
    </row>
    <row r="113" spans="1:15" ht="15" customHeight="1">
      <c r="A113" s="91">
        <v>2001011</v>
      </c>
      <c r="B113" s="46" t="s">
        <v>97</v>
      </c>
      <c r="C113" s="46">
        <v>201</v>
      </c>
      <c r="D113" s="44" t="s">
        <v>152</v>
      </c>
      <c r="E113" s="44">
        <v>102000</v>
      </c>
      <c r="F113" s="45" t="s">
        <v>183</v>
      </c>
      <c r="G113" s="44"/>
      <c r="H113" s="44"/>
      <c r="I113" s="44">
        <v>107660.43</v>
      </c>
      <c r="J113" s="203"/>
      <c r="K113" s="166" t="s">
        <v>155</v>
      </c>
      <c r="L113" s="94"/>
      <c r="M113" s="94"/>
      <c r="N113" s="94"/>
      <c r="O113" s="170"/>
    </row>
    <row r="114" spans="1:15" ht="15" customHeight="1">
      <c r="A114" s="91">
        <v>2001021</v>
      </c>
      <c r="B114" s="46" t="s">
        <v>89</v>
      </c>
      <c r="C114" s="46">
        <v>201</v>
      </c>
      <c r="D114" s="44" t="s">
        <v>152</v>
      </c>
      <c r="E114" s="44">
        <v>102000</v>
      </c>
      <c r="F114" s="45" t="s">
        <v>183</v>
      </c>
      <c r="G114" s="44"/>
      <c r="H114" s="44"/>
      <c r="I114" s="44">
        <v>39611.339999999997</v>
      </c>
      <c r="J114" s="203"/>
      <c r="K114" s="166" t="s">
        <v>155</v>
      </c>
      <c r="L114" s="94"/>
      <c r="M114" s="94"/>
      <c r="N114" s="94"/>
      <c r="O114" s="170"/>
    </row>
    <row r="115" spans="1:15" ht="15" customHeight="1">
      <c r="A115" s="91">
        <v>2001041</v>
      </c>
      <c r="B115" s="46" t="s">
        <v>98</v>
      </c>
      <c r="C115" s="46">
        <v>201</v>
      </c>
      <c r="D115" s="44" t="s">
        <v>152</v>
      </c>
      <c r="E115" s="44">
        <v>102000</v>
      </c>
      <c r="F115" s="45" t="s">
        <v>183</v>
      </c>
      <c r="G115" s="44"/>
      <c r="H115" s="44"/>
      <c r="I115" s="44">
        <v>80907.570000000007</v>
      </c>
      <c r="J115" s="203"/>
      <c r="K115" s="166" t="s">
        <v>155</v>
      </c>
      <c r="L115" s="94"/>
      <c r="M115" s="94"/>
      <c r="N115" s="94"/>
      <c r="O115" s="170"/>
    </row>
    <row r="116" spans="1:15" ht="15" customHeight="1">
      <c r="A116" s="91">
        <v>2001051</v>
      </c>
      <c r="B116" s="46" t="s">
        <v>87</v>
      </c>
      <c r="C116" s="46">
        <v>201</v>
      </c>
      <c r="D116" s="44" t="s">
        <v>152</v>
      </c>
      <c r="E116" s="44">
        <v>102000</v>
      </c>
      <c r="F116" s="45" t="s">
        <v>183</v>
      </c>
      <c r="G116" s="44"/>
      <c r="H116" s="44"/>
      <c r="I116" s="44">
        <v>68850.12</v>
      </c>
      <c r="J116" s="203"/>
      <c r="K116" s="166" t="s">
        <v>155</v>
      </c>
      <c r="L116" s="94"/>
      <c r="M116" s="94"/>
      <c r="N116" s="94"/>
      <c r="O116" s="170"/>
    </row>
    <row r="117" spans="1:15" ht="15" customHeight="1">
      <c r="A117" s="91">
        <v>2001021</v>
      </c>
      <c r="B117" s="44" t="s">
        <v>89</v>
      </c>
      <c r="C117" s="46">
        <v>201</v>
      </c>
      <c r="D117" s="44" t="s">
        <v>152</v>
      </c>
      <c r="E117" s="44">
        <v>102000</v>
      </c>
      <c r="F117" s="45" t="s">
        <v>183</v>
      </c>
      <c r="G117" s="44"/>
      <c r="H117" s="44"/>
      <c r="I117" s="44">
        <v>35700</v>
      </c>
      <c r="J117" s="203"/>
      <c r="K117" s="166" t="s">
        <v>155</v>
      </c>
      <c r="L117" s="94"/>
      <c r="M117" s="94"/>
      <c r="N117" s="94"/>
      <c r="O117" s="170"/>
    </row>
    <row r="118" spans="1:15" ht="15" customHeight="1">
      <c r="A118" s="91">
        <v>2001041</v>
      </c>
      <c r="B118" s="44" t="s">
        <v>98</v>
      </c>
      <c r="C118" s="46">
        <v>201</v>
      </c>
      <c r="D118" s="44" t="s">
        <v>152</v>
      </c>
      <c r="E118" s="44">
        <v>102000</v>
      </c>
      <c r="F118" s="45" t="s">
        <v>183</v>
      </c>
      <c r="G118" s="44"/>
      <c r="H118" s="44"/>
      <c r="I118" s="44">
        <v>105934.88</v>
      </c>
      <c r="J118" s="203"/>
      <c r="K118" s="166" t="s">
        <v>155</v>
      </c>
      <c r="L118" s="94"/>
      <c r="M118" s="94"/>
      <c r="N118" s="94"/>
      <c r="O118" s="170"/>
    </row>
    <row r="119" spans="1:15" ht="15" customHeight="1">
      <c r="A119" s="91">
        <v>2001051</v>
      </c>
      <c r="B119" s="44" t="s">
        <v>87</v>
      </c>
      <c r="C119" s="46">
        <v>201</v>
      </c>
      <c r="D119" s="44" t="s">
        <v>152</v>
      </c>
      <c r="E119" s="44">
        <v>102000</v>
      </c>
      <c r="F119" s="45" t="s">
        <v>183</v>
      </c>
      <c r="G119" s="44"/>
      <c r="H119" s="44"/>
      <c r="I119" s="44">
        <v>59442.12</v>
      </c>
      <c r="J119" s="203"/>
      <c r="K119" s="166" t="s">
        <v>155</v>
      </c>
      <c r="L119" s="94"/>
      <c r="M119" s="94"/>
      <c r="N119" s="94"/>
      <c r="O119" s="170"/>
    </row>
    <row r="120" spans="1:15" ht="15" customHeight="1">
      <c r="A120" s="91">
        <v>2001011</v>
      </c>
      <c r="B120" s="44" t="s">
        <v>97</v>
      </c>
      <c r="C120" s="46">
        <v>201</v>
      </c>
      <c r="D120" s="44" t="s">
        <v>152</v>
      </c>
      <c r="E120" s="44">
        <v>102000</v>
      </c>
      <c r="F120" s="45" t="s">
        <v>183</v>
      </c>
      <c r="G120" s="44"/>
      <c r="H120" s="44"/>
      <c r="I120" s="44">
        <v>134955.35999999999</v>
      </c>
      <c r="J120" s="203"/>
      <c r="K120" s="166" t="s">
        <v>155</v>
      </c>
      <c r="L120" s="94"/>
      <c r="M120" s="94"/>
      <c r="N120" s="94"/>
      <c r="O120" s="170"/>
    </row>
    <row r="121" spans="1:15" ht="15" customHeight="1">
      <c r="A121" s="91">
        <v>2001011</v>
      </c>
      <c r="B121" s="44" t="s">
        <v>97</v>
      </c>
      <c r="C121" s="46">
        <v>201</v>
      </c>
      <c r="D121" s="44" t="s">
        <v>152</v>
      </c>
      <c r="E121" s="44">
        <v>102000</v>
      </c>
      <c r="F121" s="45" t="s">
        <v>183</v>
      </c>
      <c r="G121" s="44"/>
      <c r="H121" s="44"/>
      <c r="I121" s="44">
        <v>7535</v>
      </c>
      <c r="J121" s="203"/>
      <c r="K121" s="166" t="s">
        <v>155</v>
      </c>
      <c r="L121" s="94"/>
      <c r="M121" s="94"/>
      <c r="N121" s="94"/>
      <c r="O121" s="170"/>
    </row>
    <row r="122" spans="1:15" ht="15" customHeight="1">
      <c r="A122" s="91">
        <v>2001011</v>
      </c>
      <c r="B122" s="44" t="s">
        <v>97</v>
      </c>
      <c r="C122" s="46">
        <v>201</v>
      </c>
      <c r="D122" s="44" t="s">
        <v>152</v>
      </c>
      <c r="E122" s="44">
        <v>102000</v>
      </c>
      <c r="F122" s="45" t="s">
        <v>183</v>
      </c>
      <c r="G122" s="44"/>
      <c r="H122" s="44"/>
      <c r="I122" s="44">
        <v>133237.97</v>
      </c>
      <c r="J122" s="203"/>
      <c r="K122" s="166" t="s">
        <v>155</v>
      </c>
      <c r="L122" s="94"/>
      <c r="M122" s="94"/>
      <c r="N122" s="94"/>
      <c r="O122" s="170"/>
    </row>
    <row r="123" spans="1:15" ht="15" customHeight="1">
      <c r="A123" s="91">
        <v>2001021</v>
      </c>
      <c r="B123" s="44" t="s">
        <v>89</v>
      </c>
      <c r="C123" s="46">
        <v>201</v>
      </c>
      <c r="D123" s="44" t="s">
        <v>152</v>
      </c>
      <c r="E123" s="44">
        <v>102000</v>
      </c>
      <c r="F123" s="45" t="s">
        <v>183</v>
      </c>
      <c r="G123" s="44"/>
      <c r="H123" s="44"/>
      <c r="I123" s="44">
        <v>35700</v>
      </c>
      <c r="J123" s="203"/>
      <c r="K123" s="166" t="s">
        <v>155</v>
      </c>
      <c r="L123" s="94"/>
      <c r="M123" s="94"/>
      <c r="N123" s="94"/>
      <c r="O123" s="170"/>
    </row>
    <row r="124" spans="1:15" ht="15" customHeight="1">
      <c r="A124" s="91">
        <v>2001041</v>
      </c>
      <c r="B124" s="44" t="s">
        <v>98</v>
      </c>
      <c r="C124" s="46">
        <v>201</v>
      </c>
      <c r="D124" s="44" t="s">
        <v>152</v>
      </c>
      <c r="E124" s="44">
        <v>102000</v>
      </c>
      <c r="F124" s="45" t="s">
        <v>183</v>
      </c>
      <c r="G124" s="44"/>
      <c r="H124" s="44"/>
      <c r="I124" s="44">
        <v>111373.53</v>
      </c>
      <c r="J124" s="203"/>
      <c r="K124" s="166" t="s">
        <v>155</v>
      </c>
      <c r="L124" s="94"/>
      <c r="M124" s="94"/>
      <c r="N124" s="94"/>
      <c r="O124" s="170"/>
    </row>
    <row r="125" spans="1:15" ht="15" customHeight="1">
      <c r="A125" s="91">
        <v>2001051</v>
      </c>
      <c r="B125" s="44" t="s">
        <v>87</v>
      </c>
      <c r="C125" s="46">
        <v>201</v>
      </c>
      <c r="D125" s="44" t="s">
        <v>152</v>
      </c>
      <c r="E125" s="44">
        <v>102000</v>
      </c>
      <c r="F125" s="45" t="s">
        <v>183</v>
      </c>
      <c r="G125" s="44"/>
      <c r="H125" s="44"/>
      <c r="I125" s="44">
        <v>91881.7</v>
      </c>
      <c r="J125" s="203"/>
      <c r="K125" s="166" t="s">
        <v>155</v>
      </c>
      <c r="L125" s="94"/>
      <c r="M125" s="94"/>
      <c r="N125" s="94"/>
      <c r="O125" s="170"/>
    </row>
    <row r="126" spans="1:15" ht="15" customHeight="1">
      <c r="A126" s="91">
        <v>2001051</v>
      </c>
      <c r="B126" s="44" t="s">
        <v>87</v>
      </c>
      <c r="C126" s="46">
        <v>201</v>
      </c>
      <c r="D126" s="44" t="s">
        <v>152</v>
      </c>
      <c r="E126" s="44">
        <v>102000</v>
      </c>
      <c r="F126" s="45" t="s">
        <v>183</v>
      </c>
      <c r="G126" s="44"/>
      <c r="H126" s="44"/>
      <c r="I126" s="44">
        <v>44857.74</v>
      </c>
      <c r="J126" s="203"/>
      <c r="K126" s="166" t="s">
        <v>155</v>
      </c>
      <c r="L126" s="94"/>
      <c r="M126" s="94"/>
      <c r="N126" s="94"/>
      <c r="O126" s="170"/>
    </row>
    <row r="127" spans="1:15" ht="15" customHeight="1">
      <c r="A127" s="91">
        <v>2001011</v>
      </c>
      <c r="B127" s="44" t="s">
        <v>97</v>
      </c>
      <c r="C127" s="46">
        <v>201</v>
      </c>
      <c r="D127" s="44" t="s">
        <v>152</v>
      </c>
      <c r="E127" s="44">
        <v>102000</v>
      </c>
      <c r="F127" s="45" t="s">
        <v>183</v>
      </c>
      <c r="G127" s="44"/>
      <c r="H127" s="44"/>
      <c r="I127" s="44">
        <v>51874.82</v>
      </c>
      <c r="J127" s="203"/>
      <c r="K127" s="166" t="s">
        <v>155</v>
      </c>
      <c r="L127" s="94"/>
      <c r="M127" s="94"/>
      <c r="N127" s="94"/>
      <c r="O127" s="170"/>
    </row>
    <row r="128" spans="1:15" ht="15" customHeight="1">
      <c r="A128" s="91">
        <v>2001041</v>
      </c>
      <c r="B128" s="44" t="s">
        <v>98</v>
      </c>
      <c r="C128" s="46">
        <v>201</v>
      </c>
      <c r="D128" s="44" t="s">
        <v>152</v>
      </c>
      <c r="E128" s="44">
        <v>102000</v>
      </c>
      <c r="F128" s="45" t="s">
        <v>183</v>
      </c>
      <c r="G128" s="44"/>
      <c r="H128" s="44"/>
      <c r="I128" s="44">
        <v>105664.14</v>
      </c>
      <c r="J128" s="203"/>
      <c r="K128" s="166" t="s">
        <v>155</v>
      </c>
      <c r="L128" s="94"/>
      <c r="M128" s="94"/>
      <c r="N128" s="94"/>
      <c r="O128" s="170"/>
    </row>
    <row r="129" spans="1:15" ht="15" customHeight="1">
      <c r="A129" s="91">
        <v>2001041</v>
      </c>
      <c r="B129" s="44" t="s">
        <v>98</v>
      </c>
      <c r="C129" s="46">
        <v>201</v>
      </c>
      <c r="D129" s="44" t="s">
        <v>152</v>
      </c>
      <c r="E129" s="44">
        <v>102000</v>
      </c>
      <c r="F129" s="45" t="s">
        <v>183</v>
      </c>
      <c r="G129" s="44"/>
      <c r="H129" s="44"/>
      <c r="I129" s="44">
        <v>104867.5</v>
      </c>
      <c r="J129" s="203"/>
      <c r="K129" s="166" t="s">
        <v>155</v>
      </c>
      <c r="L129" s="94"/>
      <c r="M129" s="94"/>
      <c r="N129" s="94"/>
      <c r="O129" s="170"/>
    </row>
    <row r="130" spans="1:15" ht="15" customHeight="1">
      <c r="A130" s="91">
        <v>2001051</v>
      </c>
      <c r="B130" s="44" t="s">
        <v>87</v>
      </c>
      <c r="C130" s="46">
        <v>201</v>
      </c>
      <c r="D130" s="44" t="s">
        <v>152</v>
      </c>
      <c r="E130" s="44">
        <v>102000</v>
      </c>
      <c r="F130" s="45" t="s">
        <v>183</v>
      </c>
      <c r="G130" s="44"/>
      <c r="H130" s="44"/>
      <c r="I130" s="44">
        <v>3898.44</v>
      </c>
      <c r="J130" s="203"/>
      <c r="K130" s="166" t="s">
        <v>155</v>
      </c>
      <c r="L130" s="94"/>
      <c r="M130" s="94"/>
      <c r="N130" s="94"/>
      <c r="O130" s="170"/>
    </row>
    <row r="131" spans="1:15" ht="15" customHeight="1">
      <c r="A131" s="91">
        <v>2001011</v>
      </c>
      <c r="B131" s="44" t="s">
        <v>97</v>
      </c>
      <c r="C131" s="46">
        <v>201</v>
      </c>
      <c r="D131" s="44" t="s">
        <v>152</v>
      </c>
      <c r="E131" s="44">
        <v>102000</v>
      </c>
      <c r="F131" s="45" t="s">
        <v>183</v>
      </c>
      <c r="G131" s="44"/>
      <c r="H131" s="44"/>
      <c r="I131" s="44">
        <v>59064.21</v>
      </c>
      <c r="J131" s="203"/>
      <c r="K131" s="166" t="s">
        <v>155</v>
      </c>
      <c r="L131" s="94"/>
      <c r="M131" s="94"/>
      <c r="N131" s="94"/>
      <c r="O131" s="170"/>
    </row>
    <row r="132" spans="1:15" ht="15" customHeight="1">
      <c r="A132" s="91">
        <v>2001021</v>
      </c>
      <c r="B132" s="44" t="s">
        <v>89</v>
      </c>
      <c r="C132" s="46">
        <v>201</v>
      </c>
      <c r="D132" s="44" t="s">
        <v>152</v>
      </c>
      <c r="E132" s="44">
        <v>102000</v>
      </c>
      <c r="F132" s="45" t="s">
        <v>183</v>
      </c>
      <c r="G132" s="44"/>
      <c r="H132" s="44"/>
      <c r="I132" s="44">
        <v>1353.32</v>
      </c>
      <c r="J132" s="203"/>
      <c r="K132" s="166" t="s">
        <v>155</v>
      </c>
      <c r="L132" s="94"/>
      <c r="M132" s="94"/>
      <c r="N132" s="94"/>
      <c r="O132" s="170"/>
    </row>
    <row r="133" spans="1:15" ht="15" customHeight="1">
      <c r="A133" s="91">
        <v>2001051</v>
      </c>
      <c r="B133" s="44" t="s">
        <v>87</v>
      </c>
      <c r="C133" s="46">
        <v>201</v>
      </c>
      <c r="D133" s="44" t="s">
        <v>152</v>
      </c>
      <c r="E133" s="44">
        <v>102000</v>
      </c>
      <c r="F133" s="45" t="s">
        <v>183</v>
      </c>
      <c r="G133" s="44"/>
      <c r="H133" s="44"/>
      <c r="I133" s="44">
        <v>75359.81</v>
      </c>
      <c r="J133" s="203"/>
      <c r="K133" s="166" t="s">
        <v>155</v>
      </c>
      <c r="L133" s="94"/>
      <c r="M133" s="94"/>
      <c r="N133" s="94"/>
      <c r="O133" s="170"/>
    </row>
    <row r="134" spans="1:15" ht="15" customHeight="1">
      <c r="A134" s="91">
        <v>2001011</v>
      </c>
      <c r="B134" s="44" t="s">
        <v>97</v>
      </c>
      <c r="C134" s="46">
        <v>201</v>
      </c>
      <c r="D134" s="44" t="s">
        <v>152</v>
      </c>
      <c r="E134" s="44">
        <v>102000</v>
      </c>
      <c r="F134" s="45" t="s">
        <v>183</v>
      </c>
      <c r="G134" s="44"/>
      <c r="H134" s="44"/>
      <c r="I134" s="44">
        <v>11695.38</v>
      </c>
      <c r="J134" s="203"/>
      <c r="K134" s="166" t="s">
        <v>155</v>
      </c>
      <c r="L134" s="94"/>
      <c r="M134" s="94"/>
      <c r="N134" s="94"/>
      <c r="O134" s="170"/>
    </row>
    <row r="135" spans="1:15" ht="15" customHeight="1">
      <c r="A135" s="91">
        <v>2001011</v>
      </c>
      <c r="B135" s="44" t="s">
        <v>97</v>
      </c>
      <c r="C135" s="46">
        <v>201</v>
      </c>
      <c r="D135" s="44" t="s">
        <v>152</v>
      </c>
      <c r="E135" s="44">
        <v>102000</v>
      </c>
      <c r="F135" s="45" t="s">
        <v>183</v>
      </c>
      <c r="G135" s="44"/>
      <c r="H135" s="44"/>
      <c r="I135" s="44">
        <v>64329.7</v>
      </c>
      <c r="J135" s="203"/>
      <c r="K135" s="166" t="s">
        <v>155</v>
      </c>
      <c r="L135" s="94"/>
      <c r="M135" s="94"/>
      <c r="N135" s="94"/>
      <c r="O135" s="170"/>
    </row>
    <row r="136" spans="1:15" ht="15" customHeight="1">
      <c r="A136" s="91">
        <v>2001021</v>
      </c>
      <c r="B136" s="44" t="s">
        <v>89</v>
      </c>
      <c r="C136" s="46">
        <v>201</v>
      </c>
      <c r="D136" s="44" t="s">
        <v>152</v>
      </c>
      <c r="E136" s="44">
        <v>102000</v>
      </c>
      <c r="F136" s="45" t="s">
        <v>183</v>
      </c>
      <c r="G136" s="44"/>
      <c r="H136" s="44"/>
      <c r="I136" s="44">
        <v>48776</v>
      </c>
      <c r="J136" s="203"/>
      <c r="K136" s="166" t="s">
        <v>155</v>
      </c>
      <c r="L136" s="94"/>
      <c r="M136" s="94"/>
      <c r="N136" s="94"/>
      <c r="O136" s="170"/>
    </row>
    <row r="137" spans="1:15" ht="15" customHeight="1">
      <c r="A137" s="91">
        <v>2001041</v>
      </c>
      <c r="B137" s="44" t="s">
        <v>98</v>
      </c>
      <c r="C137" s="46">
        <v>201</v>
      </c>
      <c r="D137" s="44" t="s">
        <v>152</v>
      </c>
      <c r="E137" s="44">
        <v>102000</v>
      </c>
      <c r="F137" s="45" t="s">
        <v>183</v>
      </c>
      <c r="G137" s="44"/>
      <c r="H137" s="44"/>
      <c r="I137" s="44">
        <v>92915.94</v>
      </c>
      <c r="J137" s="203"/>
      <c r="K137" s="166" t="s">
        <v>155</v>
      </c>
      <c r="L137" s="94"/>
      <c r="M137" s="94"/>
      <c r="N137" s="94"/>
      <c r="O137" s="170"/>
    </row>
    <row r="138" spans="1:15" ht="15" customHeight="1">
      <c r="A138" s="91">
        <v>2001051</v>
      </c>
      <c r="B138" s="44" t="s">
        <v>87</v>
      </c>
      <c r="C138" s="46">
        <v>201</v>
      </c>
      <c r="D138" s="44" t="s">
        <v>152</v>
      </c>
      <c r="E138" s="44">
        <v>102000</v>
      </c>
      <c r="F138" s="45" t="s">
        <v>183</v>
      </c>
      <c r="G138" s="44"/>
      <c r="H138" s="44"/>
      <c r="I138" s="44">
        <v>2316.67</v>
      </c>
      <c r="J138" s="203"/>
      <c r="K138" s="166" t="s">
        <v>155</v>
      </c>
      <c r="L138" s="94"/>
      <c r="M138" s="94"/>
      <c r="N138" s="94"/>
      <c r="O138" s="170"/>
    </row>
    <row r="139" spans="1:15" ht="15" customHeight="1">
      <c r="A139" s="91">
        <v>2001041</v>
      </c>
      <c r="B139" s="44" t="s">
        <v>98</v>
      </c>
      <c r="C139" s="46">
        <v>201</v>
      </c>
      <c r="D139" s="44" t="s">
        <v>152</v>
      </c>
      <c r="E139" s="44">
        <v>102000</v>
      </c>
      <c r="F139" s="45" t="s">
        <v>183</v>
      </c>
      <c r="G139" s="44"/>
      <c r="H139" s="44"/>
      <c r="I139" s="44">
        <v>50736</v>
      </c>
      <c r="J139" s="203"/>
      <c r="K139" s="166" t="s">
        <v>155</v>
      </c>
      <c r="L139" s="94"/>
      <c r="M139" s="94"/>
      <c r="N139" s="94"/>
      <c r="O139" s="170"/>
    </row>
    <row r="140" spans="1:15" ht="15" customHeight="1">
      <c r="A140" s="91">
        <v>2001051</v>
      </c>
      <c r="B140" s="44" t="s">
        <v>87</v>
      </c>
      <c r="C140" s="46">
        <v>201</v>
      </c>
      <c r="D140" s="44" t="s">
        <v>152</v>
      </c>
      <c r="E140" s="44">
        <v>102000</v>
      </c>
      <c r="F140" s="45" t="s">
        <v>183</v>
      </c>
      <c r="G140" s="44"/>
      <c r="H140" s="44"/>
      <c r="I140" s="44">
        <v>6518.38</v>
      </c>
      <c r="J140" s="203"/>
      <c r="K140" s="166" t="s">
        <v>155</v>
      </c>
      <c r="L140" s="94"/>
      <c r="M140" s="94"/>
      <c r="N140" s="94"/>
      <c r="O140" s="170"/>
    </row>
    <row r="141" spans="1:15" ht="15" customHeight="1">
      <c r="A141" s="91">
        <v>2001011</v>
      </c>
      <c r="B141" s="44" t="s">
        <v>97</v>
      </c>
      <c r="C141" s="46">
        <v>201</v>
      </c>
      <c r="D141" s="44" t="s">
        <v>152</v>
      </c>
      <c r="E141" s="44">
        <v>102000</v>
      </c>
      <c r="F141" s="45" t="s">
        <v>183</v>
      </c>
      <c r="G141" s="44"/>
      <c r="H141" s="44"/>
      <c r="I141" s="44">
        <v>13681.22</v>
      </c>
      <c r="J141" s="203"/>
      <c r="K141" s="166" t="s">
        <v>155</v>
      </c>
      <c r="L141" s="94"/>
      <c r="M141" s="94"/>
      <c r="N141" s="94"/>
      <c r="O141" s="170"/>
    </row>
    <row r="142" spans="1:15" ht="15" customHeight="1">
      <c r="A142" s="91">
        <v>2001021</v>
      </c>
      <c r="B142" s="44" t="s">
        <v>89</v>
      </c>
      <c r="C142" s="46">
        <v>201</v>
      </c>
      <c r="D142" s="44" t="s">
        <v>152</v>
      </c>
      <c r="E142" s="44">
        <v>102000</v>
      </c>
      <c r="F142" s="45" t="s">
        <v>183</v>
      </c>
      <c r="G142" s="44"/>
      <c r="H142" s="44"/>
      <c r="I142" s="44">
        <v>48776</v>
      </c>
      <c r="J142" s="203"/>
      <c r="K142" s="166" t="s">
        <v>155</v>
      </c>
      <c r="L142" s="94"/>
      <c r="M142" s="94"/>
      <c r="N142" s="94"/>
      <c r="O142" s="170"/>
    </row>
    <row r="143" spans="1:15" ht="15" customHeight="1">
      <c r="A143" s="91">
        <v>2001011</v>
      </c>
      <c r="B143" s="44" t="s">
        <v>97</v>
      </c>
      <c r="C143" s="46">
        <v>201</v>
      </c>
      <c r="D143" s="44" t="s">
        <v>152</v>
      </c>
      <c r="E143" s="44">
        <v>102000</v>
      </c>
      <c r="F143" s="45" t="s">
        <v>183</v>
      </c>
      <c r="G143" s="44"/>
      <c r="H143" s="44"/>
      <c r="I143" s="44">
        <v>60168.29</v>
      </c>
      <c r="J143" s="203"/>
      <c r="K143" s="166" t="s">
        <v>155</v>
      </c>
      <c r="L143" s="94"/>
      <c r="M143" s="94"/>
      <c r="N143" s="94"/>
      <c r="O143" s="170"/>
    </row>
    <row r="144" spans="1:15" ht="15" customHeight="1">
      <c r="A144" s="91">
        <v>2001021</v>
      </c>
      <c r="B144" s="44" t="s">
        <v>89</v>
      </c>
      <c r="C144" s="46">
        <v>201</v>
      </c>
      <c r="D144" s="44" t="s">
        <v>152</v>
      </c>
      <c r="E144" s="44">
        <v>102000</v>
      </c>
      <c r="F144" s="45" t="s">
        <v>183</v>
      </c>
      <c r="G144" s="44"/>
      <c r="H144" s="44"/>
      <c r="I144" s="44">
        <v>48776</v>
      </c>
      <c r="J144" s="203"/>
      <c r="K144" s="166" t="s">
        <v>155</v>
      </c>
      <c r="L144" s="94"/>
      <c r="M144" s="94"/>
      <c r="N144" s="94"/>
      <c r="O144" s="170"/>
    </row>
    <row r="145" spans="1:15" ht="15" customHeight="1">
      <c r="A145" s="91">
        <v>2001041</v>
      </c>
      <c r="B145" s="44" t="s">
        <v>98</v>
      </c>
      <c r="C145" s="46">
        <v>201</v>
      </c>
      <c r="D145" s="44" t="s">
        <v>152</v>
      </c>
      <c r="E145" s="44">
        <v>102000</v>
      </c>
      <c r="F145" s="45" t="s">
        <v>183</v>
      </c>
      <c r="G145" s="44"/>
      <c r="H145" s="44"/>
      <c r="I145" s="44">
        <v>63332.34</v>
      </c>
      <c r="J145" s="203"/>
      <c r="K145" s="166" t="s">
        <v>155</v>
      </c>
      <c r="L145" s="94"/>
      <c r="M145" s="94"/>
      <c r="N145" s="94"/>
      <c r="O145" s="170"/>
    </row>
    <row r="146" spans="1:15" ht="15" customHeight="1">
      <c r="A146" s="91">
        <v>2001051</v>
      </c>
      <c r="B146" s="44" t="s">
        <v>87</v>
      </c>
      <c r="C146" s="46">
        <v>201</v>
      </c>
      <c r="D146" s="44" t="s">
        <v>152</v>
      </c>
      <c r="E146" s="44">
        <v>102000</v>
      </c>
      <c r="F146" s="45" t="s">
        <v>183</v>
      </c>
      <c r="G146" s="44"/>
      <c r="H146" s="44"/>
      <c r="I146" s="44">
        <v>48776</v>
      </c>
      <c r="J146" s="203"/>
      <c r="K146" s="166" t="s">
        <v>155</v>
      </c>
      <c r="L146" s="94"/>
      <c r="M146" s="94"/>
      <c r="N146" s="94"/>
      <c r="O146" s="170"/>
    </row>
    <row r="147" spans="1:15" ht="15" customHeight="1">
      <c r="A147" s="91">
        <v>2001011</v>
      </c>
      <c r="B147" s="44" t="s">
        <v>97</v>
      </c>
      <c r="C147" s="46">
        <v>201</v>
      </c>
      <c r="D147" s="44" t="s">
        <v>152</v>
      </c>
      <c r="E147" s="44">
        <v>102000</v>
      </c>
      <c r="F147" s="45" t="s">
        <v>183</v>
      </c>
      <c r="G147" s="44"/>
      <c r="H147" s="44"/>
      <c r="I147" s="44">
        <v>23032.2</v>
      </c>
      <c r="J147" s="203"/>
      <c r="K147" s="166" t="s">
        <v>155</v>
      </c>
      <c r="L147" s="94"/>
      <c r="M147" s="94"/>
      <c r="N147" s="94"/>
      <c r="O147" s="170"/>
    </row>
    <row r="148" spans="1:15" ht="15" customHeight="1">
      <c r="A148" s="91">
        <v>2001011</v>
      </c>
      <c r="B148" s="44" t="s">
        <v>97</v>
      </c>
      <c r="C148" s="46">
        <v>201</v>
      </c>
      <c r="D148" s="44" t="s">
        <v>152</v>
      </c>
      <c r="E148" s="44">
        <v>102000</v>
      </c>
      <c r="F148" s="45" t="s">
        <v>183</v>
      </c>
      <c r="G148" s="44"/>
      <c r="H148" s="44"/>
      <c r="I148" s="44">
        <v>77219.929999999993</v>
      </c>
      <c r="J148" s="203"/>
      <c r="K148" s="166" t="s">
        <v>155</v>
      </c>
      <c r="L148" s="94"/>
      <c r="M148" s="94"/>
      <c r="N148" s="94"/>
      <c r="O148" s="170"/>
    </row>
    <row r="149" spans="1:15" ht="15" customHeight="1">
      <c r="A149" s="91">
        <v>2001021</v>
      </c>
      <c r="B149" s="44" t="s">
        <v>89</v>
      </c>
      <c r="C149" s="46">
        <v>201</v>
      </c>
      <c r="D149" s="44" t="s">
        <v>152</v>
      </c>
      <c r="E149" s="44">
        <v>102000</v>
      </c>
      <c r="F149" s="45" t="s">
        <v>183</v>
      </c>
      <c r="G149" s="44"/>
      <c r="H149" s="44"/>
      <c r="I149" s="44">
        <v>59834.95</v>
      </c>
      <c r="J149" s="203"/>
      <c r="K149" s="166" t="s">
        <v>155</v>
      </c>
      <c r="L149" s="94"/>
      <c r="M149" s="94"/>
      <c r="N149" s="94"/>
      <c r="O149" s="170"/>
    </row>
    <row r="150" spans="1:15" ht="15" customHeight="1">
      <c r="A150" s="91">
        <v>2001041</v>
      </c>
      <c r="B150" s="44" t="s">
        <v>98</v>
      </c>
      <c r="C150" s="46">
        <v>201</v>
      </c>
      <c r="D150" s="44" t="s">
        <v>152</v>
      </c>
      <c r="E150" s="44">
        <v>102000</v>
      </c>
      <c r="F150" s="45" t="s">
        <v>183</v>
      </c>
      <c r="G150" s="44"/>
      <c r="H150" s="44"/>
      <c r="I150" s="44">
        <v>50736</v>
      </c>
      <c r="J150" s="203"/>
      <c r="K150" s="166" t="s">
        <v>155</v>
      </c>
      <c r="L150" s="94"/>
      <c r="M150" s="94"/>
      <c r="N150" s="94"/>
      <c r="O150" s="170"/>
    </row>
    <row r="151" spans="1:15" ht="15" customHeight="1">
      <c r="A151" s="91">
        <v>2001051</v>
      </c>
      <c r="B151" s="44" t="s">
        <v>87</v>
      </c>
      <c r="C151" s="46">
        <v>201</v>
      </c>
      <c r="D151" s="44" t="s">
        <v>152</v>
      </c>
      <c r="E151" s="44">
        <v>102000</v>
      </c>
      <c r="F151" s="45" t="s">
        <v>183</v>
      </c>
      <c r="G151" s="44"/>
      <c r="H151" s="44"/>
      <c r="I151" s="44">
        <v>70485.320000000007</v>
      </c>
      <c r="J151" s="203"/>
      <c r="K151" s="166" t="s">
        <v>155</v>
      </c>
      <c r="L151" s="94"/>
      <c r="M151" s="94"/>
      <c r="N151" s="94"/>
      <c r="O151" s="170"/>
    </row>
    <row r="152" spans="1:15" ht="15" customHeight="1">
      <c r="A152" s="91">
        <v>2001011</v>
      </c>
      <c r="B152" s="44" t="s">
        <v>97</v>
      </c>
      <c r="C152" s="46">
        <v>201</v>
      </c>
      <c r="D152" s="44" t="s">
        <v>152</v>
      </c>
      <c r="E152" s="44">
        <v>102000</v>
      </c>
      <c r="F152" s="45" t="s">
        <v>183</v>
      </c>
      <c r="G152" s="44"/>
      <c r="H152" s="44"/>
      <c r="I152" s="44">
        <v>65747.03</v>
      </c>
      <c r="J152" s="203"/>
      <c r="K152" s="166" t="s">
        <v>155</v>
      </c>
      <c r="L152" s="94"/>
      <c r="M152" s="94"/>
      <c r="N152" s="94"/>
      <c r="O152" s="170"/>
    </row>
    <row r="153" spans="1:15" ht="15" customHeight="1">
      <c r="A153" s="91">
        <v>2001021</v>
      </c>
      <c r="B153" s="44" t="s">
        <v>89</v>
      </c>
      <c r="C153" s="46">
        <v>201</v>
      </c>
      <c r="D153" s="44" t="s">
        <v>152</v>
      </c>
      <c r="E153" s="44">
        <v>102000</v>
      </c>
      <c r="F153" s="45" t="s">
        <v>183</v>
      </c>
      <c r="G153" s="44"/>
      <c r="H153" s="44"/>
      <c r="I153" s="44">
        <v>25521.279999999999</v>
      </c>
      <c r="J153" s="203"/>
      <c r="K153" s="166" t="s">
        <v>155</v>
      </c>
      <c r="L153" s="94"/>
      <c r="M153" s="94"/>
      <c r="N153" s="94"/>
      <c r="O153" s="170"/>
    </row>
    <row r="154" spans="1:15" ht="15" customHeight="1">
      <c r="A154" s="91">
        <v>2001051</v>
      </c>
      <c r="B154" s="44" t="s">
        <v>87</v>
      </c>
      <c r="C154" s="46">
        <v>201</v>
      </c>
      <c r="D154" s="44" t="s">
        <v>152</v>
      </c>
      <c r="E154" s="44">
        <v>102000</v>
      </c>
      <c r="F154" s="45" t="s">
        <v>183</v>
      </c>
      <c r="G154" s="44"/>
      <c r="H154" s="44"/>
      <c r="I154" s="44">
        <v>49624.42</v>
      </c>
      <c r="J154" s="203"/>
      <c r="K154" s="166" t="s">
        <v>155</v>
      </c>
      <c r="L154" s="94"/>
      <c r="M154" s="94"/>
      <c r="N154" s="94"/>
      <c r="O154" s="170"/>
    </row>
    <row r="155" spans="1:15" ht="15" customHeight="1">
      <c r="A155" s="91">
        <v>2000010</v>
      </c>
      <c r="B155" s="44" t="s">
        <v>159</v>
      </c>
      <c r="C155" s="46">
        <v>201</v>
      </c>
      <c r="D155" s="44" t="s">
        <v>152</v>
      </c>
      <c r="E155" s="44">
        <v>102000</v>
      </c>
      <c r="F155" s="45" t="s">
        <v>183</v>
      </c>
      <c r="G155" s="44"/>
      <c r="H155" s="44"/>
      <c r="I155" s="44">
        <v>24266.639999999999</v>
      </c>
      <c r="J155" s="203"/>
      <c r="K155" s="166" t="s">
        <v>161</v>
      </c>
      <c r="L155" s="94"/>
      <c r="M155" s="94"/>
      <c r="N155" s="94"/>
      <c r="O155" s="170"/>
    </row>
    <row r="156" spans="1:15" ht="15" customHeight="1">
      <c r="A156" s="91">
        <v>5004000</v>
      </c>
      <c r="B156" s="44" t="s">
        <v>170</v>
      </c>
      <c r="C156" s="46">
        <v>201</v>
      </c>
      <c r="D156" s="44" t="s">
        <v>152</v>
      </c>
      <c r="E156" s="44">
        <v>102000</v>
      </c>
      <c r="F156" s="45" t="s">
        <v>183</v>
      </c>
      <c r="G156" s="44"/>
      <c r="H156" s="44"/>
      <c r="I156" s="44">
        <v>13644.54</v>
      </c>
      <c r="J156" s="203"/>
      <c r="K156" s="166" t="s">
        <v>170</v>
      </c>
      <c r="L156" s="94"/>
      <c r="M156" s="94"/>
      <c r="N156" s="94"/>
      <c r="O156" s="170"/>
    </row>
    <row r="157" spans="1:15" ht="15" customHeight="1">
      <c r="A157" s="91">
        <v>2001041</v>
      </c>
      <c r="B157" s="44" t="s">
        <v>98</v>
      </c>
      <c r="C157" s="46">
        <v>201</v>
      </c>
      <c r="D157" s="44" t="s">
        <v>152</v>
      </c>
      <c r="E157" s="44">
        <v>102000</v>
      </c>
      <c r="F157" s="45" t="s">
        <v>183</v>
      </c>
      <c r="G157" s="44"/>
      <c r="H157" s="44"/>
      <c r="I157" s="44">
        <v>50736</v>
      </c>
      <c r="J157" s="203"/>
      <c r="K157" s="166" t="s">
        <v>155</v>
      </c>
      <c r="L157" s="94"/>
      <c r="M157" s="94"/>
      <c r="N157" s="94"/>
      <c r="O157" s="170"/>
    </row>
    <row r="158" spans="1:15" ht="15" customHeight="1">
      <c r="A158" s="91">
        <v>2001051</v>
      </c>
      <c r="B158" s="44" t="s">
        <v>87</v>
      </c>
      <c r="C158" s="46">
        <v>201</v>
      </c>
      <c r="D158" s="44" t="s">
        <v>152</v>
      </c>
      <c r="E158" s="44">
        <v>102000</v>
      </c>
      <c r="F158" s="45" t="s">
        <v>183</v>
      </c>
      <c r="G158" s="44"/>
      <c r="H158" s="44"/>
      <c r="I158" s="44">
        <v>131.36000000000001</v>
      </c>
      <c r="J158" s="203"/>
      <c r="K158" s="166" t="s">
        <v>155</v>
      </c>
      <c r="L158" s="94"/>
      <c r="M158" s="94"/>
      <c r="N158" s="94"/>
      <c r="O158" s="170"/>
    </row>
    <row r="159" spans="1:15" ht="15" customHeight="1">
      <c r="A159" s="91">
        <v>2001041</v>
      </c>
      <c r="B159" s="44" t="s">
        <v>98</v>
      </c>
      <c r="C159" s="46">
        <v>201</v>
      </c>
      <c r="D159" s="44" t="s">
        <v>152</v>
      </c>
      <c r="E159" s="44">
        <v>102000</v>
      </c>
      <c r="F159" s="45" t="s">
        <v>183</v>
      </c>
      <c r="G159" s="44"/>
      <c r="H159" s="44"/>
      <c r="I159" s="44">
        <v>11629.01</v>
      </c>
      <c r="J159" s="203"/>
      <c r="K159" s="166" t="s">
        <v>155</v>
      </c>
      <c r="L159" s="94"/>
      <c r="M159" s="94"/>
      <c r="N159" s="94"/>
      <c r="O159" s="170"/>
    </row>
    <row r="160" spans="1:15" ht="15" customHeight="1">
      <c r="A160" s="91">
        <v>5004000</v>
      </c>
      <c r="B160" s="44" t="s">
        <v>170</v>
      </c>
      <c r="C160" s="46">
        <v>201</v>
      </c>
      <c r="D160" s="44" t="s">
        <v>152</v>
      </c>
      <c r="E160" s="44">
        <v>102000</v>
      </c>
      <c r="F160" s="45" t="s">
        <v>183</v>
      </c>
      <c r="G160" s="44"/>
      <c r="H160" s="44"/>
      <c r="I160" s="44">
        <v>-13647.83</v>
      </c>
      <c r="J160" s="203"/>
      <c r="K160" s="166" t="s">
        <v>170</v>
      </c>
      <c r="L160" s="94"/>
      <c r="M160" s="94"/>
      <c r="N160" s="94"/>
      <c r="O160" s="170"/>
    </row>
    <row r="161" spans="1:15" ht="15" customHeight="1">
      <c r="A161" s="91">
        <v>2001011</v>
      </c>
      <c r="B161" s="44" t="s">
        <v>97</v>
      </c>
      <c r="C161" s="46">
        <v>201</v>
      </c>
      <c r="D161" s="44" t="s">
        <v>152</v>
      </c>
      <c r="E161" s="44">
        <v>102000</v>
      </c>
      <c r="F161" s="45" t="s">
        <v>183</v>
      </c>
      <c r="G161" s="44"/>
      <c r="H161" s="44"/>
      <c r="I161" s="44">
        <v>-19230.38</v>
      </c>
      <c r="J161" s="203"/>
      <c r="K161" s="166" t="s">
        <v>155</v>
      </c>
      <c r="L161" s="94"/>
      <c r="M161" s="94"/>
      <c r="N161" s="94"/>
      <c r="O161" s="170"/>
    </row>
    <row r="162" spans="1:15" ht="15" customHeight="1">
      <c r="A162" s="91">
        <v>2001011</v>
      </c>
      <c r="B162" s="44" t="s">
        <v>97</v>
      </c>
      <c r="C162" s="46">
        <v>201</v>
      </c>
      <c r="D162" s="44" t="s">
        <v>152</v>
      </c>
      <c r="E162" s="44">
        <v>102002</v>
      </c>
      <c r="F162" s="202" t="s">
        <v>184</v>
      </c>
      <c r="G162" s="44"/>
      <c r="H162" s="44"/>
      <c r="I162" s="44">
        <v>8435.32</v>
      </c>
      <c r="J162" s="203"/>
      <c r="K162" s="166" t="s">
        <v>155</v>
      </c>
      <c r="L162" s="94"/>
      <c r="M162" s="94"/>
      <c r="N162" s="94"/>
      <c r="O162" s="170"/>
    </row>
    <row r="163" spans="1:15" ht="15" customHeight="1">
      <c r="A163" s="91">
        <v>2001051</v>
      </c>
      <c r="B163" s="44" t="s">
        <v>87</v>
      </c>
      <c r="C163" s="46">
        <v>201</v>
      </c>
      <c r="D163" s="44" t="s">
        <v>152</v>
      </c>
      <c r="E163" s="44">
        <v>102002</v>
      </c>
      <c r="F163" s="202" t="s">
        <v>184</v>
      </c>
      <c r="G163" s="44"/>
      <c r="H163" s="44"/>
      <c r="I163" s="44">
        <v>1050.1300000000001</v>
      </c>
      <c r="J163" s="203"/>
      <c r="K163" s="166" t="s">
        <v>155</v>
      </c>
      <c r="L163" s="94"/>
      <c r="M163" s="94"/>
      <c r="N163" s="94"/>
      <c r="O163" s="170"/>
    </row>
    <row r="164" spans="1:15" ht="15" customHeight="1">
      <c r="A164" s="91">
        <v>2001021</v>
      </c>
      <c r="B164" s="44" t="s">
        <v>89</v>
      </c>
      <c r="C164" s="46">
        <v>201</v>
      </c>
      <c r="D164" s="44" t="s">
        <v>152</v>
      </c>
      <c r="E164" s="44">
        <v>102002</v>
      </c>
      <c r="F164" s="202" t="s">
        <v>184</v>
      </c>
      <c r="G164" s="44"/>
      <c r="H164" s="44"/>
      <c r="I164" s="44">
        <v>6107.21</v>
      </c>
      <c r="J164" s="203"/>
      <c r="K164" s="166" t="s">
        <v>155</v>
      </c>
      <c r="L164" s="94"/>
      <c r="M164" s="94"/>
      <c r="N164" s="94"/>
      <c r="O164" s="170"/>
    </row>
    <row r="165" spans="1:15" ht="15" customHeight="1">
      <c r="A165" s="91">
        <v>2001051</v>
      </c>
      <c r="B165" s="44" t="s">
        <v>87</v>
      </c>
      <c r="C165" s="46">
        <v>201</v>
      </c>
      <c r="D165" s="44" t="s">
        <v>152</v>
      </c>
      <c r="E165" s="44">
        <v>102002</v>
      </c>
      <c r="F165" s="202" t="s">
        <v>184</v>
      </c>
      <c r="G165" s="44"/>
      <c r="H165" s="44"/>
      <c r="I165" s="44">
        <v>5179.1099999999997</v>
      </c>
      <c r="J165" s="203"/>
      <c r="K165" s="166" t="s">
        <v>155</v>
      </c>
      <c r="L165" s="94"/>
      <c r="M165" s="94"/>
      <c r="N165" s="94"/>
      <c r="O165" s="170"/>
    </row>
    <row r="166" spans="1:15" ht="15" customHeight="1">
      <c r="A166" s="91">
        <v>2001051</v>
      </c>
      <c r="B166" s="44" t="s">
        <v>87</v>
      </c>
      <c r="C166" s="46">
        <v>201</v>
      </c>
      <c r="D166" s="44" t="s">
        <v>152</v>
      </c>
      <c r="E166" s="44">
        <v>102002</v>
      </c>
      <c r="F166" s="202" t="s">
        <v>184</v>
      </c>
      <c r="G166" s="44"/>
      <c r="H166" s="44"/>
      <c r="I166" s="44">
        <v>9770.65</v>
      </c>
      <c r="J166" s="203"/>
      <c r="K166" s="166" t="s">
        <v>155</v>
      </c>
      <c r="L166" s="94"/>
      <c r="M166" s="94"/>
      <c r="N166" s="94"/>
      <c r="O166" s="170"/>
    </row>
    <row r="167" spans="1:15" ht="15" customHeight="1">
      <c r="A167" s="91">
        <v>2001021</v>
      </c>
      <c r="B167" s="44" t="s">
        <v>89</v>
      </c>
      <c r="C167" s="46">
        <v>201</v>
      </c>
      <c r="D167" s="44" t="s">
        <v>152</v>
      </c>
      <c r="E167" s="44">
        <v>102002</v>
      </c>
      <c r="F167" s="202" t="s">
        <v>184</v>
      </c>
      <c r="G167" s="44"/>
      <c r="H167" s="44"/>
      <c r="I167" s="44">
        <v>25471.75</v>
      </c>
      <c r="J167" s="203"/>
      <c r="K167" s="166" t="s">
        <v>155</v>
      </c>
      <c r="L167" s="94"/>
      <c r="M167" s="94"/>
      <c r="N167" s="94"/>
      <c r="O167" s="170"/>
    </row>
    <row r="168" spans="1:15" ht="15" customHeight="1">
      <c r="A168" s="91">
        <v>2001051</v>
      </c>
      <c r="B168" s="44" t="s">
        <v>87</v>
      </c>
      <c r="C168" s="46">
        <v>201</v>
      </c>
      <c r="D168" s="44" t="s">
        <v>152</v>
      </c>
      <c r="E168" s="44">
        <v>102002</v>
      </c>
      <c r="F168" s="202" t="s">
        <v>184</v>
      </c>
      <c r="G168" s="44"/>
      <c r="H168" s="44"/>
      <c r="I168" s="44">
        <v>4954.82</v>
      </c>
      <c r="J168" s="203"/>
      <c r="K168" s="166" t="s">
        <v>155</v>
      </c>
      <c r="L168" s="94"/>
      <c r="M168" s="94"/>
      <c r="N168" s="94"/>
      <c r="O168" s="170"/>
    </row>
    <row r="169" spans="1:15" ht="15" customHeight="1">
      <c r="A169" s="91">
        <v>2001011</v>
      </c>
      <c r="B169" s="44" t="s">
        <v>97</v>
      </c>
      <c r="C169" s="46">
        <v>201</v>
      </c>
      <c r="D169" s="44" t="s">
        <v>152</v>
      </c>
      <c r="E169" s="44">
        <v>102002</v>
      </c>
      <c r="F169" s="202" t="s">
        <v>184</v>
      </c>
      <c r="G169" s="44"/>
      <c r="H169" s="44"/>
      <c r="I169" s="44">
        <v>2108.83</v>
      </c>
      <c r="J169" s="203"/>
      <c r="K169" s="166" t="s">
        <v>155</v>
      </c>
      <c r="L169" s="94"/>
      <c r="M169" s="94"/>
      <c r="N169" s="94"/>
      <c r="O169" s="170"/>
    </row>
    <row r="170" spans="1:15" ht="15" customHeight="1">
      <c r="A170" s="91">
        <v>2001021</v>
      </c>
      <c r="B170" s="44" t="s">
        <v>89</v>
      </c>
      <c r="C170" s="46">
        <v>201</v>
      </c>
      <c r="D170" s="44" t="s">
        <v>152</v>
      </c>
      <c r="E170" s="44">
        <v>102002</v>
      </c>
      <c r="F170" s="202" t="s">
        <v>184</v>
      </c>
      <c r="G170" s="44"/>
      <c r="H170" s="44"/>
      <c r="I170" s="44">
        <v>3514.71</v>
      </c>
      <c r="J170" s="203"/>
      <c r="K170" s="166" t="s">
        <v>155</v>
      </c>
      <c r="L170" s="94"/>
      <c r="M170" s="94"/>
      <c r="N170" s="94"/>
      <c r="O170" s="170"/>
    </row>
    <row r="171" spans="1:15" ht="15" customHeight="1">
      <c r="A171" s="91">
        <v>2001051</v>
      </c>
      <c r="B171" s="44" t="s">
        <v>87</v>
      </c>
      <c r="C171" s="46">
        <v>201</v>
      </c>
      <c r="D171" s="44" t="s">
        <v>152</v>
      </c>
      <c r="E171" s="44">
        <v>102002</v>
      </c>
      <c r="F171" s="202" t="s">
        <v>184</v>
      </c>
      <c r="G171" s="44"/>
      <c r="H171" s="44"/>
      <c r="I171" s="44">
        <v>9627.65</v>
      </c>
      <c r="J171" s="203"/>
      <c r="K171" s="166" t="s">
        <v>155</v>
      </c>
      <c r="L171" s="94"/>
      <c r="M171" s="94"/>
      <c r="N171" s="94"/>
      <c r="O171" s="170"/>
    </row>
    <row r="172" spans="1:15" ht="15" customHeight="1">
      <c r="A172" s="91">
        <v>2001051</v>
      </c>
      <c r="B172" s="44" t="s">
        <v>87</v>
      </c>
      <c r="C172" s="46">
        <v>201</v>
      </c>
      <c r="D172" s="44" t="s">
        <v>152</v>
      </c>
      <c r="E172" s="44">
        <v>102002</v>
      </c>
      <c r="F172" s="202" t="s">
        <v>184</v>
      </c>
      <c r="G172" s="44"/>
      <c r="H172" s="44"/>
      <c r="I172" s="44">
        <v>8661</v>
      </c>
      <c r="J172" s="203"/>
      <c r="K172" s="166" t="s">
        <v>155</v>
      </c>
      <c r="L172" s="94"/>
      <c r="M172" s="94"/>
      <c r="N172" s="94"/>
      <c r="O172" s="170"/>
    </row>
    <row r="173" spans="1:15" ht="15" customHeight="1">
      <c r="A173" s="91">
        <v>2001051</v>
      </c>
      <c r="B173" s="44" t="s">
        <v>87</v>
      </c>
      <c r="C173" s="46">
        <v>201</v>
      </c>
      <c r="D173" s="44" t="s">
        <v>152</v>
      </c>
      <c r="E173" s="44">
        <v>102002</v>
      </c>
      <c r="F173" s="202" t="s">
        <v>184</v>
      </c>
      <c r="G173" s="44"/>
      <c r="H173" s="44"/>
      <c r="I173" s="44">
        <v>4520.04</v>
      </c>
      <c r="J173" s="203"/>
      <c r="K173" s="166" t="s">
        <v>155</v>
      </c>
      <c r="L173" s="94"/>
      <c r="M173" s="94"/>
      <c r="N173" s="94"/>
      <c r="O173" s="170"/>
    </row>
    <row r="174" spans="1:15" ht="15" customHeight="1">
      <c r="A174" s="91">
        <v>2001011</v>
      </c>
      <c r="B174" s="44" t="s">
        <v>97</v>
      </c>
      <c r="C174" s="46">
        <v>201</v>
      </c>
      <c r="D174" s="44" t="s">
        <v>152</v>
      </c>
      <c r="E174" s="44">
        <v>102002</v>
      </c>
      <c r="F174" s="202" t="s">
        <v>184</v>
      </c>
      <c r="G174" s="44"/>
      <c r="H174" s="44"/>
      <c r="I174" s="44">
        <v>10271.9</v>
      </c>
      <c r="J174" s="203"/>
      <c r="K174" s="166" t="s">
        <v>155</v>
      </c>
      <c r="L174" s="94"/>
      <c r="M174" s="94"/>
      <c r="N174" s="94"/>
      <c r="O174" s="170"/>
    </row>
    <row r="175" spans="1:15" ht="15" customHeight="1">
      <c r="A175" s="91">
        <v>2001051</v>
      </c>
      <c r="B175" s="44" t="s">
        <v>87</v>
      </c>
      <c r="C175" s="46">
        <v>201</v>
      </c>
      <c r="D175" s="44" t="s">
        <v>152</v>
      </c>
      <c r="E175" s="44">
        <v>102002</v>
      </c>
      <c r="F175" s="202" t="s">
        <v>184</v>
      </c>
      <c r="G175" s="44"/>
      <c r="H175" s="44"/>
      <c r="I175" s="44">
        <v>9313.9</v>
      </c>
      <c r="J175" s="203"/>
      <c r="K175" s="166" t="s">
        <v>155</v>
      </c>
      <c r="L175" s="94"/>
      <c r="M175" s="94"/>
      <c r="N175" s="94"/>
      <c r="O175" s="170"/>
    </row>
    <row r="176" spans="1:15" ht="15" customHeight="1">
      <c r="A176" s="91">
        <v>2001051</v>
      </c>
      <c r="B176" s="44" t="s">
        <v>87</v>
      </c>
      <c r="C176" s="46">
        <v>201</v>
      </c>
      <c r="D176" s="44" t="s">
        <v>152</v>
      </c>
      <c r="E176" s="44">
        <v>102002</v>
      </c>
      <c r="F176" s="202" t="s">
        <v>184</v>
      </c>
      <c r="G176" s="44"/>
      <c r="H176" s="44"/>
      <c r="I176" s="44">
        <v>165.4</v>
      </c>
      <c r="J176" s="203"/>
      <c r="K176" s="166" t="s">
        <v>155</v>
      </c>
      <c r="L176" s="94"/>
      <c r="M176" s="94"/>
      <c r="N176" s="94"/>
      <c r="O176" s="170"/>
    </row>
    <row r="177" spans="1:15" ht="15" customHeight="1">
      <c r="A177" s="91">
        <v>2001051</v>
      </c>
      <c r="B177" s="44" t="s">
        <v>87</v>
      </c>
      <c r="C177" s="46">
        <v>201</v>
      </c>
      <c r="D177" s="44" t="s">
        <v>152</v>
      </c>
      <c r="E177" s="44">
        <v>102002</v>
      </c>
      <c r="F177" s="202" t="s">
        <v>184</v>
      </c>
      <c r="G177" s="44"/>
      <c r="H177" s="44"/>
      <c r="I177" s="44">
        <v>20647.38</v>
      </c>
      <c r="J177" s="203"/>
      <c r="K177" s="166" t="s">
        <v>155</v>
      </c>
      <c r="L177" s="94"/>
      <c r="M177" s="94"/>
      <c r="N177" s="94"/>
      <c r="O177" s="170"/>
    </row>
    <row r="178" spans="1:15" ht="15" customHeight="1">
      <c r="A178" s="91">
        <v>2001021</v>
      </c>
      <c r="B178" s="44" t="s">
        <v>89</v>
      </c>
      <c r="C178" s="46">
        <v>201</v>
      </c>
      <c r="D178" s="44" t="s">
        <v>152</v>
      </c>
      <c r="E178" s="44">
        <v>102002</v>
      </c>
      <c r="F178" s="202" t="s">
        <v>184</v>
      </c>
      <c r="G178" s="44"/>
      <c r="H178" s="44"/>
      <c r="I178" s="44">
        <v>1140.0999999999999</v>
      </c>
      <c r="J178" s="203"/>
      <c r="K178" s="166" t="s">
        <v>155</v>
      </c>
      <c r="L178" s="94"/>
      <c r="M178" s="94"/>
      <c r="N178" s="94"/>
      <c r="O178" s="170"/>
    </row>
    <row r="179" spans="1:15" ht="15" customHeight="1">
      <c r="A179" s="91">
        <v>2001051</v>
      </c>
      <c r="B179" s="44" t="s">
        <v>87</v>
      </c>
      <c r="C179" s="46">
        <v>201</v>
      </c>
      <c r="D179" s="44" t="s">
        <v>152</v>
      </c>
      <c r="E179" s="44">
        <v>102002</v>
      </c>
      <c r="F179" s="202" t="s">
        <v>184</v>
      </c>
      <c r="G179" s="44"/>
      <c r="H179" s="44"/>
      <c r="I179" s="44">
        <v>18001.43</v>
      </c>
      <c r="J179" s="203"/>
      <c r="K179" s="166" t="s">
        <v>155</v>
      </c>
      <c r="L179" s="94"/>
      <c r="M179" s="94"/>
      <c r="N179" s="94"/>
      <c r="O179" s="170"/>
    </row>
    <row r="180" spans="1:15" ht="15" customHeight="1">
      <c r="A180" s="91">
        <v>2001051</v>
      </c>
      <c r="B180" s="44" t="s">
        <v>87</v>
      </c>
      <c r="C180" s="46">
        <v>201</v>
      </c>
      <c r="D180" s="44" t="s">
        <v>152</v>
      </c>
      <c r="E180" s="44">
        <v>102002</v>
      </c>
      <c r="F180" s="202" t="s">
        <v>184</v>
      </c>
      <c r="G180" s="44"/>
      <c r="H180" s="44"/>
      <c r="I180" s="44">
        <v>1169.53</v>
      </c>
      <c r="J180" s="203"/>
      <c r="K180" s="166" t="s">
        <v>155</v>
      </c>
      <c r="L180" s="94"/>
      <c r="M180" s="94"/>
      <c r="N180" s="94"/>
      <c r="O180" s="170"/>
    </row>
    <row r="181" spans="1:15" ht="15" customHeight="1">
      <c r="A181" s="91">
        <v>2001011</v>
      </c>
      <c r="B181" s="44" t="s">
        <v>97</v>
      </c>
      <c r="C181" s="46">
        <v>201</v>
      </c>
      <c r="D181" s="44" t="s">
        <v>152</v>
      </c>
      <c r="E181" s="44">
        <v>102002</v>
      </c>
      <c r="F181" s="202" t="s">
        <v>184</v>
      </c>
      <c r="G181" s="44"/>
      <c r="H181" s="44"/>
      <c r="I181" s="44">
        <v>8789.85</v>
      </c>
      <c r="J181" s="203"/>
      <c r="K181" s="166" t="s">
        <v>155</v>
      </c>
      <c r="L181" s="94"/>
      <c r="M181" s="94"/>
      <c r="N181" s="94"/>
      <c r="O181" s="170"/>
    </row>
    <row r="182" spans="1:15" ht="15" customHeight="1">
      <c r="A182" s="91">
        <v>2001051</v>
      </c>
      <c r="B182" s="44" t="s">
        <v>87</v>
      </c>
      <c r="C182" s="46">
        <v>201</v>
      </c>
      <c r="D182" s="44" t="s">
        <v>152</v>
      </c>
      <c r="E182" s="44">
        <v>102002</v>
      </c>
      <c r="F182" s="202" t="s">
        <v>184</v>
      </c>
      <c r="G182" s="44"/>
      <c r="H182" s="44"/>
      <c r="I182" s="44">
        <v>37877.07</v>
      </c>
      <c r="J182" s="203"/>
      <c r="K182" s="166" t="s">
        <v>155</v>
      </c>
      <c r="L182" s="94"/>
      <c r="M182" s="94"/>
      <c r="N182" s="94"/>
      <c r="O182" s="170"/>
    </row>
    <row r="183" spans="1:15" ht="15" customHeight="1">
      <c r="A183" s="91">
        <v>2001021</v>
      </c>
      <c r="B183" s="44" t="s">
        <v>89</v>
      </c>
      <c r="C183" s="46">
        <v>201</v>
      </c>
      <c r="D183" s="44" t="s">
        <v>152</v>
      </c>
      <c r="E183" s="44">
        <v>102002</v>
      </c>
      <c r="F183" s="202" t="s">
        <v>184</v>
      </c>
      <c r="G183" s="44"/>
      <c r="H183" s="44"/>
      <c r="I183" s="44">
        <v>1710.15</v>
      </c>
      <c r="J183" s="203"/>
      <c r="K183" s="166" t="s">
        <v>155</v>
      </c>
      <c r="L183" s="94"/>
      <c r="M183" s="94"/>
      <c r="N183" s="94"/>
      <c r="O183" s="170"/>
    </row>
    <row r="184" spans="1:15" ht="15" customHeight="1">
      <c r="A184" s="91">
        <v>2001021</v>
      </c>
      <c r="B184" s="44" t="s">
        <v>89</v>
      </c>
      <c r="C184" s="46">
        <v>201</v>
      </c>
      <c r="D184" s="44" t="s">
        <v>152</v>
      </c>
      <c r="E184" s="44">
        <v>102002</v>
      </c>
      <c r="F184" s="202" t="s">
        <v>184</v>
      </c>
      <c r="G184" s="44"/>
      <c r="H184" s="44"/>
      <c r="I184" s="44">
        <v>22231.95</v>
      </c>
      <c r="J184" s="203"/>
      <c r="K184" s="166" t="s">
        <v>155</v>
      </c>
      <c r="L184" s="94"/>
      <c r="M184" s="94"/>
      <c r="N184" s="94"/>
      <c r="O184" s="170"/>
    </row>
    <row r="185" spans="1:15" ht="15" customHeight="1">
      <c r="A185" s="91">
        <v>2001051</v>
      </c>
      <c r="B185" s="44" t="s">
        <v>87</v>
      </c>
      <c r="C185" s="46">
        <v>201</v>
      </c>
      <c r="D185" s="44" t="s">
        <v>152</v>
      </c>
      <c r="E185" s="44">
        <v>102002</v>
      </c>
      <c r="F185" s="202" t="s">
        <v>184</v>
      </c>
      <c r="G185" s="44"/>
      <c r="H185" s="44"/>
      <c r="I185" s="44">
        <v>47636.959999999999</v>
      </c>
      <c r="J185" s="203"/>
      <c r="K185" s="166" t="s">
        <v>155</v>
      </c>
      <c r="L185" s="94"/>
      <c r="M185" s="94"/>
      <c r="N185" s="94"/>
      <c r="O185" s="170"/>
    </row>
    <row r="186" spans="1:15" ht="15" customHeight="1">
      <c r="A186" s="91">
        <v>2001011</v>
      </c>
      <c r="B186" s="44" t="s">
        <v>97</v>
      </c>
      <c r="C186" s="46">
        <v>201</v>
      </c>
      <c r="D186" s="44" t="s">
        <v>152</v>
      </c>
      <c r="E186" s="44">
        <v>102002</v>
      </c>
      <c r="F186" s="202" t="s">
        <v>184</v>
      </c>
      <c r="G186" s="44"/>
      <c r="H186" s="44"/>
      <c r="I186" s="44">
        <v>19337.669999999998</v>
      </c>
      <c r="J186" s="203"/>
      <c r="K186" s="166" t="s">
        <v>155</v>
      </c>
      <c r="L186" s="94"/>
      <c r="M186" s="94"/>
      <c r="N186" s="94"/>
      <c r="O186" s="170"/>
    </row>
    <row r="187" spans="1:15" ht="15" customHeight="1">
      <c r="A187" s="91">
        <v>2001051</v>
      </c>
      <c r="B187" s="44" t="s">
        <v>87</v>
      </c>
      <c r="C187" s="46">
        <v>201</v>
      </c>
      <c r="D187" s="44" t="s">
        <v>152</v>
      </c>
      <c r="E187" s="44">
        <v>102003</v>
      </c>
      <c r="F187" s="202" t="s">
        <v>185</v>
      </c>
      <c r="G187" s="44"/>
      <c r="H187" s="44"/>
      <c r="I187" s="44">
        <v>30875.58</v>
      </c>
      <c r="J187" s="203"/>
      <c r="K187" s="166" t="s">
        <v>155</v>
      </c>
      <c r="L187" s="94"/>
      <c r="M187" s="94"/>
      <c r="N187" s="94"/>
      <c r="O187" s="170"/>
    </row>
    <row r="188" spans="1:15" ht="15" customHeight="1">
      <c r="A188" s="91">
        <v>2001051</v>
      </c>
      <c r="B188" s="44" t="s">
        <v>87</v>
      </c>
      <c r="C188" s="46">
        <v>201</v>
      </c>
      <c r="D188" s="44" t="s">
        <v>152</v>
      </c>
      <c r="E188" s="44">
        <v>102003</v>
      </c>
      <c r="F188" s="202" t="s">
        <v>185</v>
      </c>
      <c r="G188" s="44"/>
      <c r="H188" s="44"/>
      <c r="I188" s="44">
        <v>18837.5</v>
      </c>
      <c r="J188" s="203"/>
      <c r="K188" s="166" t="s">
        <v>155</v>
      </c>
      <c r="L188" s="94"/>
      <c r="M188" s="94"/>
      <c r="N188" s="94"/>
      <c r="O188" s="170"/>
    </row>
    <row r="189" spans="1:15" ht="15" customHeight="1">
      <c r="A189" s="91">
        <v>2001051</v>
      </c>
      <c r="B189" s="44" t="s">
        <v>87</v>
      </c>
      <c r="C189" s="46">
        <v>201</v>
      </c>
      <c r="D189" s="44" t="s">
        <v>152</v>
      </c>
      <c r="E189" s="44">
        <v>102003</v>
      </c>
      <c r="F189" s="202" t="s">
        <v>185</v>
      </c>
      <c r="G189" s="44"/>
      <c r="H189" s="44"/>
      <c r="I189" s="44">
        <v>5683.95</v>
      </c>
      <c r="J189" s="203"/>
      <c r="K189" s="166" t="s">
        <v>155</v>
      </c>
      <c r="L189" s="94"/>
      <c r="M189" s="94"/>
      <c r="N189" s="94"/>
      <c r="O189" s="170"/>
    </row>
    <row r="190" spans="1:15" ht="15" customHeight="1">
      <c r="A190" s="91">
        <v>2001021</v>
      </c>
      <c r="B190" s="44" t="s">
        <v>89</v>
      </c>
      <c r="C190" s="46">
        <v>201</v>
      </c>
      <c r="D190" s="44" t="s">
        <v>152</v>
      </c>
      <c r="E190" s="44">
        <v>102003</v>
      </c>
      <c r="F190" s="202" t="s">
        <v>185</v>
      </c>
      <c r="G190" s="44"/>
      <c r="H190" s="44"/>
      <c r="I190" s="44">
        <v>12302.68</v>
      </c>
      <c r="J190" s="203"/>
      <c r="K190" s="166" t="s">
        <v>155</v>
      </c>
      <c r="L190" s="94"/>
      <c r="M190" s="94"/>
      <c r="N190" s="94"/>
      <c r="O190" s="170"/>
    </row>
    <row r="191" spans="1:15" ht="15" customHeight="1">
      <c r="A191" s="91">
        <v>2001051</v>
      </c>
      <c r="B191" s="44" t="s">
        <v>87</v>
      </c>
      <c r="C191" s="46">
        <v>201</v>
      </c>
      <c r="D191" s="44" t="s">
        <v>152</v>
      </c>
      <c r="E191" s="44">
        <v>102003</v>
      </c>
      <c r="F191" s="202" t="s">
        <v>185</v>
      </c>
      <c r="G191" s="44"/>
      <c r="H191" s="44"/>
      <c r="I191" s="44">
        <v>16803.64</v>
      </c>
      <c r="J191" s="203"/>
      <c r="K191" s="166" t="s">
        <v>155</v>
      </c>
      <c r="L191" s="94"/>
      <c r="M191" s="94"/>
      <c r="N191" s="94"/>
      <c r="O191" s="170"/>
    </row>
    <row r="192" spans="1:15" ht="15" customHeight="1">
      <c r="A192" s="91">
        <v>2001051</v>
      </c>
      <c r="B192" s="44" t="s">
        <v>87</v>
      </c>
      <c r="C192" s="46">
        <v>201</v>
      </c>
      <c r="D192" s="44" t="s">
        <v>152</v>
      </c>
      <c r="E192" s="44">
        <v>102003</v>
      </c>
      <c r="F192" s="202" t="s">
        <v>185</v>
      </c>
      <c r="G192" s="44"/>
      <c r="H192" s="44"/>
      <c r="I192" s="44">
        <v>10375.719999999999</v>
      </c>
      <c r="J192" s="203"/>
      <c r="K192" s="166" t="s">
        <v>155</v>
      </c>
      <c r="L192" s="94"/>
      <c r="M192" s="94"/>
      <c r="N192" s="94"/>
      <c r="O192" s="170"/>
    </row>
    <row r="193" spans="1:15" ht="15" customHeight="1">
      <c r="A193" s="91">
        <v>2001011</v>
      </c>
      <c r="B193" s="44" t="s">
        <v>97</v>
      </c>
      <c r="C193" s="46">
        <v>201</v>
      </c>
      <c r="D193" s="44" t="s">
        <v>152</v>
      </c>
      <c r="E193" s="44">
        <v>102003</v>
      </c>
      <c r="F193" s="202" t="s">
        <v>185</v>
      </c>
      <c r="G193" s="44"/>
      <c r="H193" s="44"/>
      <c r="I193" s="44">
        <v>2108.83</v>
      </c>
      <c r="J193" s="203"/>
      <c r="K193" s="166" t="s">
        <v>155</v>
      </c>
      <c r="L193" s="94"/>
      <c r="M193" s="94"/>
      <c r="N193" s="94"/>
      <c r="O193" s="170"/>
    </row>
    <row r="194" spans="1:15" ht="15" customHeight="1">
      <c r="A194" s="91">
        <v>2001021</v>
      </c>
      <c r="B194" s="44" t="s">
        <v>89</v>
      </c>
      <c r="C194" s="46">
        <v>201</v>
      </c>
      <c r="D194" s="44" t="s">
        <v>152</v>
      </c>
      <c r="E194" s="44">
        <v>102003</v>
      </c>
      <c r="F194" s="202" t="s">
        <v>185</v>
      </c>
      <c r="G194" s="44"/>
      <c r="H194" s="44"/>
      <c r="I194" s="44">
        <v>6948.59</v>
      </c>
      <c r="J194" s="203"/>
      <c r="K194" s="166" t="s">
        <v>155</v>
      </c>
      <c r="L194" s="94"/>
      <c r="M194" s="94"/>
      <c r="N194" s="94"/>
      <c r="O194" s="170"/>
    </row>
    <row r="195" spans="1:15" ht="15" customHeight="1">
      <c r="A195" s="91">
        <v>2001051</v>
      </c>
      <c r="B195" s="44" t="s">
        <v>87</v>
      </c>
      <c r="C195" s="46">
        <v>201</v>
      </c>
      <c r="D195" s="44" t="s">
        <v>152</v>
      </c>
      <c r="E195" s="44">
        <v>102003</v>
      </c>
      <c r="F195" s="202" t="s">
        <v>185</v>
      </c>
      <c r="G195" s="44"/>
      <c r="H195" s="44"/>
      <c r="I195" s="44">
        <v>14597.86</v>
      </c>
      <c r="J195" s="203"/>
      <c r="K195" s="166" t="s">
        <v>155</v>
      </c>
      <c r="L195" s="94"/>
      <c r="M195" s="94"/>
      <c r="N195" s="94"/>
      <c r="O195" s="170"/>
    </row>
    <row r="196" spans="1:15" ht="15" customHeight="1">
      <c r="A196" s="91">
        <v>2001051</v>
      </c>
      <c r="B196" s="44" t="s">
        <v>87</v>
      </c>
      <c r="C196" s="46">
        <v>201</v>
      </c>
      <c r="D196" s="44" t="s">
        <v>152</v>
      </c>
      <c r="E196" s="44">
        <v>102003</v>
      </c>
      <c r="F196" s="202" t="s">
        <v>185</v>
      </c>
      <c r="G196" s="44"/>
      <c r="H196" s="44"/>
      <c r="I196" s="44">
        <v>14637.48</v>
      </c>
      <c r="J196" s="203"/>
      <c r="K196" s="166" t="s">
        <v>155</v>
      </c>
      <c r="L196" s="94"/>
      <c r="M196" s="94"/>
      <c r="N196" s="94"/>
      <c r="O196" s="170"/>
    </row>
    <row r="197" spans="1:15" ht="15" customHeight="1">
      <c r="A197" s="91">
        <v>2001051</v>
      </c>
      <c r="B197" s="44" t="s">
        <v>87</v>
      </c>
      <c r="C197" s="46">
        <v>201</v>
      </c>
      <c r="D197" s="44" t="s">
        <v>152</v>
      </c>
      <c r="E197" s="44">
        <v>102003</v>
      </c>
      <c r="F197" s="202" t="s">
        <v>185</v>
      </c>
      <c r="G197" s="44"/>
      <c r="H197" s="44"/>
      <c r="I197" s="44">
        <v>517.74</v>
      </c>
      <c r="J197" s="203"/>
      <c r="K197" s="166" t="s">
        <v>155</v>
      </c>
      <c r="L197" s="94"/>
      <c r="M197" s="94"/>
      <c r="N197" s="94"/>
      <c r="O197" s="170"/>
    </row>
    <row r="198" spans="1:15" ht="15" customHeight="1">
      <c r="A198" s="91">
        <v>2001051</v>
      </c>
      <c r="B198" s="44" t="s">
        <v>87</v>
      </c>
      <c r="C198" s="46">
        <v>201</v>
      </c>
      <c r="D198" s="44" t="s">
        <v>152</v>
      </c>
      <c r="E198" s="44">
        <v>102003</v>
      </c>
      <c r="F198" s="202" t="s">
        <v>185</v>
      </c>
      <c r="G198" s="44"/>
      <c r="H198" s="44"/>
      <c r="I198" s="44">
        <v>8550.75</v>
      </c>
      <c r="J198" s="203"/>
      <c r="K198" s="166" t="s">
        <v>155</v>
      </c>
      <c r="L198" s="94"/>
      <c r="M198" s="94"/>
      <c r="N198" s="94"/>
      <c r="O198" s="170"/>
    </row>
    <row r="199" spans="1:15" ht="15" customHeight="1">
      <c r="A199" s="91">
        <v>2001021</v>
      </c>
      <c r="B199" s="44" t="s">
        <v>89</v>
      </c>
      <c r="C199" s="46">
        <v>201</v>
      </c>
      <c r="D199" s="44" t="s">
        <v>152</v>
      </c>
      <c r="E199" s="44">
        <v>102003</v>
      </c>
      <c r="F199" s="202" t="s">
        <v>185</v>
      </c>
      <c r="G199" s="44"/>
      <c r="H199" s="44"/>
      <c r="I199" s="44">
        <v>24854.17</v>
      </c>
      <c r="J199" s="203"/>
      <c r="K199" s="166" t="s">
        <v>155</v>
      </c>
      <c r="L199" s="94"/>
      <c r="M199" s="94"/>
      <c r="N199" s="94"/>
      <c r="O199" s="170"/>
    </row>
    <row r="200" spans="1:15" ht="15" customHeight="1">
      <c r="A200" s="91">
        <v>2001051</v>
      </c>
      <c r="B200" s="44" t="s">
        <v>87</v>
      </c>
      <c r="C200" s="46">
        <v>201</v>
      </c>
      <c r="D200" s="44" t="s">
        <v>152</v>
      </c>
      <c r="E200" s="44">
        <v>102003</v>
      </c>
      <c r="F200" s="202" t="s">
        <v>185</v>
      </c>
      <c r="G200" s="44"/>
      <c r="H200" s="44"/>
      <c r="I200" s="44">
        <v>8495.0400000000009</v>
      </c>
      <c r="J200" s="203"/>
      <c r="K200" s="166" t="s">
        <v>155</v>
      </c>
      <c r="L200" s="94"/>
      <c r="M200" s="94"/>
      <c r="N200" s="94"/>
      <c r="O200" s="170"/>
    </row>
    <row r="201" spans="1:15" ht="15" customHeight="1">
      <c r="A201" s="91">
        <v>2001051</v>
      </c>
      <c r="B201" s="44" t="s">
        <v>87</v>
      </c>
      <c r="C201" s="46">
        <v>201</v>
      </c>
      <c r="D201" s="44" t="s">
        <v>152</v>
      </c>
      <c r="E201" s="44">
        <v>102003</v>
      </c>
      <c r="F201" s="202" t="s">
        <v>185</v>
      </c>
      <c r="G201" s="44"/>
      <c r="H201" s="44"/>
      <c r="I201" s="44">
        <v>13154.62</v>
      </c>
      <c r="J201" s="203"/>
      <c r="K201" s="166" t="s">
        <v>155</v>
      </c>
      <c r="L201" s="94"/>
      <c r="M201" s="94"/>
      <c r="N201" s="94"/>
      <c r="O201" s="170"/>
    </row>
    <row r="202" spans="1:15" ht="15" customHeight="1">
      <c r="A202" s="91">
        <v>2001051</v>
      </c>
      <c r="B202" s="44" t="s">
        <v>87</v>
      </c>
      <c r="C202" s="46">
        <v>201</v>
      </c>
      <c r="D202" s="44" t="s">
        <v>152</v>
      </c>
      <c r="E202" s="44">
        <v>102003</v>
      </c>
      <c r="F202" s="202" t="s">
        <v>185</v>
      </c>
      <c r="G202" s="44"/>
      <c r="H202" s="44"/>
      <c r="I202" s="44">
        <v>7803.92</v>
      </c>
      <c r="J202" s="203"/>
      <c r="K202" s="166" t="s">
        <v>155</v>
      </c>
      <c r="L202" s="94"/>
      <c r="M202" s="94"/>
      <c r="N202" s="94"/>
      <c r="O202" s="170"/>
    </row>
    <row r="203" spans="1:15" ht="15" customHeight="1">
      <c r="A203" s="91">
        <v>2001051</v>
      </c>
      <c r="B203" s="44" t="s">
        <v>87</v>
      </c>
      <c r="C203" s="46">
        <v>201</v>
      </c>
      <c r="D203" s="44" t="s">
        <v>152</v>
      </c>
      <c r="E203" s="44">
        <v>102005</v>
      </c>
      <c r="F203" s="45" t="s">
        <v>186</v>
      </c>
      <c r="G203" s="44"/>
      <c r="H203" s="44"/>
      <c r="I203" s="44">
        <v>7846.88</v>
      </c>
      <c r="J203" s="203"/>
      <c r="K203" s="166" t="s">
        <v>155</v>
      </c>
      <c r="L203" s="94"/>
      <c r="M203" s="94"/>
      <c r="N203" s="94"/>
      <c r="O203" s="170"/>
    </row>
    <row r="204" spans="1:15" ht="15" customHeight="1">
      <c r="A204" s="91">
        <v>2001021</v>
      </c>
      <c r="B204" s="44" t="s">
        <v>89</v>
      </c>
      <c r="C204" s="46">
        <v>201</v>
      </c>
      <c r="D204" s="44" t="s">
        <v>152</v>
      </c>
      <c r="E204" s="44">
        <v>102005</v>
      </c>
      <c r="F204" s="45" t="s">
        <v>186</v>
      </c>
      <c r="G204" s="44"/>
      <c r="H204" s="44"/>
      <c r="I204" s="44">
        <v>2965.84</v>
      </c>
      <c r="J204" s="203"/>
      <c r="K204" s="166" t="s">
        <v>155</v>
      </c>
      <c r="L204" s="94"/>
      <c r="M204" s="94"/>
      <c r="N204" s="94"/>
      <c r="O204" s="170"/>
    </row>
    <row r="205" spans="1:15" ht="15" customHeight="1">
      <c r="A205" s="91">
        <v>2001021</v>
      </c>
      <c r="B205" s="44" t="s">
        <v>89</v>
      </c>
      <c r="C205" s="46">
        <v>201</v>
      </c>
      <c r="D205" s="44" t="s">
        <v>152</v>
      </c>
      <c r="E205" s="44">
        <v>102005</v>
      </c>
      <c r="F205" s="45" t="s">
        <v>186</v>
      </c>
      <c r="G205" s="44"/>
      <c r="H205" s="44"/>
      <c r="I205" s="44">
        <v>988.61</v>
      </c>
      <c r="J205" s="203"/>
      <c r="K205" s="166" t="s">
        <v>155</v>
      </c>
      <c r="L205" s="94"/>
      <c r="M205" s="94"/>
      <c r="N205" s="94"/>
      <c r="O205" s="170"/>
    </row>
    <row r="206" spans="1:15" ht="15" customHeight="1">
      <c r="A206" s="91">
        <v>2001051</v>
      </c>
      <c r="B206" s="44" t="s">
        <v>87</v>
      </c>
      <c r="C206" s="46">
        <v>201</v>
      </c>
      <c r="D206" s="44" t="s">
        <v>152</v>
      </c>
      <c r="E206" s="44">
        <v>102005</v>
      </c>
      <c r="F206" s="45" t="s">
        <v>186</v>
      </c>
      <c r="G206" s="44"/>
      <c r="H206" s="44"/>
      <c r="I206" s="44">
        <v>5651.25</v>
      </c>
      <c r="J206" s="203"/>
      <c r="K206" s="166" t="s">
        <v>155</v>
      </c>
      <c r="L206" s="94"/>
      <c r="M206" s="94"/>
      <c r="N206" s="94"/>
      <c r="O206" s="170"/>
    </row>
    <row r="207" spans="1:15" ht="15" customHeight="1">
      <c r="A207" s="91">
        <v>2001021</v>
      </c>
      <c r="B207" s="44" t="s">
        <v>89</v>
      </c>
      <c r="C207" s="46">
        <v>201</v>
      </c>
      <c r="D207" s="44" t="s">
        <v>152</v>
      </c>
      <c r="E207" s="44">
        <v>102005</v>
      </c>
      <c r="F207" s="45" t="s">
        <v>186</v>
      </c>
      <c r="G207" s="44"/>
      <c r="H207" s="44"/>
      <c r="I207" s="44">
        <v>5657.04</v>
      </c>
      <c r="J207" s="203"/>
      <c r="K207" s="166" t="s">
        <v>155</v>
      </c>
      <c r="L207" s="94"/>
      <c r="M207" s="94"/>
      <c r="N207" s="94"/>
      <c r="O207" s="170"/>
    </row>
    <row r="208" spans="1:15" ht="15" customHeight="1">
      <c r="A208" s="91">
        <v>2001051</v>
      </c>
      <c r="B208" s="44" t="s">
        <v>87</v>
      </c>
      <c r="C208" s="46">
        <v>201</v>
      </c>
      <c r="D208" s="44" t="s">
        <v>152</v>
      </c>
      <c r="E208" s="44">
        <v>102005</v>
      </c>
      <c r="F208" s="45" t="s">
        <v>186</v>
      </c>
      <c r="G208" s="44"/>
      <c r="H208" s="44"/>
      <c r="I208" s="44">
        <v>5905.14</v>
      </c>
      <c r="J208" s="203"/>
      <c r="K208" s="166" t="s">
        <v>155</v>
      </c>
      <c r="L208" s="94"/>
      <c r="M208" s="94"/>
      <c r="N208" s="94"/>
      <c r="O208" s="170"/>
    </row>
    <row r="209" spans="1:15" ht="15" customHeight="1">
      <c r="A209" s="91">
        <v>2001051</v>
      </c>
      <c r="B209" s="44" t="s">
        <v>87</v>
      </c>
      <c r="C209" s="46">
        <v>201</v>
      </c>
      <c r="D209" s="44" t="s">
        <v>152</v>
      </c>
      <c r="E209" s="44">
        <v>102005</v>
      </c>
      <c r="F209" s="45" t="s">
        <v>186</v>
      </c>
      <c r="G209" s="44"/>
      <c r="H209" s="44"/>
      <c r="I209" s="44">
        <v>11009.84</v>
      </c>
      <c r="J209" s="203"/>
      <c r="K209" s="166" t="s">
        <v>155</v>
      </c>
      <c r="L209" s="94"/>
      <c r="M209" s="94"/>
      <c r="N209" s="94"/>
      <c r="O209" s="170"/>
    </row>
    <row r="210" spans="1:15" ht="15" customHeight="1">
      <c r="A210" s="91">
        <v>2001051</v>
      </c>
      <c r="B210" s="44" t="s">
        <v>87</v>
      </c>
      <c r="C210" s="46">
        <v>201</v>
      </c>
      <c r="D210" s="44" t="s">
        <v>152</v>
      </c>
      <c r="E210" s="44">
        <v>102005</v>
      </c>
      <c r="F210" s="45" t="s">
        <v>186</v>
      </c>
      <c r="G210" s="44"/>
      <c r="H210" s="44"/>
      <c r="I210" s="44">
        <v>1949.22</v>
      </c>
      <c r="J210" s="203"/>
      <c r="K210" s="166" t="s">
        <v>155</v>
      </c>
      <c r="L210" s="94"/>
      <c r="M210" s="94"/>
      <c r="N210" s="94"/>
      <c r="O210" s="170"/>
    </row>
    <row r="211" spans="1:15" ht="15" customHeight="1">
      <c r="A211" s="91">
        <v>2001051</v>
      </c>
      <c r="B211" s="44" t="s">
        <v>87</v>
      </c>
      <c r="C211" s="46">
        <v>201</v>
      </c>
      <c r="D211" s="44" t="s">
        <v>152</v>
      </c>
      <c r="E211" s="44">
        <v>102005</v>
      </c>
      <c r="F211" s="45" t="s">
        <v>186</v>
      </c>
      <c r="G211" s="44"/>
      <c r="H211" s="44"/>
      <c r="I211" s="44">
        <v>1709.97</v>
      </c>
      <c r="J211" s="203"/>
      <c r="K211" s="166" t="s">
        <v>155</v>
      </c>
      <c r="L211" s="94"/>
      <c r="M211" s="94"/>
      <c r="N211" s="94"/>
      <c r="O211" s="170"/>
    </row>
    <row r="212" spans="1:15" ht="15" customHeight="1">
      <c r="A212" s="91">
        <v>2001051</v>
      </c>
      <c r="B212" s="44" t="s">
        <v>87</v>
      </c>
      <c r="C212" s="46">
        <v>201</v>
      </c>
      <c r="D212" s="44" t="s">
        <v>152</v>
      </c>
      <c r="E212" s="44">
        <v>102005</v>
      </c>
      <c r="F212" s="45" t="s">
        <v>186</v>
      </c>
      <c r="G212" s="44"/>
      <c r="H212" s="44"/>
      <c r="I212" s="44">
        <v>30604.07</v>
      </c>
      <c r="J212" s="203"/>
      <c r="K212" s="166" t="s">
        <v>155</v>
      </c>
      <c r="L212" s="94"/>
      <c r="M212" s="94"/>
      <c r="N212" s="94"/>
      <c r="O212" s="170"/>
    </row>
    <row r="213" spans="1:15" ht="15" customHeight="1">
      <c r="A213" s="91">
        <v>2001051</v>
      </c>
      <c r="B213" s="44" t="s">
        <v>87</v>
      </c>
      <c r="C213" s="46">
        <v>201</v>
      </c>
      <c r="D213" s="44" t="s">
        <v>152</v>
      </c>
      <c r="E213" s="44">
        <v>102005</v>
      </c>
      <c r="F213" s="45" t="s">
        <v>186</v>
      </c>
      <c r="G213" s="44"/>
      <c r="H213" s="44"/>
      <c r="I213" s="44">
        <v>3508.59</v>
      </c>
      <c r="J213" s="203"/>
      <c r="K213" s="166" t="s">
        <v>155</v>
      </c>
      <c r="L213" s="94"/>
      <c r="M213" s="94"/>
      <c r="N213" s="94"/>
      <c r="O213" s="170"/>
    </row>
    <row r="214" spans="1:15" ht="15" customHeight="1">
      <c r="A214" s="91">
        <v>2001021</v>
      </c>
      <c r="B214" s="44" t="s">
        <v>89</v>
      </c>
      <c r="C214" s="46">
        <v>201</v>
      </c>
      <c r="D214" s="44" t="s">
        <v>152</v>
      </c>
      <c r="E214" s="44">
        <v>102005</v>
      </c>
      <c r="F214" s="45" t="s">
        <v>186</v>
      </c>
      <c r="G214" s="44"/>
      <c r="H214" s="44"/>
      <c r="I214" s="44">
        <v>10374.91</v>
      </c>
      <c r="J214" s="203"/>
      <c r="K214" s="166" t="s">
        <v>155</v>
      </c>
      <c r="L214" s="94"/>
      <c r="M214" s="94"/>
      <c r="N214" s="94"/>
      <c r="O214" s="170"/>
    </row>
    <row r="215" spans="1:15" ht="15" customHeight="1">
      <c r="A215" s="91">
        <v>2001051</v>
      </c>
      <c r="B215" s="44" t="s">
        <v>87</v>
      </c>
      <c r="C215" s="46">
        <v>201</v>
      </c>
      <c r="D215" s="44" t="s">
        <v>152</v>
      </c>
      <c r="E215" s="44">
        <v>102005</v>
      </c>
      <c r="F215" s="45" t="s">
        <v>186</v>
      </c>
      <c r="G215" s="44"/>
      <c r="H215" s="44"/>
      <c r="I215" s="44">
        <v>26236.07</v>
      </c>
      <c r="J215" s="203"/>
      <c r="K215" s="166" t="s">
        <v>155</v>
      </c>
      <c r="L215" s="94"/>
      <c r="M215" s="94"/>
      <c r="N215" s="94"/>
      <c r="O215" s="170"/>
    </row>
    <row r="216" spans="1:15" ht="15" customHeight="1">
      <c r="A216" s="91">
        <v>2001051</v>
      </c>
      <c r="B216" s="44" t="s">
        <v>87</v>
      </c>
      <c r="C216" s="46">
        <v>201</v>
      </c>
      <c r="D216" s="44" t="s">
        <v>152</v>
      </c>
      <c r="E216" s="44">
        <v>102005</v>
      </c>
      <c r="F216" s="45" t="s">
        <v>186</v>
      </c>
      <c r="G216" s="44"/>
      <c r="H216" s="44"/>
      <c r="I216" s="44">
        <v>38893.129999999997</v>
      </c>
      <c r="J216" s="203"/>
      <c r="K216" s="166" t="s">
        <v>155</v>
      </c>
      <c r="L216" s="94"/>
      <c r="M216" s="94"/>
      <c r="N216" s="94"/>
      <c r="O216" s="170"/>
    </row>
    <row r="217" spans="1:15" ht="15" customHeight="1">
      <c r="A217" s="91">
        <v>2001051</v>
      </c>
      <c r="B217" s="44" t="s">
        <v>87</v>
      </c>
      <c r="C217" s="46">
        <v>201</v>
      </c>
      <c r="D217" s="44" t="s">
        <v>152</v>
      </c>
      <c r="E217" s="44">
        <v>102006</v>
      </c>
      <c r="F217" s="45" t="s">
        <v>187</v>
      </c>
      <c r="G217" s="44"/>
      <c r="H217" s="44"/>
      <c r="I217" s="44">
        <v>2780.4</v>
      </c>
      <c r="J217" s="203"/>
      <c r="K217" s="166" t="s">
        <v>155</v>
      </c>
      <c r="L217" s="94"/>
      <c r="M217" s="94"/>
      <c r="N217" s="94"/>
      <c r="O217" s="170"/>
    </row>
    <row r="218" spans="1:15" ht="15" customHeight="1">
      <c r="A218" s="91">
        <v>2001021</v>
      </c>
      <c r="B218" s="44" t="s">
        <v>89</v>
      </c>
      <c r="C218" s="46">
        <v>201</v>
      </c>
      <c r="D218" s="44" t="s">
        <v>152</v>
      </c>
      <c r="E218" s="44">
        <v>102006</v>
      </c>
      <c r="F218" s="45" t="s">
        <v>187</v>
      </c>
      <c r="G218" s="44"/>
      <c r="H218" s="44"/>
      <c r="I218" s="44">
        <v>1351.11</v>
      </c>
      <c r="J218" s="203"/>
      <c r="K218" s="166" t="s">
        <v>155</v>
      </c>
      <c r="L218" s="94"/>
      <c r="M218" s="94"/>
      <c r="N218" s="94"/>
      <c r="O218" s="170"/>
    </row>
    <row r="219" spans="1:15" ht="15" customHeight="1">
      <c r="A219" s="91">
        <v>2001051</v>
      </c>
      <c r="B219" s="44" t="s">
        <v>87</v>
      </c>
      <c r="C219" s="46">
        <v>201</v>
      </c>
      <c r="D219" s="44" t="s">
        <v>152</v>
      </c>
      <c r="E219" s="44">
        <v>102006</v>
      </c>
      <c r="F219" s="45" t="s">
        <v>187</v>
      </c>
      <c r="G219" s="44"/>
      <c r="H219" s="44"/>
      <c r="I219" s="44">
        <v>688.8</v>
      </c>
      <c r="J219" s="203"/>
      <c r="K219" s="166" t="s">
        <v>155</v>
      </c>
      <c r="L219" s="94"/>
      <c r="M219" s="94"/>
      <c r="N219" s="94"/>
      <c r="O219" s="170"/>
    </row>
    <row r="220" spans="1:15" ht="15" customHeight="1">
      <c r="A220" s="91">
        <v>2001051</v>
      </c>
      <c r="B220" s="44" t="s">
        <v>87</v>
      </c>
      <c r="C220" s="46">
        <v>201</v>
      </c>
      <c r="D220" s="44" t="s">
        <v>152</v>
      </c>
      <c r="E220" s="44">
        <v>102006</v>
      </c>
      <c r="F220" s="45" t="s">
        <v>187</v>
      </c>
      <c r="G220" s="44"/>
      <c r="H220" s="44"/>
      <c r="I220" s="44">
        <v>1208.31</v>
      </c>
      <c r="J220" s="203"/>
      <c r="K220" s="166" t="s">
        <v>155</v>
      </c>
      <c r="L220" s="94"/>
      <c r="M220" s="94"/>
      <c r="N220" s="94"/>
      <c r="O220" s="170"/>
    </row>
    <row r="221" spans="1:15" ht="15" customHeight="1">
      <c r="A221" s="91">
        <v>2001051</v>
      </c>
      <c r="B221" s="44" t="s">
        <v>87</v>
      </c>
      <c r="C221" s="46">
        <v>201</v>
      </c>
      <c r="D221" s="44" t="s">
        <v>152</v>
      </c>
      <c r="E221" s="44">
        <v>102006</v>
      </c>
      <c r="F221" s="45" t="s">
        <v>187</v>
      </c>
      <c r="G221" s="44"/>
      <c r="H221" s="44"/>
      <c r="I221" s="44">
        <v>690.71</v>
      </c>
      <c r="J221" s="203"/>
      <c r="K221" s="166" t="s">
        <v>155</v>
      </c>
      <c r="L221" s="94"/>
      <c r="M221" s="94"/>
      <c r="N221" s="94"/>
      <c r="O221" s="170"/>
    </row>
    <row r="222" spans="1:15" ht="15" customHeight="1">
      <c r="A222" s="91">
        <v>2001051</v>
      </c>
      <c r="B222" s="41" t="s">
        <v>87</v>
      </c>
      <c r="C222" s="43">
        <v>201</v>
      </c>
      <c r="D222" s="41" t="s">
        <v>152</v>
      </c>
      <c r="E222" s="41">
        <v>102006</v>
      </c>
      <c r="F222" s="42" t="s">
        <v>187</v>
      </c>
      <c r="G222" s="44"/>
      <c r="H222" s="41"/>
      <c r="I222" s="41">
        <v>2988.93</v>
      </c>
      <c r="J222" s="203"/>
      <c r="K222" s="166" t="s">
        <v>155</v>
      </c>
      <c r="L222" s="94"/>
      <c r="M222" s="94"/>
      <c r="N222" s="94"/>
      <c r="O222" s="170"/>
    </row>
    <row r="223" spans="1:15" ht="15" customHeight="1">
      <c r="A223" s="91">
        <v>2001051</v>
      </c>
      <c r="B223" s="41" t="s">
        <v>87</v>
      </c>
      <c r="C223" s="43">
        <v>201</v>
      </c>
      <c r="D223" s="41" t="s">
        <v>152</v>
      </c>
      <c r="E223" s="41">
        <v>102006</v>
      </c>
      <c r="F223" s="42" t="s">
        <v>187</v>
      </c>
      <c r="G223" s="44"/>
      <c r="H223" s="41"/>
      <c r="I223" s="41">
        <v>2139.62</v>
      </c>
      <c r="J223" s="203"/>
      <c r="K223" s="166" t="s">
        <v>155</v>
      </c>
      <c r="L223" s="94"/>
      <c r="M223" s="94"/>
      <c r="N223" s="94"/>
      <c r="O223" s="170"/>
    </row>
    <row r="224" spans="1:15" ht="15" customHeight="1">
      <c r="A224" s="91">
        <v>2001051</v>
      </c>
      <c r="B224" s="41" t="s">
        <v>87</v>
      </c>
      <c r="C224" s="43">
        <v>201</v>
      </c>
      <c r="D224" s="41" t="s">
        <v>152</v>
      </c>
      <c r="E224" s="41">
        <v>102006</v>
      </c>
      <c r="F224" s="42" t="s">
        <v>187</v>
      </c>
      <c r="G224" s="44"/>
      <c r="H224" s="41"/>
      <c r="I224" s="41">
        <v>1647.68</v>
      </c>
      <c r="J224" s="203"/>
      <c r="K224" s="166" t="s">
        <v>155</v>
      </c>
      <c r="L224" s="94"/>
      <c r="M224" s="94"/>
      <c r="N224" s="94"/>
      <c r="O224" s="170"/>
    </row>
    <row r="225" spans="1:15" ht="15" customHeight="1">
      <c r="A225" s="91">
        <v>2001051</v>
      </c>
      <c r="B225" s="41" t="s">
        <v>87</v>
      </c>
      <c r="C225" s="43">
        <v>201</v>
      </c>
      <c r="D225" s="41" t="s">
        <v>152</v>
      </c>
      <c r="E225" s="41">
        <v>102006</v>
      </c>
      <c r="F225" s="42" t="s">
        <v>187</v>
      </c>
      <c r="G225" s="44"/>
      <c r="H225" s="41"/>
      <c r="I225" s="41">
        <v>2211.6999999999998</v>
      </c>
      <c r="J225" s="203"/>
      <c r="K225" s="166" t="s">
        <v>155</v>
      </c>
      <c r="L225" s="94"/>
      <c r="M225" s="94"/>
      <c r="N225" s="94"/>
      <c r="O225" s="170"/>
    </row>
    <row r="226" spans="1:15" ht="15" customHeight="1">
      <c r="A226" s="91">
        <v>2001051</v>
      </c>
      <c r="B226" s="41" t="s">
        <v>87</v>
      </c>
      <c r="C226" s="43">
        <v>201</v>
      </c>
      <c r="D226" s="41" t="s">
        <v>152</v>
      </c>
      <c r="E226" s="41">
        <v>102006</v>
      </c>
      <c r="F226" s="42" t="s">
        <v>187</v>
      </c>
      <c r="G226" s="44"/>
      <c r="H226" s="41"/>
      <c r="I226" s="41">
        <v>4535.9399999999996</v>
      </c>
      <c r="J226" s="203"/>
      <c r="K226" s="166" t="s">
        <v>155</v>
      </c>
      <c r="L226" s="94"/>
      <c r="M226" s="94"/>
      <c r="N226" s="94"/>
      <c r="O226" s="170"/>
    </row>
    <row r="227" spans="1:15" ht="15" customHeight="1">
      <c r="A227" s="91">
        <v>2001051</v>
      </c>
      <c r="B227" s="41" t="s">
        <v>87</v>
      </c>
      <c r="C227" s="43">
        <v>201</v>
      </c>
      <c r="D227" s="41" t="s">
        <v>152</v>
      </c>
      <c r="E227" s="41">
        <v>102006</v>
      </c>
      <c r="F227" s="42" t="s">
        <v>187</v>
      </c>
      <c r="G227" s="44"/>
      <c r="H227" s="41"/>
      <c r="I227" s="41">
        <v>1883.75</v>
      </c>
      <c r="J227" s="203"/>
      <c r="K227" s="166" t="s">
        <v>155</v>
      </c>
      <c r="L227" s="94"/>
      <c r="M227" s="94"/>
      <c r="N227" s="94"/>
      <c r="O227" s="170"/>
    </row>
    <row r="228" spans="1:15" ht="15" customHeight="1">
      <c r="A228" s="91">
        <v>2001051</v>
      </c>
      <c r="B228" s="41" t="s">
        <v>87</v>
      </c>
      <c r="C228" s="43">
        <v>201</v>
      </c>
      <c r="D228" s="41" t="s">
        <v>152</v>
      </c>
      <c r="E228" s="41">
        <v>102006</v>
      </c>
      <c r="F228" s="42" t="s">
        <v>187</v>
      </c>
      <c r="G228" s="44"/>
      <c r="H228" s="41"/>
      <c r="I228" s="41">
        <v>251.17</v>
      </c>
      <c r="J228" s="203"/>
      <c r="K228" s="166" t="s">
        <v>155</v>
      </c>
      <c r="L228" s="94"/>
      <c r="M228" s="94"/>
      <c r="N228" s="94"/>
      <c r="O228" s="170"/>
    </row>
    <row r="229" spans="1:15" ht="15" customHeight="1">
      <c r="A229" s="91">
        <v>2001051</v>
      </c>
      <c r="B229" s="41" t="s">
        <v>87</v>
      </c>
      <c r="C229" s="43">
        <v>201</v>
      </c>
      <c r="D229" s="41" t="s">
        <v>152</v>
      </c>
      <c r="E229" s="41">
        <v>102006</v>
      </c>
      <c r="F229" s="42" t="s">
        <v>187</v>
      </c>
      <c r="G229" s="44"/>
      <c r="H229" s="41"/>
      <c r="I229" s="41">
        <v>2441.7399999999998</v>
      </c>
      <c r="J229" s="203"/>
      <c r="K229" s="166" t="s">
        <v>155</v>
      </c>
      <c r="L229" s="94"/>
      <c r="M229" s="94"/>
      <c r="N229" s="94"/>
      <c r="O229" s="170"/>
    </row>
    <row r="230" spans="1:15" ht="15" customHeight="1">
      <c r="A230" s="91">
        <v>2001051</v>
      </c>
      <c r="B230" s="41" t="s">
        <v>87</v>
      </c>
      <c r="C230" s="43">
        <v>201</v>
      </c>
      <c r="D230" s="41" t="s">
        <v>152</v>
      </c>
      <c r="E230" s="41">
        <v>102006</v>
      </c>
      <c r="F230" s="42" t="s">
        <v>187</v>
      </c>
      <c r="G230" s="44"/>
      <c r="H230" s="41"/>
      <c r="I230" s="41">
        <v>9290.7999999999993</v>
      </c>
      <c r="J230" s="203"/>
      <c r="K230" s="166" t="s">
        <v>155</v>
      </c>
      <c r="L230" s="94"/>
      <c r="M230" s="94"/>
      <c r="N230" s="94"/>
      <c r="O230" s="170"/>
    </row>
    <row r="231" spans="1:15" ht="15" customHeight="1">
      <c r="A231" s="91">
        <v>2001051</v>
      </c>
      <c r="B231" s="41" t="s">
        <v>87</v>
      </c>
      <c r="C231" s="43">
        <v>201</v>
      </c>
      <c r="D231" s="41" t="s">
        <v>152</v>
      </c>
      <c r="E231" s="41">
        <v>102006</v>
      </c>
      <c r="F231" s="42" t="s">
        <v>187</v>
      </c>
      <c r="G231" s="44"/>
      <c r="H231" s="41"/>
      <c r="I231" s="41">
        <v>65.47</v>
      </c>
      <c r="J231" s="203"/>
      <c r="K231" s="166" t="s">
        <v>155</v>
      </c>
      <c r="L231" s="94"/>
      <c r="M231" s="94"/>
      <c r="N231" s="94"/>
      <c r="O231" s="170"/>
    </row>
    <row r="232" spans="1:15" ht="15" customHeight="1">
      <c r="A232" s="91">
        <v>2001051</v>
      </c>
      <c r="B232" s="41" t="s">
        <v>87</v>
      </c>
      <c r="C232" s="43">
        <v>201</v>
      </c>
      <c r="D232" s="41" t="s">
        <v>152</v>
      </c>
      <c r="E232" s="41">
        <v>102006</v>
      </c>
      <c r="F232" s="42" t="s">
        <v>187</v>
      </c>
      <c r="G232" s="44"/>
      <c r="H232" s="41"/>
      <c r="I232" s="41">
        <v>153.81</v>
      </c>
      <c r="J232" s="203"/>
      <c r="K232" s="166" t="s">
        <v>155</v>
      </c>
      <c r="L232" s="94"/>
      <c r="M232" s="94"/>
      <c r="N232" s="94"/>
      <c r="O232" s="170"/>
    </row>
    <row r="233" spans="1:15" ht="15" customHeight="1">
      <c r="A233" s="91">
        <v>2001051</v>
      </c>
      <c r="B233" s="41" t="s">
        <v>87</v>
      </c>
      <c r="C233" s="43">
        <v>201</v>
      </c>
      <c r="D233" s="41" t="s">
        <v>152</v>
      </c>
      <c r="E233" s="41">
        <v>102006</v>
      </c>
      <c r="F233" s="42" t="s">
        <v>187</v>
      </c>
      <c r="G233" s="44"/>
      <c r="H233" s="41"/>
      <c r="I233" s="41">
        <v>8.7200000000000006</v>
      </c>
      <c r="J233" s="203"/>
      <c r="K233" s="166" t="s">
        <v>155</v>
      </c>
      <c r="L233" s="94"/>
      <c r="M233" s="94"/>
      <c r="N233" s="94"/>
      <c r="O233" s="170"/>
    </row>
    <row r="234" spans="1:15" ht="15" customHeight="1">
      <c r="A234" s="91">
        <v>2001051</v>
      </c>
      <c r="B234" s="41" t="s">
        <v>87</v>
      </c>
      <c r="C234" s="43">
        <v>201</v>
      </c>
      <c r="D234" s="41" t="s">
        <v>152</v>
      </c>
      <c r="E234" s="41">
        <v>102006</v>
      </c>
      <c r="F234" s="42" t="s">
        <v>187</v>
      </c>
      <c r="G234" s="44"/>
      <c r="H234" s="41"/>
      <c r="I234" s="41">
        <v>1825.27</v>
      </c>
      <c r="J234" s="203"/>
      <c r="K234" s="166" t="s">
        <v>155</v>
      </c>
      <c r="L234" s="94"/>
      <c r="M234" s="94"/>
      <c r="N234" s="94"/>
      <c r="O234" s="170"/>
    </row>
    <row r="235" spans="1:15" ht="15" customHeight="1">
      <c r="A235" s="91">
        <v>2001051</v>
      </c>
      <c r="B235" s="41" t="s">
        <v>87</v>
      </c>
      <c r="C235" s="43">
        <v>201</v>
      </c>
      <c r="D235" s="41" t="s">
        <v>152</v>
      </c>
      <c r="E235" s="41">
        <v>102006</v>
      </c>
      <c r="F235" s="42" t="s">
        <v>187</v>
      </c>
      <c r="G235" s="44"/>
      <c r="H235" s="41"/>
      <c r="I235" s="41">
        <v>1080.73</v>
      </c>
      <c r="J235" s="203"/>
      <c r="K235" s="166" t="s">
        <v>155</v>
      </c>
      <c r="L235" s="94"/>
      <c r="M235" s="94"/>
      <c r="N235" s="94"/>
      <c r="O235" s="170"/>
    </row>
    <row r="236" spans="1:15" ht="15" customHeight="1">
      <c r="A236" s="91">
        <v>2001021</v>
      </c>
      <c r="B236" s="41" t="s">
        <v>89</v>
      </c>
      <c r="C236" s="43">
        <v>201</v>
      </c>
      <c r="D236" s="41" t="s">
        <v>152</v>
      </c>
      <c r="E236" s="41">
        <v>102006</v>
      </c>
      <c r="F236" s="42" t="s">
        <v>187</v>
      </c>
      <c r="G236" s="44"/>
      <c r="H236" s="41"/>
      <c r="I236" s="41">
        <v>3420.3</v>
      </c>
      <c r="J236" s="203"/>
      <c r="K236" s="166" t="s">
        <v>155</v>
      </c>
      <c r="L236" s="94"/>
      <c r="M236" s="94"/>
      <c r="N236" s="94"/>
      <c r="O236" s="170"/>
    </row>
    <row r="237" spans="1:15" ht="15" customHeight="1">
      <c r="A237" s="91">
        <v>2001051</v>
      </c>
      <c r="B237" s="41" t="s">
        <v>87</v>
      </c>
      <c r="C237" s="43">
        <v>201</v>
      </c>
      <c r="D237" s="41" t="s">
        <v>152</v>
      </c>
      <c r="E237" s="41">
        <v>102006</v>
      </c>
      <c r="F237" s="42" t="s">
        <v>187</v>
      </c>
      <c r="G237" s="44"/>
      <c r="H237" s="41"/>
      <c r="I237" s="41">
        <v>8255.1</v>
      </c>
      <c r="J237" s="203"/>
      <c r="K237" s="166" t="s">
        <v>155</v>
      </c>
      <c r="L237" s="94"/>
      <c r="M237" s="94"/>
      <c r="N237" s="94"/>
      <c r="O237" s="170"/>
    </row>
    <row r="238" spans="1:15" ht="15" customHeight="1">
      <c r="A238" s="91">
        <v>2001051</v>
      </c>
      <c r="B238" s="41" t="s">
        <v>87</v>
      </c>
      <c r="C238" s="43">
        <v>201</v>
      </c>
      <c r="D238" s="41" t="s">
        <v>152</v>
      </c>
      <c r="E238" s="41">
        <v>102006</v>
      </c>
      <c r="F238" s="42" t="s">
        <v>187</v>
      </c>
      <c r="G238" s="44"/>
      <c r="H238" s="41"/>
      <c r="I238" s="41">
        <v>8722.84</v>
      </c>
      <c r="J238" s="203"/>
      <c r="K238" s="166" t="s">
        <v>155</v>
      </c>
      <c r="L238" s="94"/>
      <c r="M238" s="94"/>
      <c r="N238" s="94"/>
      <c r="O238" s="170"/>
    </row>
    <row r="239" spans="1:15" ht="15" customHeight="1">
      <c r="A239" s="91">
        <v>2001021</v>
      </c>
      <c r="B239" s="41" t="s">
        <v>89</v>
      </c>
      <c r="C239" s="43">
        <v>201</v>
      </c>
      <c r="D239" s="41" t="s">
        <v>152</v>
      </c>
      <c r="E239" s="41">
        <v>102006</v>
      </c>
      <c r="F239" s="42" t="s">
        <v>187</v>
      </c>
      <c r="G239" s="44"/>
      <c r="H239" s="41"/>
      <c r="I239" s="41">
        <v>2736.23</v>
      </c>
      <c r="J239" s="203"/>
      <c r="K239" s="166" t="s">
        <v>155</v>
      </c>
      <c r="L239" s="94"/>
      <c r="M239" s="94"/>
      <c r="N239" s="94"/>
      <c r="O239" s="170"/>
    </row>
    <row r="240" spans="1:15" ht="15" customHeight="1">
      <c r="A240" s="91">
        <v>2001051</v>
      </c>
      <c r="B240" s="41" t="s">
        <v>87</v>
      </c>
      <c r="C240" s="43">
        <v>201</v>
      </c>
      <c r="D240" s="41" t="s">
        <v>152</v>
      </c>
      <c r="E240" s="41">
        <v>102006</v>
      </c>
      <c r="F240" s="42" t="s">
        <v>187</v>
      </c>
      <c r="G240" s="44"/>
      <c r="H240" s="41"/>
      <c r="I240" s="41">
        <v>1967.31</v>
      </c>
      <c r="J240" s="203"/>
      <c r="K240" s="166" t="s">
        <v>155</v>
      </c>
      <c r="L240" s="94"/>
      <c r="M240" s="94"/>
      <c r="N240" s="94"/>
      <c r="O240" s="170"/>
    </row>
    <row r="241" spans="1:15" ht="15" customHeight="1">
      <c r="A241" s="91">
        <v>2001051</v>
      </c>
      <c r="B241" s="41" t="s">
        <v>87</v>
      </c>
      <c r="C241" s="43">
        <v>201</v>
      </c>
      <c r="D241" s="41" t="s">
        <v>152</v>
      </c>
      <c r="E241" s="41">
        <v>102006</v>
      </c>
      <c r="F241" s="42" t="s">
        <v>187</v>
      </c>
      <c r="G241" s="44"/>
      <c r="H241" s="41"/>
      <c r="I241" s="41">
        <v>3477.13</v>
      </c>
      <c r="J241" s="203"/>
      <c r="K241" s="166" t="s">
        <v>155</v>
      </c>
      <c r="L241" s="94"/>
      <c r="M241" s="94"/>
      <c r="N241" s="94"/>
      <c r="O241" s="170"/>
    </row>
    <row r="242" spans="1:15" ht="15" customHeight="1">
      <c r="A242" s="91">
        <v>2001051</v>
      </c>
      <c r="B242" s="41" t="s">
        <v>87</v>
      </c>
      <c r="C242" s="43">
        <v>201</v>
      </c>
      <c r="D242" s="41" t="s">
        <v>152</v>
      </c>
      <c r="E242" s="41">
        <v>102006</v>
      </c>
      <c r="F242" s="42" t="s">
        <v>187</v>
      </c>
      <c r="G242" s="44"/>
      <c r="H242" s="41"/>
      <c r="I242" s="41">
        <v>5763.15</v>
      </c>
      <c r="J242" s="203"/>
      <c r="K242" s="166" t="s">
        <v>155</v>
      </c>
      <c r="L242" s="94"/>
      <c r="M242" s="94"/>
      <c r="N242" s="94"/>
      <c r="O242" s="170"/>
    </row>
    <row r="243" spans="1:15" ht="15" customHeight="1">
      <c r="A243" s="91">
        <v>2001051</v>
      </c>
      <c r="B243" s="41" t="s">
        <v>87</v>
      </c>
      <c r="C243" s="43">
        <v>201</v>
      </c>
      <c r="D243" s="41" t="s">
        <v>152</v>
      </c>
      <c r="E243" s="41">
        <v>102006</v>
      </c>
      <c r="F243" s="42" t="s">
        <v>187</v>
      </c>
      <c r="G243" s="44"/>
      <c r="H243" s="41"/>
      <c r="I243" s="41">
        <v>3898.44</v>
      </c>
      <c r="J243" s="203"/>
      <c r="K243" s="166" t="s">
        <v>155</v>
      </c>
      <c r="L243" s="94"/>
      <c r="M243" s="94"/>
      <c r="N243" s="94"/>
      <c r="O243" s="170"/>
    </row>
    <row r="244" spans="1:15" ht="15" customHeight="1">
      <c r="A244" s="91">
        <v>2001021</v>
      </c>
      <c r="B244" s="41" t="s">
        <v>89</v>
      </c>
      <c r="C244" s="43">
        <v>201</v>
      </c>
      <c r="D244" s="41" t="s">
        <v>152</v>
      </c>
      <c r="E244" s="41">
        <v>102006</v>
      </c>
      <c r="F244" s="42" t="s">
        <v>187</v>
      </c>
      <c r="G244" s="44"/>
      <c r="H244" s="41"/>
      <c r="I244" s="41">
        <v>3420.3</v>
      </c>
      <c r="J244" s="203"/>
      <c r="K244" s="166" t="s">
        <v>155</v>
      </c>
      <c r="L244" s="94"/>
      <c r="M244" s="94"/>
      <c r="N244" s="94"/>
      <c r="O244" s="170"/>
    </row>
    <row r="245" spans="1:15" ht="15" customHeight="1">
      <c r="A245" s="91">
        <v>2001051</v>
      </c>
      <c r="B245" s="41" t="s">
        <v>87</v>
      </c>
      <c r="C245" s="43">
        <v>201</v>
      </c>
      <c r="D245" s="41" t="s">
        <v>152</v>
      </c>
      <c r="E245" s="41">
        <v>102006</v>
      </c>
      <c r="F245" s="42" t="s">
        <v>187</v>
      </c>
      <c r="G245" s="44"/>
      <c r="H245" s="41"/>
      <c r="I245" s="41">
        <v>16490.47</v>
      </c>
      <c r="J245" s="203"/>
      <c r="K245" s="166" t="s">
        <v>155</v>
      </c>
      <c r="L245" s="94"/>
      <c r="M245" s="94"/>
      <c r="N245" s="94"/>
      <c r="O245" s="170"/>
    </row>
    <row r="246" spans="1:15" ht="15" customHeight="1">
      <c r="A246" s="91">
        <v>2001011</v>
      </c>
      <c r="B246" s="41" t="s">
        <v>97</v>
      </c>
      <c r="C246" s="43">
        <v>201</v>
      </c>
      <c r="D246" s="41" t="s">
        <v>152</v>
      </c>
      <c r="E246" s="41">
        <v>103001</v>
      </c>
      <c r="F246" s="201" t="s">
        <v>188</v>
      </c>
      <c r="G246" s="41"/>
      <c r="H246" s="41"/>
      <c r="I246" s="41">
        <v>183180.73</v>
      </c>
      <c r="J246" s="203"/>
      <c r="K246" s="166" t="s">
        <v>155</v>
      </c>
      <c r="L246" s="94"/>
      <c r="M246" s="94"/>
      <c r="N246" s="94"/>
      <c r="O246" s="170"/>
    </row>
    <row r="247" spans="1:15" ht="15" customHeight="1">
      <c r="A247" s="91">
        <v>2001021</v>
      </c>
      <c r="B247" s="41" t="s">
        <v>89</v>
      </c>
      <c r="C247" s="43">
        <v>201</v>
      </c>
      <c r="D247" s="41" t="s">
        <v>152</v>
      </c>
      <c r="E247" s="41">
        <v>103001</v>
      </c>
      <c r="F247" s="201" t="s">
        <v>188</v>
      </c>
      <c r="G247" s="41"/>
      <c r="H247" s="41"/>
      <c r="I247" s="41">
        <v>19323.72</v>
      </c>
      <c r="J247" s="203"/>
      <c r="K247" s="166" t="s">
        <v>155</v>
      </c>
      <c r="L247" s="94"/>
      <c r="M247" s="94"/>
      <c r="N247" s="94"/>
      <c r="O247" s="170"/>
    </row>
    <row r="248" spans="1:15" ht="15" customHeight="1">
      <c r="A248" s="91">
        <v>2001011</v>
      </c>
      <c r="B248" s="41" t="s">
        <v>97</v>
      </c>
      <c r="C248" s="43">
        <v>201</v>
      </c>
      <c r="D248" s="41" t="s">
        <v>152</v>
      </c>
      <c r="E248" s="41">
        <v>103001</v>
      </c>
      <c r="F248" s="201" t="s">
        <v>188</v>
      </c>
      <c r="G248" s="41"/>
      <c r="H248" s="41"/>
      <c r="I248" s="41">
        <v>183180.73</v>
      </c>
      <c r="J248" s="203"/>
      <c r="K248" s="166" t="s">
        <v>155</v>
      </c>
      <c r="L248" s="94"/>
      <c r="M248" s="94"/>
      <c r="N248" s="94"/>
      <c r="O248" s="170"/>
    </row>
    <row r="249" spans="1:15" ht="15" customHeight="1">
      <c r="A249" s="91">
        <v>2001021</v>
      </c>
      <c r="B249" s="41" t="s">
        <v>89</v>
      </c>
      <c r="C249" s="43">
        <v>201</v>
      </c>
      <c r="D249" s="41" t="s">
        <v>152</v>
      </c>
      <c r="E249" s="41">
        <v>103001</v>
      </c>
      <c r="F249" s="201" t="s">
        <v>188</v>
      </c>
      <c r="G249" s="41"/>
      <c r="H249" s="41"/>
      <c r="I249" s="41">
        <v>19323.72</v>
      </c>
      <c r="J249" s="203"/>
      <c r="K249" s="166" t="s">
        <v>155</v>
      </c>
      <c r="L249" s="94"/>
      <c r="M249" s="94"/>
      <c r="N249" s="94"/>
      <c r="O249" s="170"/>
    </row>
    <row r="250" spans="1:15" ht="15" customHeight="1">
      <c r="A250" s="91">
        <v>2001011</v>
      </c>
      <c r="B250" s="41" t="s">
        <v>97</v>
      </c>
      <c r="C250" s="43">
        <v>201</v>
      </c>
      <c r="D250" s="41" t="s">
        <v>152</v>
      </c>
      <c r="E250" s="41">
        <v>103001</v>
      </c>
      <c r="F250" s="201" t="s">
        <v>188</v>
      </c>
      <c r="G250" s="41"/>
      <c r="H250" s="41"/>
      <c r="I250" s="41">
        <v>181071.89</v>
      </c>
      <c r="J250" s="203"/>
      <c r="K250" s="166" t="s">
        <v>155</v>
      </c>
      <c r="L250" s="94"/>
      <c r="M250" s="94"/>
      <c r="N250" s="94"/>
      <c r="O250" s="170"/>
    </row>
    <row r="251" spans="1:15" ht="15" customHeight="1">
      <c r="A251" s="91">
        <v>2001021</v>
      </c>
      <c r="B251" s="41" t="s">
        <v>89</v>
      </c>
      <c r="C251" s="43">
        <v>201</v>
      </c>
      <c r="D251" s="41" t="s">
        <v>152</v>
      </c>
      <c r="E251" s="41">
        <v>103001</v>
      </c>
      <c r="F251" s="201" t="s">
        <v>188</v>
      </c>
      <c r="G251" s="41"/>
      <c r="H251" s="41"/>
      <c r="I251" s="41">
        <v>76968.39</v>
      </c>
      <c r="J251" s="203"/>
      <c r="K251" s="166" t="s">
        <v>155</v>
      </c>
      <c r="L251" s="94"/>
      <c r="M251" s="94"/>
      <c r="N251" s="94"/>
      <c r="O251" s="170"/>
    </row>
    <row r="252" spans="1:15" ht="15" customHeight="1">
      <c r="A252" s="91">
        <v>2001041</v>
      </c>
      <c r="B252" s="41" t="s">
        <v>98</v>
      </c>
      <c r="C252" s="43">
        <v>201</v>
      </c>
      <c r="D252" s="41" t="s">
        <v>152</v>
      </c>
      <c r="E252" s="41">
        <v>103001</v>
      </c>
      <c r="F252" s="201" t="s">
        <v>188</v>
      </c>
      <c r="G252" s="41"/>
      <c r="H252" s="41"/>
      <c r="I252" s="41">
        <v>65604</v>
      </c>
      <c r="J252" s="203"/>
      <c r="K252" s="166" t="s">
        <v>155</v>
      </c>
      <c r="L252" s="94"/>
      <c r="M252" s="94"/>
      <c r="N252" s="94"/>
      <c r="O252" s="170"/>
    </row>
    <row r="253" spans="1:15" ht="15" customHeight="1">
      <c r="A253" s="91">
        <v>2001021</v>
      </c>
      <c r="B253" s="41" t="s">
        <v>89</v>
      </c>
      <c r="C253" s="43">
        <v>201</v>
      </c>
      <c r="D253" s="41" t="s">
        <v>152</v>
      </c>
      <c r="E253" s="41">
        <v>103001</v>
      </c>
      <c r="F253" s="201" t="s">
        <v>188</v>
      </c>
      <c r="G253" s="41"/>
      <c r="H253" s="41"/>
      <c r="I253" s="41">
        <v>40814.67</v>
      </c>
      <c r="J253" s="203"/>
      <c r="K253" s="166" t="s">
        <v>155</v>
      </c>
      <c r="L253" s="94"/>
      <c r="M253" s="94"/>
      <c r="N253" s="94"/>
      <c r="O253" s="170"/>
    </row>
    <row r="254" spans="1:15" ht="15" customHeight="1">
      <c r="A254" s="91">
        <v>2001011</v>
      </c>
      <c r="B254" s="41" t="s">
        <v>97</v>
      </c>
      <c r="C254" s="43">
        <v>201</v>
      </c>
      <c r="D254" s="41" t="s">
        <v>152</v>
      </c>
      <c r="E254" s="41">
        <v>103001</v>
      </c>
      <c r="F254" s="201" t="s">
        <v>188</v>
      </c>
      <c r="G254" s="41"/>
      <c r="H254" s="41"/>
      <c r="I254" s="41">
        <v>183180.73</v>
      </c>
      <c r="J254" s="203"/>
      <c r="K254" s="166" t="s">
        <v>155</v>
      </c>
      <c r="L254" s="94"/>
      <c r="M254" s="94"/>
      <c r="N254" s="94"/>
      <c r="O254" s="170"/>
    </row>
    <row r="255" spans="1:15" ht="15" customHeight="1">
      <c r="A255" s="91">
        <v>2001021</v>
      </c>
      <c r="B255" s="41" t="s">
        <v>89</v>
      </c>
      <c r="C255" s="43">
        <v>201</v>
      </c>
      <c r="D255" s="41" t="s">
        <v>152</v>
      </c>
      <c r="E255" s="41">
        <v>103001</v>
      </c>
      <c r="F255" s="201" t="s">
        <v>188</v>
      </c>
      <c r="G255" s="41"/>
      <c r="H255" s="41"/>
      <c r="I255" s="41">
        <v>60138.39</v>
      </c>
      <c r="J255" s="203"/>
      <c r="K255" s="166" t="s">
        <v>155</v>
      </c>
      <c r="L255" s="94"/>
      <c r="M255" s="94"/>
      <c r="N255" s="94"/>
      <c r="O255" s="170"/>
    </row>
    <row r="256" spans="1:15" ht="15" customHeight="1">
      <c r="A256" s="91">
        <v>2001041</v>
      </c>
      <c r="B256" s="41" t="s">
        <v>98</v>
      </c>
      <c r="C256" s="43">
        <v>201</v>
      </c>
      <c r="D256" s="41" t="s">
        <v>152</v>
      </c>
      <c r="E256" s="41">
        <v>103001</v>
      </c>
      <c r="F256" s="201" t="s">
        <v>188</v>
      </c>
      <c r="G256" s="41"/>
      <c r="H256" s="41"/>
      <c r="I256" s="41">
        <v>55664</v>
      </c>
      <c r="J256" s="203"/>
      <c r="K256" s="166" t="s">
        <v>155</v>
      </c>
      <c r="L256" s="94"/>
      <c r="M256" s="94"/>
      <c r="N256" s="94"/>
      <c r="O256" s="170"/>
    </row>
    <row r="257" spans="1:15" ht="15" customHeight="1">
      <c r="A257" s="91">
        <v>2001051</v>
      </c>
      <c r="B257" s="41" t="s">
        <v>87</v>
      </c>
      <c r="C257" s="43">
        <v>201</v>
      </c>
      <c r="D257" s="41" t="s">
        <v>152</v>
      </c>
      <c r="E257" s="41">
        <v>103001</v>
      </c>
      <c r="F257" s="201" t="s">
        <v>188</v>
      </c>
      <c r="G257" s="41"/>
      <c r="H257" s="41"/>
      <c r="I257" s="41">
        <v>7140</v>
      </c>
      <c r="J257" s="203"/>
      <c r="K257" s="166" t="s">
        <v>155</v>
      </c>
      <c r="L257" s="94"/>
      <c r="M257" s="94"/>
      <c r="N257" s="94"/>
      <c r="O257" s="170"/>
    </row>
    <row r="258" spans="1:15" ht="15" customHeight="1">
      <c r="A258" s="91">
        <v>2001021</v>
      </c>
      <c r="B258" s="41" t="s">
        <v>89</v>
      </c>
      <c r="C258" s="43">
        <v>201</v>
      </c>
      <c r="D258" s="41" t="s">
        <v>152</v>
      </c>
      <c r="E258" s="41">
        <v>103001</v>
      </c>
      <c r="F258" s="201" t="s">
        <v>188</v>
      </c>
      <c r="G258" s="41"/>
      <c r="H258" s="41"/>
      <c r="I258" s="41">
        <v>40814.67</v>
      </c>
      <c r="J258" s="203"/>
      <c r="K258" s="166" t="s">
        <v>155</v>
      </c>
      <c r="L258" s="94"/>
      <c r="M258" s="94"/>
      <c r="N258" s="94"/>
      <c r="O258" s="170"/>
    </row>
    <row r="259" spans="1:15" ht="15" customHeight="1">
      <c r="A259" s="91">
        <v>2001011</v>
      </c>
      <c r="B259" s="41" t="s">
        <v>97</v>
      </c>
      <c r="C259" s="43">
        <v>201</v>
      </c>
      <c r="D259" s="41" t="s">
        <v>152</v>
      </c>
      <c r="E259" s="41">
        <v>103001</v>
      </c>
      <c r="F259" s="201" t="s">
        <v>188</v>
      </c>
      <c r="G259" s="41"/>
      <c r="H259" s="41"/>
      <c r="I259" s="41">
        <v>183180.73</v>
      </c>
      <c r="J259" s="203"/>
      <c r="K259" s="166" t="s">
        <v>155</v>
      </c>
      <c r="L259" s="94"/>
      <c r="M259" s="94"/>
      <c r="N259" s="94"/>
      <c r="O259" s="170"/>
    </row>
    <row r="260" spans="1:15" ht="15" customHeight="1">
      <c r="A260" s="91">
        <v>2001021</v>
      </c>
      <c r="B260" s="41" t="s">
        <v>89</v>
      </c>
      <c r="C260" s="43">
        <v>201</v>
      </c>
      <c r="D260" s="41" t="s">
        <v>152</v>
      </c>
      <c r="E260" s="41">
        <v>103001</v>
      </c>
      <c r="F260" s="201" t="s">
        <v>188</v>
      </c>
      <c r="G260" s="41"/>
      <c r="H260" s="41"/>
      <c r="I260" s="41">
        <v>54487.12</v>
      </c>
      <c r="J260" s="203"/>
      <c r="K260" s="166" t="s">
        <v>155</v>
      </c>
      <c r="L260" s="94"/>
      <c r="M260" s="94"/>
      <c r="N260" s="94"/>
      <c r="O260" s="170"/>
    </row>
    <row r="261" spans="1:15" ht="15" customHeight="1">
      <c r="A261" s="91">
        <v>2001041</v>
      </c>
      <c r="B261" s="41" t="s">
        <v>98</v>
      </c>
      <c r="C261" s="43">
        <v>201</v>
      </c>
      <c r="D261" s="41" t="s">
        <v>152</v>
      </c>
      <c r="E261" s="41">
        <v>103001</v>
      </c>
      <c r="F261" s="201" t="s">
        <v>188</v>
      </c>
      <c r="G261" s="41"/>
      <c r="H261" s="41"/>
      <c r="I261" s="41">
        <v>55664</v>
      </c>
      <c r="J261" s="203"/>
      <c r="K261" s="166" t="s">
        <v>155</v>
      </c>
      <c r="L261" s="94"/>
      <c r="M261" s="94"/>
      <c r="N261" s="94"/>
      <c r="O261" s="170"/>
    </row>
    <row r="262" spans="1:15" ht="15" customHeight="1">
      <c r="A262" s="91">
        <v>2001051</v>
      </c>
      <c r="B262" s="41" t="s">
        <v>87</v>
      </c>
      <c r="C262" s="43">
        <v>201</v>
      </c>
      <c r="D262" s="41" t="s">
        <v>152</v>
      </c>
      <c r="E262" s="41">
        <v>103001</v>
      </c>
      <c r="F262" s="201" t="s">
        <v>188</v>
      </c>
      <c r="G262" s="41"/>
      <c r="H262" s="41"/>
      <c r="I262" s="41">
        <v>7140</v>
      </c>
      <c r="J262" s="203"/>
      <c r="K262" s="166" t="s">
        <v>155</v>
      </c>
      <c r="L262" s="94"/>
      <c r="M262" s="94"/>
      <c r="N262" s="94"/>
      <c r="O262" s="170"/>
    </row>
    <row r="263" spans="1:15" ht="15" customHeight="1">
      <c r="A263" s="91">
        <v>2001011</v>
      </c>
      <c r="B263" s="41" t="s">
        <v>97</v>
      </c>
      <c r="C263" s="43">
        <v>201</v>
      </c>
      <c r="D263" s="41" t="s">
        <v>152</v>
      </c>
      <c r="E263" s="41">
        <v>103001</v>
      </c>
      <c r="F263" s="201" t="s">
        <v>188</v>
      </c>
      <c r="G263" s="41"/>
      <c r="H263" s="41"/>
      <c r="I263" s="41">
        <v>27079.05</v>
      </c>
      <c r="J263" s="203"/>
      <c r="K263" s="166" t="s">
        <v>155</v>
      </c>
      <c r="L263" s="94"/>
      <c r="M263" s="94"/>
      <c r="N263" s="94"/>
      <c r="O263" s="170"/>
    </row>
    <row r="264" spans="1:15" ht="15" customHeight="1">
      <c r="A264" s="91">
        <v>2001041</v>
      </c>
      <c r="B264" s="41" t="s">
        <v>98</v>
      </c>
      <c r="C264" s="43">
        <v>201</v>
      </c>
      <c r="D264" s="41" t="s">
        <v>152</v>
      </c>
      <c r="E264" s="41">
        <v>103001</v>
      </c>
      <c r="F264" s="201" t="s">
        <v>188</v>
      </c>
      <c r="G264" s="41"/>
      <c r="H264" s="41"/>
      <c r="I264" s="41">
        <v>55664</v>
      </c>
      <c r="J264" s="203"/>
      <c r="K264" s="166" t="s">
        <v>155</v>
      </c>
      <c r="L264" s="94"/>
      <c r="M264" s="94"/>
      <c r="N264" s="94"/>
      <c r="O264" s="170"/>
    </row>
    <row r="265" spans="1:15" ht="15" customHeight="1">
      <c r="A265" s="91">
        <v>2001051</v>
      </c>
      <c r="B265" s="41" t="s">
        <v>87</v>
      </c>
      <c r="C265" s="43">
        <v>201</v>
      </c>
      <c r="D265" s="41" t="s">
        <v>152</v>
      </c>
      <c r="E265" s="41">
        <v>103001</v>
      </c>
      <c r="F265" s="201" t="s">
        <v>188</v>
      </c>
      <c r="G265" s="41"/>
      <c r="H265" s="41"/>
      <c r="I265" s="41">
        <v>-1098.45</v>
      </c>
      <c r="J265" s="203"/>
      <c r="K265" s="166" t="s">
        <v>155</v>
      </c>
      <c r="L265" s="94"/>
      <c r="M265" s="94"/>
      <c r="N265" s="94"/>
      <c r="O265" s="170"/>
    </row>
    <row r="266" spans="1:15" ht="15" customHeight="1">
      <c r="A266" s="91">
        <v>2001021</v>
      </c>
      <c r="B266" s="41" t="s">
        <v>89</v>
      </c>
      <c r="C266" s="43">
        <v>201</v>
      </c>
      <c r="D266" s="41" t="s">
        <v>152</v>
      </c>
      <c r="E266" s="41">
        <v>103001</v>
      </c>
      <c r="F266" s="201" t="s">
        <v>188</v>
      </c>
      <c r="G266" s="41"/>
      <c r="H266" s="41"/>
      <c r="I266" s="41">
        <v>-2972.88</v>
      </c>
      <c r="J266" s="203"/>
      <c r="K266" s="166" t="s">
        <v>155</v>
      </c>
      <c r="L266" s="94"/>
      <c r="M266" s="94"/>
      <c r="N266" s="94"/>
      <c r="O266" s="170"/>
    </row>
    <row r="267" spans="1:15" ht="15" customHeight="1">
      <c r="A267" s="91">
        <v>2001041</v>
      </c>
      <c r="B267" s="41" t="s">
        <v>98</v>
      </c>
      <c r="C267" s="43">
        <v>201</v>
      </c>
      <c r="D267" s="41" t="s">
        <v>152</v>
      </c>
      <c r="E267" s="41">
        <v>103001</v>
      </c>
      <c r="F267" s="201" t="s">
        <v>188</v>
      </c>
      <c r="G267" s="41"/>
      <c r="H267" s="41"/>
      <c r="I267" s="41">
        <v>3360</v>
      </c>
      <c r="J267" s="203"/>
      <c r="K267" s="166" t="s">
        <v>155</v>
      </c>
      <c r="L267" s="94"/>
      <c r="M267" s="94"/>
      <c r="N267" s="94"/>
      <c r="O267" s="170"/>
    </row>
    <row r="268" spans="1:15" ht="15" customHeight="1">
      <c r="A268" s="91">
        <v>2001051</v>
      </c>
      <c r="B268" s="41" t="s">
        <v>87</v>
      </c>
      <c r="C268" s="43">
        <v>201</v>
      </c>
      <c r="D268" s="41" t="s">
        <v>152</v>
      </c>
      <c r="E268" s="41">
        <v>103001</v>
      </c>
      <c r="F268" s="201" t="s">
        <v>188</v>
      </c>
      <c r="G268" s="41"/>
      <c r="H268" s="41"/>
      <c r="I268" s="41">
        <v>7639.69</v>
      </c>
      <c r="J268" s="203"/>
      <c r="K268" s="166" t="s">
        <v>155</v>
      </c>
      <c r="L268" s="94"/>
      <c r="M268" s="94"/>
      <c r="N268" s="94"/>
      <c r="O268" s="170"/>
    </row>
    <row r="269" spans="1:15" ht="15" customHeight="1">
      <c r="A269" s="91">
        <v>2001011</v>
      </c>
      <c r="B269" s="41" t="s">
        <v>97</v>
      </c>
      <c r="C269" s="43">
        <v>201</v>
      </c>
      <c r="D269" s="41" t="s">
        <v>152</v>
      </c>
      <c r="E269" s="41">
        <v>103001</v>
      </c>
      <c r="F269" s="201" t="s">
        <v>188</v>
      </c>
      <c r="G269" s="41"/>
      <c r="H269" s="41"/>
      <c r="I269" s="41">
        <v>144441.34</v>
      </c>
      <c r="J269" s="203"/>
      <c r="K269" s="166" t="s">
        <v>155</v>
      </c>
      <c r="L269" s="94"/>
      <c r="M269" s="94"/>
      <c r="N269" s="94"/>
      <c r="O269" s="170"/>
    </row>
    <row r="270" spans="1:15" ht="15" customHeight="1">
      <c r="A270" s="91">
        <v>2001021</v>
      </c>
      <c r="B270" s="41" t="s">
        <v>89</v>
      </c>
      <c r="C270" s="43">
        <v>201</v>
      </c>
      <c r="D270" s="41" t="s">
        <v>152</v>
      </c>
      <c r="E270" s="41">
        <v>103001</v>
      </c>
      <c r="F270" s="201" t="s">
        <v>188</v>
      </c>
      <c r="G270" s="41"/>
      <c r="H270" s="41"/>
      <c r="I270" s="41">
        <v>21917.66</v>
      </c>
      <c r="J270" s="203"/>
      <c r="K270" s="166" t="s">
        <v>155</v>
      </c>
      <c r="L270" s="94"/>
      <c r="M270" s="94"/>
      <c r="N270" s="94"/>
      <c r="O270" s="170"/>
    </row>
    <row r="271" spans="1:15" ht="15" customHeight="1">
      <c r="A271" s="91">
        <v>2001011</v>
      </c>
      <c r="B271" s="41" t="s">
        <v>97</v>
      </c>
      <c r="C271" s="43">
        <v>201</v>
      </c>
      <c r="D271" s="41" t="s">
        <v>152</v>
      </c>
      <c r="E271" s="41">
        <v>103001</v>
      </c>
      <c r="F271" s="201" t="s">
        <v>188</v>
      </c>
      <c r="G271" s="41"/>
      <c r="H271" s="41"/>
      <c r="I271" s="41">
        <v>139295.17000000001</v>
      </c>
      <c r="J271" s="203"/>
      <c r="K271" s="166" t="s">
        <v>155</v>
      </c>
      <c r="L271" s="94"/>
      <c r="M271" s="94"/>
      <c r="N271" s="94"/>
      <c r="O271" s="170"/>
    </row>
    <row r="272" spans="1:15" ht="15" customHeight="1">
      <c r="A272" s="91">
        <v>2001021</v>
      </c>
      <c r="B272" s="41" t="s">
        <v>89</v>
      </c>
      <c r="C272" s="43">
        <v>201</v>
      </c>
      <c r="D272" s="41" t="s">
        <v>152</v>
      </c>
      <c r="E272" s="41">
        <v>103001</v>
      </c>
      <c r="F272" s="201" t="s">
        <v>188</v>
      </c>
      <c r="G272" s="41"/>
      <c r="H272" s="41"/>
      <c r="I272" s="41">
        <v>-187.37</v>
      </c>
      <c r="J272" s="203"/>
      <c r="K272" s="166" t="s">
        <v>155</v>
      </c>
      <c r="L272" s="94"/>
      <c r="M272" s="94"/>
      <c r="N272" s="94"/>
      <c r="O272" s="170"/>
    </row>
    <row r="273" spans="1:15" ht="15" customHeight="1">
      <c r="A273" s="91">
        <v>2001041</v>
      </c>
      <c r="B273" s="41" t="s">
        <v>98</v>
      </c>
      <c r="C273" s="43">
        <v>201</v>
      </c>
      <c r="D273" s="41" t="s">
        <v>152</v>
      </c>
      <c r="E273" s="41">
        <v>103001</v>
      </c>
      <c r="F273" s="201" t="s">
        <v>188</v>
      </c>
      <c r="G273" s="41"/>
      <c r="H273" s="41"/>
      <c r="I273" s="41">
        <v>84466.64</v>
      </c>
      <c r="J273" s="203"/>
      <c r="K273" s="166" t="s">
        <v>155</v>
      </c>
      <c r="L273" s="94"/>
      <c r="M273" s="94"/>
      <c r="N273" s="94"/>
      <c r="O273" s="170"/>
    </row>
    <row r="274" spans="1:15" ht="15" customHeight="1">
      <c r="A274" s="91">
        <v>2001011</v>
      </c>
      <c r="B274" s="41" t="s">
        <v>97</v>
      </c>
      <c r="C274" s="43">
        <v>201</v>
      </c>
      <c r="D274" s="41" t="s">
        <v>152</v>
      </c>
      <c r="E274" s="41">
        <v>103001</v>
      </c>
      <c r="F274" s="201" t="s">
        <v>188</v>
      </c>
      <c r="G274" s="41"/>
      <c r="H274" s="41"/>
      <c r="I274" s="41">
        <v>134677.35</v>
      </c>
      <c r="J274" s="203"/>
      <c r="K274" s="166" t="s">
        <v>155</v>
      </c>
      <c r="L274" s="94"/>
      <c r="M274" s="94"/>
      <c r="N274" s="94"/>
      <c r="O274" s="170"/>
    </row>
    <row r="275" spans="1:15" ht="15" customHeight="1">
      <c r="A275" s="91">
        <v>2001041</v>
      </c>
      <c r="B275" s="41" t="s">
        <v>98</v>
      </c>
      <c r="C275" s="43">
        <v>201</v>
      </c>
      <c r="D275" s="41" t="s">
        <v>152</v>
      </c>
      <c r="E275" s="41">
        <v>103001</v>
      </c>
      <c r="F275" s="201" t="s">
        <v>188</v>
      </c>
      <c r="G275" s="41"/>
      <c r="H275" s="41"/>
      <c r="I275" s="41">
        <v>42233.32</v>
      </c>
      <c r="J275" s="203"/>
      <c r="K275" s="166" t="s">
        <v>155</v>
      </c>
      <c r="L275" s="94"/>
      <c r="M275" s="94"/>
      <c r="N275" s="94"/>
      <c r="O275" s="170"/>
    </row>
    <row r="276" spans="1:15" ht="15" customHeight="1">
      <c r="A276" s="91">
        <v>2001011</v>
      </c>
      <c r="B276" s="41" t="s">
        <v>97</v>
      </c>
      <c r="C276" s="43">
        <v>201</v>
      </c>
      <c r="D276" s="41" t="s">
        <v>152</v>
      </c>
      <c r="E276" s="41">
        <v>103001</v>
      </c>
      <c r="F276" s="201" t="s">
        <v>188</v>
      </c>
      <c r="G276" s="41"/>
      <c r="H276" s="41"/>
      <c r="I276" s="41">
        <v>115362.96</v>
      </c>
      <c r="J276" s="203"/>
      <c r="K276" s="166" t="s">
        <v>155</v>
      </c>
      <c r="L276" s="94"/>
      <c r="M276" s="94"/>
      <c r="N276" s="94"/>
      <c r="O276" s="170"/>
    </row>
    <row r="277" spans="1:15" ht="15" customHeight="1">
      <c r="A277" s="91">
        <v>2001041</v>
      </c>
      <c r="B277" s="41" t="s">
        <v>98</v>
      </c>
      <c r="C277" s="43">
        <v>201</v>
      </c>
      <c r="D277" s="41" t="s">
        <v>152</v>
      </c>
      <c r="E277" s="41">
        <v>103001</v>
      </c>
      <c r="F277" s="201" t="s">
        <v>188</v>
      </c>
      <c r="G277" s="41"/>
      <c r="H277" s="41"/>
      <c r="I277" s="41">
        <v>-126699.96</v>
      </c>
      <c r="J277" s="203"/>
      <c r="K277" s="166" t="s">
        <v>155</v>
      </c>
      <c r="L277" s="94"/>
      <c r="M277" s="94"/>
      <c r="N277" s="94"/>
      <c r="O277" s="170"/>
    </row>
    <row r="278" spans="1:15" ht="15" customHeight="1">
      <c r="A278" s="91">
        <v>2001011</v>
      </c>
      <c r="B278" s="41" t="s">
        <v>97</v>
      </c>
      <c r="C278" s="43">
        <v>201</v>
      </c>
      <c r="D278" s="41" t="s">
        <v>152</v>
      </c>
      <c r="E278" s="41">
        <v>103001</v>
      </c>
      <c r="F278" s="201" t="s">
        <v>188</v>
      </c>
      <c r="G278" s="41"/>
      <c r="H278" s="41"/>
      <c r="I278" s="41">
        <v>97061.85</v>
      </c>
      <c r="J278" s="203"/>
      <c r="K278" s="166" t="s">
        <v>155</v>
      </c>
      <c r="L278" s="94"/>
      <c r="M278" s="94"/>
      <c r="N278" s="94"/>
      <c r="O278" s="170"/>
    </row>
    <row r="279" spans="1:15" ht="15" customHeight="1">
      <c r="A279" s="91">
        <v>2001051</v>
      </c>
      <c r="B279" s="41" t="s">
        <v>87</v>
      </c>
      <c r="C279" s="43">
        <v>201</v>
      </c>
      <c r="D279" s="41" t="s">
        <v>152</v>
      </c>
      <c r="E279" s="41">
        <v>103001</v>
      </c>
      <c r="F279" s="201" t="s">
        <v>188</v>
      </c>
      <c r="G279" s="41"/>
      <c r="H279" s="41"/>
      <c r="I279" s="41">
        <v>25446.400000000001</v>
      </c>
      <c r="J279" s="203"/>
      <c r="K279" s="166" t="s">
        <v>155</v>
      </c>
      <c r="L279" s="94"/>
      <c r="M279" s="94"/>
      <c r="N279" s="94"/>
      <c r="O279" s="170"/>
    </row>
    <row r="280" spans="1:15" ht="15" customHeight="1">
      <c r="A280" s="91">
        <v>2001021</v>
      </c>
      <c r="B280" s="41" t="s">
        <v>89</v>
      </c>
      <c r="C280" s="43">
        <v>201</v>
      </c>
      <c r="D280" s="41" t="s">
        <v>152</v>
      </c>
      <c r="E280" s="41">
        <v>103001</v>
      </c>
      <c r="F280" s="201" t="s">
        <v>188</v>
      </c>
      <c r="G280" s="41"/>
      <c r="H280" s="41"/>
      <c r="I280" s="41">
        <v>20996.880000000001</v>
      </c>
      <c r="J280" s="203"/>
      <c r="K280" s="166" t="s">
        <v>155</v>
      </c>
      <c r="L280" s="94"/>
      <c r="M280" s="94"/>
      <c r="N280" s="94"/>
      <c r="O280" s="170"/>
    </row>
    <row r="281" spans="1:15" ht="15" customHeight="1">
      <c r="A281" s="91">
        <v>2001051</v>
      </c>
      <c r="B281" s="41" t="s">
        <v>87</v>
      </c>
      <c r="C281" s="43">
        <v>201</v>
      </c>
      <c r="D281" s="41" t="s">
        <v>152</v>
      </c>
      <c r="E281" s="41">
        <v>103001</v>
      </c>
      <c r="F281" s="201" t="s">
        <v>188</v>
      </c>
      <c r="G281" s="41"/>
      <c r="H281" s="41"/>
      <c r="I281" s="41">
        <v>25446.400000000001</v>
      </c>
      <c r="J281" s="203"/>
      <c r="K281" s="166" t="s">
        <v>155</v>
      </c>
      <c r="L281" s="94"/>
      <c r="M281" s="94"/>
      <c r="N281" s="94"/>
      <c r="O281" s="170"/>
    </row>
    <row r="282" spans="1:15" ht="15" customHeight="1">
      <c r="A282" s="91">
        <v>2001011</v>
      </c>
      <c r="B282" s="41" t="s">
        <v>97</v>
      </c>
      <c r="C282" s="43">
        <v>201</v>
      </c>
      <c r="D282" s="41" t="s">
        <v>152</v>
      </c>
      <c r="E282" s="41">
        <v>103001</v>
      </c>
      <c r="F282" s="201" t="s">
        <v>188</v>
      </c>
      <c r="G282" s="41"/>
      <c r="H282" s="41"/>
      <c r="I282" s="41">
        <v>97061.85</v>
      </c>
      <c r="J282" s="203"/>
      <c r="K282" s="166" t="s">
        <v>155</v>
      </c>
      <c r="L282" s="94"/>
      <c r="M282" s="94"/>
      <c r="N282" s="94"/>
      <c r="O282" s="170"/>
    </row>
    <row r="283" spans="1:15" ht="15" customHeight="1">
      <c r="A283" s="91">
        <v>2001021</v>
      </c>
      <c r="B283" s="41" t="s">
        <v>89</v>
      </c>
      <c r="C283" s="43">
        <v>201</v>
      </c>
      <c r="D283" s="41" t="s">
        <v>152</v>
      </c>
      <c r="E283" s="41">
        <v>104000</v>
      </c>
      <c r="F283" s="42" t="s">
        <v>189</v>
      </c>
      <c r="G283" s="41"/>
      <c r="H283" s="41"/>
      <c r="I283" s="41">
        <v>372.49</v>
      </c>
      <c r="J283" s="203"/>
      <c r="K283" s="166" t="s">
        <v>155</v>
      </c>
      <c r="L283" s="94"/>
      <c r="M283" s="94"/>
      <c r="N283" s="94"/>
      <c r="O283" s="170"/>
    </row>
    <row r="284" spans="1:15" ht="15" customHeight="1">
      <c r="A284" s="91">
        <v>2001041</v>
      </c>
      <c r="B284" s="41" t="s">
        <v>98</v>
      </c>
      <c r="C284" s="43">
        <v>201</v>
      </c>
      <c r="D284" s="41" t="s">
        <v>152</v>
      </c>
      <c r="E284" s="41">
        <v>104000</v>
      </c>
      <c r="F284" s="42" t="s">
        <v>189</v>
      </c>
      <c r="G284" s="41"/>
      <c r="H284" s="41"/>
      <c r="I284" s="41">
        <v>280.13</v>
      </c>
      <c r="J284" s="203"/>
      <c r="K284" s="166" t="s">
        <v>155</v>
      </c>
      <c r="L284" s="94"/>
      <c r="M284" s="94"/>
      <c r="N284" s="94"/>
      <c r="O284" s="170"/>
    </row>
    <row r="285" spans="1:15" ht="15" customHeight="1">
      <c r="A285" s="91">
        <v>2001051</v>
      </c>
      <c r="B285" s="41" t="s">
        <v>87</v>
      </c>
      <c r="C285" s="43">
        <v>201</v>
      </c>
      <c r="D285" s="41" t="s">
        <v>152</v>
      </c>
      <c r="E285" s="41">
        <v>104000</v>
      </c>
      <c r="F285" s="42" t="s">
        <v>189</v>
      </c>
      <c r="G285" s="41"/>
      <c r="H285" s="41"/>
      <c r="I285" s="41">
        <v>590.29999999999995</v>
      </c>
      <c r="J285" s="203"/>
      <c r="K285" s="166" t="s">
        <v>155</v>
      </c>
      <c r="L285" s="94"/>
      <c r="M285" s="94"/>
      <c r="N285" s="94"/>
      <c r="O285" s="170"/>
    </row>
    <row r="286" spans="1:15" ht="15" customHeight="1">
      <c r="A286" s="91">
        <v>5004000</v>
      </c>
      <c r="B286" s="41" t="s">
        <v>170</v>
      </c>
      <c r="C286" s="43">
        <v>201</v>
      </c>
      <c r="D286" s="41" t="s">
        <v>152</v>
      </c>
      <c r="E286" s="41">
        <v>104000</v>
      </c>
      <c r="F286" s="42" t="s">
        <v>189</v>
      </c>
      <c r="G286" s="41"/>
      <c r="H286" s="41"/>
      <c r="I286" s="41">
        <v>364.87</v>
      </c>
      <c r="J286" s="203"/>
      <c r="K286" s="166" t="s">
        <v>170</v>
      </c>
      <c r="L286" s="94"/>
      <c r="M286" s="94"/>
      <c r="N286" s="94"/>
      <c r="O286" s="170"/>
    </row>
    <row r="287" spans="1:15" ht="15" customHeight="1">
      <c r="A287" s="91">
        <v>2001011</v>
      </c>
      <c r="B287" s="41" t="s">
        <v>97</v>
      </c>
      <c r="C287" s="43">
        <v>201</v>
      </c>
      <c r="D287" s="41" t="s">
        <v>152</v>
      </c>
      <c r="E287" s="41">
        <v>104000</v>
      </c>
      <c r="F287" s="42" t="s">
        <v>189</v>
      </c>
      <c r="G287" s="41"/>
      <c r="H287" s="41"/>
      <c r="I287" s="41">
        <v>6672.63</v>
      </c>
      <c r="J287" s="203"/>
      <c r="K287" s="166" t="s">
        <v>155</v>
      </c>
      <c r="L287" s="94"/>
      <c r="M287" s="94"/>
      <c r="N287" s="94"/>
      <c r="O287" s="170"/>
    </row>
    <row r="288" spans="1:15" ht="15" customHeight="1">
      <c r="A288" s="91">
        <v>2001041</v>
      </c>
      <c r="B288" s="41" t="s">
        <v>98</v>
      </c>
      <c r="C288" s="43">
        <v>201</v>
      </c>
      <c r="D288" s="41" t="s">
        <v>152</v>
      </c>
      <c r="E288" s="41">
        <v>104000</v>
      </c>
      <c r="F288" s="42" t="s">
        <v>189</v>
      </c>
      <c r="G288" s="41"/>
      <c r="H288" s="41"/>
      <c r="I288" s="41">
        <v>1119.29</v>
      </c>
      <c r="J288" s="203"/>
      <c r="K288" s="166" t="s">
        <v>155</v>
      </c>
      <c r="L288" s="94"/>
      <c r="M288" s="94"/>
      <c r="N288" s="94"/>
      <c r="O288" s="170"/>
    </row>
    <row r="289" spans="1:15" ht="15" customHeight="1">
      <c r="A289" s="91">
        <v>2001051</v>
      </c>
      <c r="B289" s="41" t="s">
        <v>87</v>
      </c>
      <c r="C289" s="43">
        <v>201</v>
      </c>
      <c r="D289" s="41" t="s">
        <v>152</v>
      </c>
      <c r="E289" s="41">
        <v>104000</v>
      </c>
      <c r="F289" s="42" t="s">
        <v>189</v>
      </c>
      <c r="G289" s="41"/>
      <c r="H289" s="41"/>
      <c r="I289" s="41">
        <v>2279.73</v>
      </c>
      <c r="J289" s="203"/>
      <c r="K289" s="166" t="s">
        <v>155</v>
      </c>
      <c r="L289" s="94"/>
      <c r="M289" s="94"/>
      <c r="N289" s="94"/>
      <c r="O289" s="170"/>
    </row>
    <row r="290" spans="1:15" ht="15" customHeight="1">
      <c r="A290" s="91">
        <v>2001021</v>
      </c>
      <c r="B290" s="41" t="s">
        <v>89</v>
      </c>
      <c r="C290" s="43">
        <v>201</v>
      </c>
      <c r="D290" s="41" t="s">
        <v>152</v>
      </c>
      <c r="E290" s="41">
        <v>104000</v>
      </c>
      <c r="F290" s="42" t="s">
        <v>189</v>
      </c>
      <c r="G290" s="41"/>
      <c r="H290" s="41"/>
      <c r="I290" s="41">
        <v>2927.14</v>
      </c>
      <c r="J290" s="203"/>
      <c r="K290" s="166" t="s">
        <v>155</v>
      </c>
      <c r="L290" s="94"/>
      <c r="M290" s="94"/>
      <c r="N290" s="94"/>
      <c r="O290" s="170"/>
    </row>
    <row r="291" spans="1:15" ht="15" customHeight="1">
      <c r="A291" s="91">
        <v>5004000</v>
      </c>
      <c r="B291" s="41" t="s">
        <v>170</v>
      </c>
      <c r="C291" s="43">
        <v>201</v>
      </c>
      <c r="D291" s="41" t="s">
        <v>152</v>
      </c>
      <c r="E291" s="41">
        <v>104000</v>
      </c>
      <c r="F291" s="42" t="s">
        <v>189</v>
      </c>
      <c r="G291" s="41"/>
      <c r="H291" s="41"/>
      <c r="I291" s="41">
        <v>729.73</v>
      </c>
      <c r="J291" s="203"/>
      <c r="K291" s="166" t="s">
        <v>170</v>
      </c>
      <c r="L291" s="94"/>
      <c r="M291" s="94"/>
      <c r="N291" s="94"/>
      <c r="O291" s="170"/>
    </row>
    <row r="292" spans="1:15" ht="15" customHeight="1">
      <c r="A292" s="91">
        <v>2001011</v>
      </c>
      <c r="B292" s="41" t="s">
        <v>97</v>
      </c>
      <c r="C292" s="43">
        <v>201</v>
      </c>
      <c r="D292" s="41" t="s">
        <v>152</v>
      </c>
      <c r="E292" s="41">
        <v>104000</v>
      </c>
      <c r="F292" s="42" t="s">
        <v>189</v>
      </c>
      <c r="G292" s="41"/>
      <c r="H292" s="41"/>
      <c r="I292" s="41">
        <v>73.180000000000007</v>
      </c>
      <c r="J292" s="203"/>
      <c r="K292" s="166" t="s">
        <v>155</v>
      </c>
      <c r="L292" s="94"/>
      <c r="M292" s="94"/>
      <c r="N292" s="94"/>
      <c r="O292" s="170"/>
    </row>
    <row r="293" spans="1:15" ht="15" customHeight="1">
      <c r="A293" s="91">
        <v>2001011</v>
      </c>
      <c r="B293" s="41" t="s">
        <v>97</v>
      </c>
      <c r="C293" s="43">
        <v>201</v>
      </c>
      <c r="D293" s="41" t="s">
        <v>152</v>
      </c>
      <c r="E293" s="41">
        <v>104000</v>
      </c>
      <c r="F293" s="42" t="s">
        <v>189</v>
      </c>
      <c r="G293" s="41"/>
      <c r="H293" s="41"/>
      <c r="I293" s="41">
        <v>12725.51</v>
      </c>
      <c r="J293" s="203"/>
      <c r="K293" s="166" t="s">
        <v>155</v>
      </c>
      <c r="L293" s="94"/>
      <c r="M293" s="94"/>
      <c r="N293" s="94"/>
      <c r="O293" s="170"/>
    </row>
    <row r="294" spans="1:15" ht="15" customHeight="1">
      <c r="A294" s="91">
        <v>2001021</v>
      </c>
      <c r="B294" s="41" t="s">
        <v>89</v>
      </c>
      <c r="C294" s="43">
        <v>201</v>
      </c>
      <c r="D294" s="41" t="s">
        <v>152</v>
      </c>
      <c r="E294" s="41">
        <v>104000</v>
      </c>
      <c r="F294" s="42" t="s">
        <v>189</v>
      </c>
      <c r="G294" s="41"/>
      <c r="H294" s="41"/>
      <c r="I294" s="41">
        <v>10752.39</v>
      </c>
      <c r="J294" s="203"/>
      <c r="K294" s="166" t="s">
        <v>155</v>
      </c>
      <c r="L294" s="94"/>
      <c r="M294" s="94"/>
      <c r="N294" s="94"/>
      <c r="O294" s="170"/>
    </row>
    <row r="295" spans="1:15" ht="15" customHeight="1">
      <c r="A295" s="91">
        <v>2001041</v>
      </c>
      <c r="B295" s="41" t="s">
        <v>98</v>
      </c>
      <c r="C295" s="43">
        <v>201</v>
      </c>
      <c r="D295" s="41" t="s">
        <v>152</v>
      </c>
      <c r="E295" s="41">
        <v>104000</v>
      </c>
      <c r="F295" s="42" t="s">
        <v>189</v>
      </c>
      <c r="G295" s="41"/>
      <c r="H295" s="41"/>
      <c r="I295" s="41">
        <v>4880.8500000000004</v>
      </c>
      <c r="J295" s="203"/>
      <c r="K295" s="166" t="s">
        <v>155</v>
      </c>
      <c r="L295" s="94"/>
      <c r="M295" s="94"/>
      <c r="N295" s="94"/>
      <c r="O295" s="170"/>
    </row>
    <row r="296" spans="1:15" ht="15" customHeight="1">
      <c r="A296" s="91">
        <v>2001051</v>
      </c>
      <c r="B296" s="41" t="s">
        <v>87</v>
      </c>
      <c r="C296" s="43">
        <v>201</v>
      </c>
      <c r="D296" s="41" t="s">
        <v>152</v>
      </c>
      <c r="E296" s="41">
        <v>104000</v>
      </c>
      <c r="F296" s="42" t="s">
        <v>189</v>
      </c>
      <c r="G296" s="41"/>
      <c r="H296" s="41"/>
      <c r="I296" s="41">
        <v>8443.18</v>
      </c>
      <c r="J296" s="203"/>
      <c r="K296" s="166" t="s">
        <v>155</v>
      </c>
      <c r="L296" s="94"/>
      <c r="M296" s="94"/>
      <c r="N296" s="94"/>
      <c r="O296" s="170"/>
    </row>
    <row r="297" spans="1:15" ht="15" customHeight="1">
      <c r="A297" s="91">
        <v>5004000</v>
      </c>
      <c r="B297" s="41" t="s">
        <v>170</v>
      </c>
      <c r="C297" s="43">
        <v>201</v>
      </c>
      <c r="D297" s="41" t="s">
        <v>152</v>
      </c>
      <c r="E297" s="41">
        <v>104000</v>
      </c>
      <c r="F297" s="42" t="s">
        <v>189</v>
      </c>
      <c r="G297" s="41"/>
      <c r="H297" s="41"/>
      <c r="I297" s="41">
        <v>1495.96</v>
      </c>
      <c r="J297" s="203"/>
      <c r="K297" s="166" t="s">
        <v>170</v>
      </c>
      <c r="L297" s="94"/>
      <c r="M297" s="94"/>
      <c r="N297" s="94"/>
      <c r="O297" s="170"/>
    </row>
    <row r="298" spans="1:15" ht="15" customHeight="1">
      <c r="A298" s="91">
        <v>2001011</v>
      </c>
      <c r="B298" s="41" t="s">
        <v>97</v>
      </c>
      <c r="C298" s="43">
        <v>201</v>
      </c>
      <c r="D298" s="41" t="s">
        <v>152</v>
      </c>
      <c r="E298" s="41">
        <v>104000</v>
      </c>
      <c r="F298" s="42" t="s">
        <v>189</v>
      </c>
      <c r="G298" s="41"/>
      <c r="H298" s="41"/>
      <c r="I298" s="41">
        <v>1740.81</v>
      </c>
      <c r="J298" s="203"/>
      <c r="K298" s="166" t="s">
        <v>155</v>
      </c>
      <c r="L298" s="94"/>
      <c r="M298" s="94"/>
      <c r="N298" s="94"/>
      <c r="O298" s="170"/>
    </row>
    <row r="299" spans="1:15" ht="15" customHeight="1">
      <c r="A299" s="91">
        <v>2001021</v>
      </c>
      <c r="B299" s="41" t="s">
        <v>89</v>
      </c>
      <c r="C299" s="43">
        <v>201</v>
      </c>
      <c r="D299" s="41" t="s">
        <v>152</v>
      </c>
      <c r="E299" s="41">
        <v>104000</v>
      </c>
      <c r="F299" s="42" t="s">
        <v>189</v>
      </c>
      <c r="G299" s="41"/>
      <c r="H299" s="41"/>
      <c r="I299" s="41">
        <v>8523.64</v>
      </c>
      <c r="J299" s="203"/>
      <c r="K299" s="166" t="s">
        <v>155</v>
      </c>
      <c r="L299" s="94"/>
      <c r="M299" s="94"/>
      <c r="N299" s="94"/>
      <c r="O299" s="170"/>
    </row>
    <row r="300" spans="1:15" ht="15" customHeight="1">
      <c r="A300" s="91">
        <v>2001041</v>
      </c>
      <c r="B300" s="41" t="s">
        <v>98</v>
      </c>
      <c r="C300" s="43">
        <v>201</v>
      </c>
      <c r="D300" s="41" t="s">
        <v>152</v>
      </c>
      <c r="E300" s="41">
        <v>104000</v>
      </c>
      <c r="F300" s="42" t="s">
        <v>189</v>
      </c>
      <c r="G300" s="41"/>
      <c r="H300" s="41"/>
      <c r="I300" s="41">
        <v>10051.219999999999</v>
      </c>
      <c r="J300" s="203"/>
      <c r="K300" s="166" t="s">
        <v>155</v>
      </c>
      <c r="L300" s="94"/>
      <c r="M300" s="94"/>
      <c r="N300" s="94"/>
      <c r="O300" s="170"/>
    </row>
    <row r="301" spans="1:15" ht="15" customHeight="1">
      <c r="A301" s="91">
        <v>2001051</v>
      </c>
      <c r="B301" s="41" t="s">
        <v>87</v>
      </c>
      <c r="C301" s="43">
        <v>201</v>
      </c>
      <c r="D301" s="41" t="s">
        <v>152</v>
      </c>
      <c r="E301" s="41">
        <v>104000</v>
      </c>
      <c r="F301" s="42" t="s">
        <v>189</v>
      </c>
      <c r="G301" s="41"/>
      <c r="H301" s="41"/>
      <c r="I301" s="41">
        <v>3388.39</v>
      </c>
      <c r="J301" s="203"/>
      <c r="K301" s="166" t="s">
        <v>155</v>
      </c>
      <c r="L301" s="94"/>
      <c r="M301" s="94"/>
      <c r="N301" s="94"/>
      <c r="O301" s="170"/>
    </row>
    <row r="302" spans="1:15" ht="15" customHeight="1">
      <c r="A302" s="91">
        <v>5004000</v>
      </c>
      <c r="B302" s="41" t="s">
        <v>170</v>
      </c>
      <c r="C302" s="43">
        <v>201</v>
      </c>
      <c r="D302" s="41" t="s">
        <v>152</v>
      </c>
      <c r="E302" s="41">
        <v>104000</v>
      </c>
      <c r="F302" s="42" t="s">
        <v>189</v>
      </c>
      <c r="G302" s="41"/>
      <c r="H302" s="41"/>
      <c r="I302" s="41">
        <v>1386.5</v>
      </c>
      <c r="J302" s="203"/>
      <c r="K302" s="166" t="s">
        <v>170</v>
      </c>
      <c r="L302" s="94"/>
      <c r="M302" s="94"/>
      <c r="N302" s="94"/>
      <c r="O302" s="170"/>
    </row>
    <row r="303" spans="1:15" ht="15" customHeight="1">
      <c r="A303" s="91">
        <v>2001021</v>
      </c>
      <c r="B303" s="41" t="s">
        <v>89</v>
      </c>
      <c r="C303" s="43">
        <v>201</v>
      </c>
      <c r="D303" s="41" t="s">
        <v>152</v>
      </c>
      <c r="E303" s="41">
        <v>104000</v>
      </c>
      <c r="F303" s="42" t="s">
        <v>189</v>
      </c>
      <c r="G303" s="41"/>
      <c r="H303" s="41"/>
      <c r="I303" s="41">
        <v>875.68</v>
      </c>
      <c r="J303" s="203"/>
      <c r="K303" s="166" t="s">
        <v>155</v>
      </c>
      <c r="L303" s="94"/>
      <c r="M303" s="94"/>
      <c r="N303" s="94"/>
      <c r="O303" s="170"/>
    </row>
    <row r="304" spans="1:15" ht="15" customHeight="1">
      <c r="A304" s="91">
        <v>2001051</v>
      </c>
      <c r="B304" s="41" t="s">
        <v>87</v>
      </c>
      <c r="C304" s="43">
        <v>201</v>
      </c>
      <c r="D304" s="41" t="s">
        <v>152</v>
      </c>
      <c r="E304" s="41">
        <v>104000</v>
      </c>
      <c r="F304" s="42" t="s">
        <v>189</v>
      </c>
      <c r="G304" s="41"/>
      <c r="H304" s="41"/>
      <c r="I304" s="41">
        <v>7833.33</v>
      </c>
      <c r="J304" s="203"/>
      <c r="K304" s="166" t="s">
        <v>155</v>
      </c>
      <c r="L304" s="94"/>
      <c r="M304" s="94"/>
      <c r="N304" s="94"/>
      <c r="O304" s="170"/>
    </row>
    <row r="305" spans="1:15" ht="15" customHeight="1">
      <c r="A305" s="91">
        <v>5004000</v>
      </c>
      <c r="B305" s="41" t="s">
        <v>170</v>
      </c>
      <c r="C305" s="43">
        <v>201</v>
      </c>
      <c r="D305" s="41" t="s">
        <v>152</v>
      </c>
      <c r="E305" s="41">
        <v>104000</v>
      </c>
      <c r="F305" s="42" t="s">
        <v>189</v>
      </c>
      <c r="G305" s="41"/>
      <c r="H305" s="41"/>
      <c r="I305" s="41">
        <v>2773</v>
      </c>
      <c r="J305" s="203"/>
      <c r="K305" s="166" t="s">
        <v>170</v>
      </c>
      <c r="L305" s="94"/>
      <c r="M305" s="94"/>
      <c r="N305" s="94"/>
      <c r="O305" s="170"/>
    </row>
    <row r="306" spans="1:15" ht="15" customHeight="1">
      <c r="A306" s="91">
        <v>2001021</v>
      </c>
      <c r="B306" s="41" t="s">
        <v>89</v>
      </c>
      <c r="C306" s="43">
        <v>201</v>
      </c>
      <c r="D306" s="41" t="s">
        <v>152</v>
      </c>
      <c r="E306" s="41">
        <v>104000</v>
      </c>
      <c r="F306" s="42" t="s">
        <v>189</v>
      </c>
      <c r="G306" s="41"/>
      <c r="H306" s="41"/>
      <c r="I306" s="41">
        <v>3707.13</v>
      </c>
      <c r="J306" s="203"/>
      <c r="K306" s="166" t="s">
        <v>155</v>
      </c>
      <c r="L306" s="94"/>
      <c r="M306" s="94"/>
      <c r="N306" s="94"/>
      <c r="O306" s="170"/>
    </row>
    <row r="307" spans="1:15" ht="15" customHeight="1">
      <c r="A307" s="91">
        <v>2001041</v>
      </c>
      <c r="B307" s="41" t="s">
        <v>98</v>
      </c>
      <c r="C307" s="43">
        <v>201</v>
      </c>
      <c r="D307" s="41" t="s">
        <v>152</v>
      </c>
      <c r="E307" s="41">
        <v>104000</v>
      </c>
      <c r="F307" s="42" t="s">
        <v>189</v>
      </c>
      <c r="G307" s="41"/>
      <c r="H307" s="41"/>
      <c r="I307" s="41">
        <v>3281.41</v>
      </c>
      <c r="J307" s="203"/>
      <c r="K307" s="166" t="s">
        <v>155</v>
      </c>
      <c r="L307" s="94"/>
      <c r="M307" s="94"/>
      <c r="N307" s="94"/>
      <c r="O307" s="170"/>
    </row>
    <row r="308" spans="1:15" ht="15" customHeight="1">
      <c r="A308" s="91">
        <v>2001011</v>
      </c>
      <c r="B308" s="41" t="s">
        <v>97</v>
      </c>
      <c r="C308" s="43">
        <v>201</v>
      </c>
      <c r="D308" s="41" t="s">
        <v>152</v>
      </c>
      <c r="E308" s="41">
        <v>104000</v>
      </c>
      <c r="F308" s="42" t="s">
        <v>189</v>
      </c>
      <c r="G308" s="41"/>
      <c r="H308" s="41"/>
      <c r="I308" s="41">
        <v>16042.53</v>
      </c>
      <c r="J308" s="203"/>
      <c r="K308" s="166" t="s">
        <v>155</v>
      </c>
      <c r="L308" s="94"/>
      <c r="M308" s="94"/>
      <c r="N308" s="94"/>
      <c r="O308" s="170"/>
    </row>
    <row r="309" spans="1:15" ht="15" customHeight="1">
      <c r="A309" s="91">
        <v>5004000</v>
      </c>
      <c r="B309" s="41" t="s">
        <v>170</v>
      </c>
      <c r="C309" s="43">
        <v>201</v>
      </c>
      <c r="D309" s="41" t="s">
        <v>152</v>
      </c>
      <c r="E309" s="41">
        <v>104000</v>
      </c>
      <c r="F309" s="42" t="s">
        <v>189</v>
      </c>
      <c r="G309" s="41"/>
      <c r="H309" s="41"/>
      <c r="I309" s="41">
        <v>1532.45</v>
      </c>
      <c r="J309" s="203"/>
      <c r="K309" s="166" t="s">
        <v>170</v>
      </c>
      <c r="L309" s="94"/>
      <c r="M309" s="94"/>
      <c r="N309" s="94"/>
      <c r="O309" s="170"/>
    </row>
    <row r="310" spans="1:15" ht="15" customHeight="1">
      <c r="A310" s="91">
        <v>2001021</v>
      </c>
      <c r="B310" s="41" t="s">
        <v>89</v>
      </c>
      <c r="C310" s="43">
        <v>201</v>
      </c>
      <c r="D310" s="41" t="s">
        <v>152</v>
      </c>
      <c r="E310" s="41">
        <v>104000</v>
      </c>
      <c r="F310" s="42" t="s">
        <v>189</v>
      </c>
      <c r="G310" s="41"/>
      <c r="H310" s="41"/>
      <c r="I310" s="41">
        <v>3960.28</v>
      </c>
      <c r="J310" s="203"/>
      <c r="K310" s="166" t="s">
        <v>155</v>
      </c>
      <c r="L310" s="94"/>
      <c r="M310" s="94"/>
      <c r="N310" s="94"/>
      <c r="O310" s="170"/>
    </row>
    <row r="311" spans="1:15" ht="15" customHeight="1">
      <c r="A311" s="91">
        <v>2001041</v>
      </c>
      <c r="B311" s="41" t="s">
        <v>98</v>
      </c>
      <c r="C311" s="43">
        <v>201</v>
      </c>
      <c r="D311" s="41" t="s">
        <v>152</v>
      </c>
      <c r="E311" s="41">
        <v>104000</v>
      </c>
      <c r="F311" s="42" t="s">
        <v>189</v>
      </c>
      <c r="G311" s="41"/>
      <c r="H311" s="41"/>
      <c r="I311" s="41">
        <v>12030.11</v>
      </c>
      <c r="J311" s="203"/>
      <c r="K311" s="166" t="s">
        <v>155</v>
      </c>
      <c r="L311" s="94"/>
      <c r="M311" s="94"/>
      <c r="N311" s="94"/>
      <c r="O311" s="170"/>
    </row>
    <row r="312" spans="1:15" ht="15" customHeight="1">
      <c r="A312" s="91">
        <v>2001051</v>
      </c>
      <c r="B312" s="41" t="s">
        <v>87</v>
      </c>
      <c r="C312" s="43">
        <v>201</v>
      </c>
      <c r="D312" s="41" t="s">
        <v>152</v>
      </c>
      <c r="E312" s="41">
        <v>104000</v>
      </c>
      <c r="F312" s="42" t="s">
        <v>189</v>
      </c>
      <c r="G312" s="41"/>
      <c r="H312" s="41"/>
      <c r="I312" s="41">
        <v>2441.7800000000002</v>
      </c>
      <c r="J312" s="203"/>
      <c r="K312" s="166" t="s">
        <v>155</v>
      </c>
      <c r="L312" s="94"/>
      <c r="M312" s="94"/>
      <c r="N312" s="94"/>
      <c r="O312" s="170"/>
    </row>
    <row r="313" spans="1:15" ht="15" customHeight="1">
      <c r="A313" s="91">
        <v>2001011</v>
      </c>
      <c r="B313" s="41" t="s">
        <v>97</v>
      </c>
      <c r="C313" s="43">
        <v>201</v>
      </c>
      <c r="D313" s="41" t="s">
        <v>152</v>
      </c>
      <c r="E313" s="41">
        <v>104000</v>
      </c>
      <c r="F313" s="42" t="s">
        <v>189</v>
      </c>
      <c r="G313" s="41"/>
      <c r="H313" s="41"/>
      <c r="I313" s="41">
        <v>-984</v>
      </c>
      <c r="J313" s="203"/>
      <c r="K313" s="166" t="s">
        <v>155</v>
      </c>
      <c r="L313" s="94"/>
      <c r="M313" s="94"/>
      <c r="N313" s="94"/>
      <c r="O313" s="170"/>
    </row>
    <row r="314" spans="1:15" ht="15" customHeight="1">
      <c r="A314" s="91">
        <v>2001021</v>
      </c>
      <c r="B314" s="41" t="s">
        <v>89</v>
      </c>
      <c r="C314" s="43">
        <v>201</v>
      </c>
      <c r="D314" s="41" t="s">
        <v>152</v>
      </c>
      <c r="E314" s="41">
        <v>104000</v>
      </c>
      <c r="F314" s="42" t="s">
        <v>189</v>
      </c>
      <c r="G314" s="41"/>
      <c r="H314" s="41"/>
      <c r="I314" s="41">
        <v>6167.21</v>
      </c>
      <c r="J314" s="203"/>
      <c r="K314" s="166" t="s">
        <v>155</v>
      </c>
      <c r="L314" s="94"/>
      <c r="M314" s="94"/>
      <c r="N314" s="94"/>
      <c r="O314" s="170"/>
    </row>
    <row r="315" spans="1:15" ht="15" customHeight="1">
      <c r="A315" s="91">
        <v>2001011</v>
      </c>
      <c r="B315" s="41" t="s">
        <v>97</v>
      </c>
      <c r="C315" s="43">
        <v>201</v>
      </c>
      <c r="D315" s="41" t="s">
        <v>152</v>
      </c>
      <c r="E315" s="41">
        <v>104000</v>
      </c>
      <c r="F315" s="42" t="s">
        <v>189</v>
      </c>
      <c r="G315" s="41"/>
      <c r="H315" s="41"/>
      <c r="I315" s="41">
        <v>3013.6</v>
      </c>
      <c r="J315" s="203"/>
      <c r="K315" s="166" t="s">
        <v>155</v>
      </c>
      <c r="L315" s="94"/>
      <c r="M315" s="94"/>
      <c r="N315" s="94"/>
      <c r="O315" s="170"/>
    </row>
    <row r="316" spans="1:15" ht="15" customHeight="1">
      <c r="A316" s="91">
        <v>2001051</v>
      </c>
      <c r="B316" s="41" t="s">
        <v>87</v>
      </c>
      <c r="C316" s="43">
        <v>201</v>
      </c>
      <c r="D316" s="41" t="s">
        <v>152</v>
      </c>
      <c r="E316" s="41">
        <v>104000</v>
      </c>
      <c r="F316" s="42" t="s">
        <v>189</v>
      </c>
      <c r="G316" s="41"/>
      <c r="H316" s="41"/>
      <c r="I316" s="41">
        <v>4702.59</v>
      </c>
      <c r="J316" s="203"/>
      <c r="K316" s="166" t="s">
        <v>155</v>
      </c>
      <c r="L316" s="94"/>
      <c r="M316" s="94"/>
      <c r="N316" s="94"/>
      <c r="O316" s="170"/>
    </row>
    <row r="317" spans="1:15" ht="15" customHeight="1">
      <c r="A317" s="91">
        <v>2001041</v>
      </c>
      <c r="B317" s="41" t="s">
        <v>98</v>
      </c>
      <c r="C317" s="43">
        <v>201</v>
      </c>
      <c r="D317" s="41" t="s">
        <v>152</v>
      </c>
      <c r="E317" s="41">
        <v>104000</v>
      </c>
      <c r="F317" s="42" t="s">
        <v>189</v>
      </c>
      <c r="G317" s="41"/>
      <c r="H317" s="41"/>
      <c r="I317" s="41">
        <v>16162.39</v>
      </c>
      <c r="J317" s="203"/>
      <c r="K317" s="166" t="s">
        <v>155</v>
      </c>
      <c r="L317" s="94"/>
      <c r="M317" s="94"/>
      <c r="N317" s="94"/>
      <c r="O317" s="170"/>
    </row>
    <row r="318" spans="1:15" ht="15" customHeight="1">
      <c r="A318" s="91">
        <v>2001041</v>
      </c>
      <c r="B318" s="41" t="s">
        <v>98</v>
      </c>
      <c r="C318" s="43">
        <v>201</v>
      </c>
      <c r="D318" s="41" t="s">
        <v>152</v>
      </c>
      <c r="E318" s="41">
        <v>104000</v>
      </c>
      <c r="F318" s="42" t="s">
        <v>189</v>
      </c>
      <c r="G318" s="41"/>
      <c r="H318" s="41"/>
      <c r="I318" s="41">
        <v>168.59</v>
      </c>
      <c r="J318" s="203"/>
      <c r="K318" s="166" t="s">
        <v>155</v>
      </c>
      <c r="L318" s="94"/>
      <c r="M318" s="94"/>
      <c r="N318" s="94"/>
      <c r="O318" s="170"/>
    </row>
    <row r="319" spans="1:15" ht="15" customHeight="1">
      <c r="A319" s="91">
        <v>2001051</v>
      </c>
      <c r="B319" s="41" t="s">
        <v>87</v>
      </c>
      <c r="C319" s="43">
        <v>201</v>
      </c>
      <c r="D319" s="41" t="s">
        <v>152</v>
      </c>
      <c r="E319" s="41">
        <v>104000</v>
      </c>
      <c r="F319" s="42" t="s">
        <v>189</v>
      </c>
      <c r="G319" s="41"/>
      <c r="H319" s="41"/>
      <c r="I319" s="41">
        <v>929.09</v>
      </c>
      <c r="J319" s="203"/>
      <c r="K319" s="166" t="s">
        <v>155</v>
      </c>
      <c r="L319" s="94"/>
      <c r="M319" s="94"/>
      <c r="N319" s="94"/>
      <c r="O319" s="170"/>
    </row>
    <row r="320" spans="1:15" ht="15" customHeight="1">
      <c r="A320" s="91">
        <v>5004000</v>
      </c>
      <c r="B320" s="41" t="s">
        <v>170</v>
      </c>
      <c r="C320" s="43">
        <v>201</v>
      </c>
      <c r="D320" s="41" t="s">
        <v>152</v>
      </c>
      <c r="E320" s="41">
        <v>104000</v>
      </c>
      <c r="F320" s="42" t="s">
        <v>189</v>
      </c>
      <c r="G320" s="41"/>
      <c r="H320" s="41"/>
      <c r="I320" s="41">
        <v>405.44</v>
      </c>
      <c r="J320" s="203"/>
      <c r="K320" s="166" t="s">
        <v>170</v>
      </c>
      <c r="L320" s="94"/>
      <c r="M320" s="94"/>
      <c r="N320" s="94"/>
      <c r="O320" s="170"/>
    </row>
    <row r="321" spans="1:15" ht="15" customHeight="1">
      <c r="A321" s="91">
        <v>2001011</v>
      </c>
      <c r="B321" s="41" t="s">
        <v>97</v>
      </c>
      <c r="C321" s="43">
        <v>201</v>
      </c>
      <c r="D321" s="41" t="s">
        <v>152</v>
      </c>
      <c r="E321" s="41">
        <v>104000</v>
      </c>
      <c r="F321" s="42" t="s">
        <v>189</v>
      </c>
      <c r="G321" s="41"/>
      <c r="H321" s="41"/>
      <c r="I321" s="41">
        <v>1442.13</v>
      </c>
      <c r="J321" s="203"/>
      <c r="K321" s="166" t="s">
        <v>155</v>
      </c>
      <c r="L321" s="94"/>
      <c r="M321" s="94"/>
      <c r="N321" s="94"/>
      <c r="O321" s="170"/>
    </row>
    <row r="322" spans="1:15" ht="15" customHeight="1">
      <c r="A322" s="91">
        <v>2001021</v>
      </c>
      <c r="B322" s="41" t="s">
        <v>89</v>
      </c>
      <c r="C322" s="43">
        <v>201</v>
      </c>
      <c r="D322" s="41" t="s">
        <v>152</v>
      </c>
      <c r="E322" s="41">
        <v>104000</v>
      </c>
      <c r="F322" s="42" t="s">
        <v>189</v>
      </c>
      <c r="G322" s="41"/>
      <c r="H322" s="41"/>
      <c r="I322" s="41">
        <v>66.78</v>
      </c>
      <c r="J322" s="203"/>
      <c r="K322" s="166" t="s">
        <v>155</v>
      </c>
      <c r="L322" s="94"/>
      <c r="M322" s="94"/>
      <c r="N322" s="94"/>
      <c r="O322" s="170"/>
    </row>
    <row r="323" spans="1:15" ht="15" customHeight="1">
      <c r="A323" s="91">
        <v>2001041</v>
      </c>
      <c r="B323" s="41" t="s">
        <v>98</v>
      </c>
      <c r="C323" s="43">
        <v>201</v>
      </c>
      <c r="D323" s="41" t="s">
        <v>152</v>
      </c>
      <c r="E323" s="41">
        <v>104000</v>
      </c>
      <c r="F323" s="42" t="s">
        <v>189</v>
      </c>
      <c r="G323" s="41"/>
      <c r="H323" s="41"/>
      <c r="I323" s="41">
        <v>956.34</v>
      </c>
      <c r="J323" s="203"/>
      <c r="K323" s="166" t="s">
        <v>155</v>
      </c>
      <c r="L323" s="94"/>
      <c r="M323" s="94"/>
      <c r="N323" s="94"/>
      <c r="O323" s="170"/>
    </row>
    <row r="324" spans="1:15" ht="15" customHeight="1">
      <c r="A324" s="91">
        <v>2001051</v>
      </c>
      <c r="B324" s="41" t="s">
        <v>87</v>
      </c>
      <c r="C324" s="43">
        <v>201</v>
      </c>
      <c r="D324" s="41" t="s">
        <v>152</v>
      </c>
      <c r="E324" s="41">
        <v>104000</v>
      </c>
      <c r="F324" s="42" t="s">
        <v>189</v>
      </c>
      <c r="G324" s="41"/>
      <c r="H324" s="41"/>
      <c r="I324" s="41">
        <v>1502.75</v>
      </c>
      <c r="J324" s="203"/>
      <c r="K324" s="166" t="s">
        <v>155</v>
      </c>
      <c r="L324" s="94"/>
      <c r="M324" s="94"/>
      <c r="N324" s="94"/>
      <c r="O324" s="170"/>
    </row>
    <row r="325" spans="1:15" ht="15" customHeight="1">
      <c r="A325" s="91">
        <v>2001011</v>
      </c>
      <c r="B325" s="41" t="s">
        <v>97</v>
      </c>
      <c r="C325" s="43">
        <v>201</v>
      </c>
      <c r="D325" s="41" t="s">
        <v>152</v>
      </c>
      <c r="E325" s="41">
        <v>104000</v>
      </c>
      <c r="F325" s="42" t="s">
        <v>189</v>
      </c>
      <c r="G325" s="41"/>
      <c r="H325" s="41"/>
      <c r="I325" s="41">
        <v>1033.8800000000001</v>
      </c>
      <c r="J325" s="203"/>
      <c r="K325" s="166" t="s">
        <v>155</v>
      </c>
      <c r="L325" s="94"/>
      <c r="M325" s="94"/>
      <c r="N325" s="94"/>
      <c r="O325" s="170"/>
    </row>
    <row r="326" spans="1:15" ht="15" customHeight="1">
      <c r="A326" s="91">
        <v>2001021</v>
      </c>
      <c r="B326" s="41" t="s">
        <v>89</v>
      </c>
      <c r="C326" s="43">
        <v>201</v>
      </c>
      <c r="D326" s="41" t="s">
        <v>152</v>
      </c>
      <c r="E326" s="41">
        <v>104000</v>
      </c>
      <c r="F326" s="42" t="s">
        <v>189</v>
      </c>
      <c r="G326" s="41"/>
      <c r="H326" s="41"/>
      <c r="I326" s="41">
        <v>2113.9</v>
      </c>
      <c r="J326" s="203"/>
      <c r="K326" s="166" t="s">
        <v>155</v>
      </c>
      <c r="L326" s="94"/>
      <c r="M326" s="94"/>
      <c r="N326" s="94"/>
      <c r="O326" s="170"/>
    </row>
    <row r="327" spans="1:15" ht="15" customHeight="1">
      <c r="A327" s="91">
        <v>2001011</v>
      </c>
      <c r="B327" s="41" t="s">
        <v>97</v>
      </c>
      <c r="C327" s="43">
        <v>201</v>
      </c>
      <c r="D327" s="41" t="s">
        <v>152</v>
      </c>
      <c r="E327" s="41">
        <v>104000</v>
      </c>
      <c r="F327" s="42" t="s">
        <v>189</v>
      </c>
      <c r="G327" s="41"/>
      <c r="H327" s="41"/>
      <c r="I327" s="41">
        <v>14109.14</v>
      </c>
      <c r="J327" s="203"/>
      <c r="K327" s="166" t="s">
        <v>155</v>
      </c>
      <c r="L327" s="94"/>
      <c r="M327" s="94"/>
      <c r="N327" s="94"/>
      <c r="O327" s="170"/>
    </row>
    <row r="328" spans="1:15" ht="15" customHeight="1">
      <c r="A328" s="91">
        <v>2001021</v>
      </c>
      <c r="B328" s="41" t="s">
        <v>89</v>
      </c>
      <c r="C328" s="43">
        <v>201</v>
      </c>
      <c r="D328" s="41" t="s">
        <v>152</v>
      </c>
      <c r="E328" s="41">
        <v>104000</v>
      </c>
      <c r="F328" s="42" t="s">
        <v>189</v>
      </c>
      <c r="G328" s="41"/>
      <c r="H328" s="41"/>
      <c r="I328" s="41">
        <v>6072.53</v>
      </c>
      <c r="J328" s="203"/>
      <c r="K328" s="166" t="s">
        <v>155</v>
      </c>
      <c r="L328" s="94"/>
      <c r="M328" s="94"/>
      <c r="N328" s="94"/>
      <c r="O328" s="170"/>
    </row>
    <row r="329" spans="1:15" ht="15" customHeight="1">
      <c r="A329" s="91">
        <v>2001041</v>
      </c>
      <c r="B329" s="41" t="s">
        <v>98</v>
      </c>
      <c r="C329" s="43">
        <v>201</v>
      </c>
      <c r="D329" s="41" t="s">
        <v>152</v>
      </c>
      <c r="E329" s="41">
        <v>104000</v>
      </c>
      <c r="F329" s="42" t="s">
        <v>189</v>
      </c>
      <c r="G329" s="41"/>
      <c r="H329" s="41"/>
      <c r="I329" s="41">
        <v>15099.02</v>
      </c>
      <c r="J329" s="203"/>
      <c r="K329" s="166" t="s">
        <v>155</v>
      </c>
      <c r="L329" s="94"/>
      <c r="M329" s="94"/>
      <c r="N329" s="94"/>
      <c r="O329" s="170"/>
    </row>
    <row r="330" spans="1:15" ht="15" customHeight="1">
      <c r="A330" s="91">
        <v>2001051</v>
      </c>
      <c r="B330" s="41" t="s">
        <v>87</v>
      </c>
      <c r="C330" s="43">
        <v>201</v>
      </c>
      <c r="D330" s="41" t="s">
        <v>152</v>
      </c>
      <c r="E330" s="41">
        <v>104000</v>
      </c>
      <c r="F330" s="42" t="s">
        <v>189</v>
      </c>
      <c r="G330" s="41"/>
      <c r="H330" s="41"/>
      <c r="I330" s="41">
        <v>10111.48</v>
      </c>
      <c r="J330" s="203"/>
      <c r="K330" s="166" t="s">
        <v>155</v>
      </c>
      <c r="L330" s="94"/>
      <c r="M330" s="94"/>
      <c r="N330" s="94"/>
      <c r="O330" s="170"/>
    </row>
    <row r="331" spans="1:15" ht="15" customHeight="1">
      <c r="A331" s="91">
        <v>5004000</v>
      </c>
      <c r="B331" s="41" t="s">
        <v>170</v>
      </c>
      <c r="C331" s="43">
        <v>201</v>
      </c>
      <c r="D331" s="41" t="s">
        <v>152</v>
      </c>
      <c r="E331" s="41">
        <v>104000</v>
      </c>
      <c r="F331" s="42" t="s">
        <v>189</v>
      </c>
      <c r="G331" s="41"/>
      <c r="H331" s="41"/>
      <c r="I331" s="41">
        <v>4105.32</v>
      </c>
      <c r="J331" s="203"/>
      <c r="K331" s="166" t="s">
        <v>170</v>
      </c>
      <c r="L331" s="94"/>
      <c r="M331" s="94"/>
      <c r="N331" s="94"/>
      <c r="O331" s="170"/>
    </row>
    <row r="332" spans="1:15" ht="15" customHeight="1">
      <c r="A332" s="91">
        <v>5001000</v>
      </c>
      <c r="B332" s="41" t="s">
        <v>190</v>
      </c>
      <c r="C332" s="43">
        <v>201</v>
      </c>
      <c r="D332" s="41" t="s">
        <v>152</v>
      </c>
      <c r="E332" s="41">
        <v>104000</v>
      </c>
      <c r="F332" s="42" t="s">
        <v>189</v>
      </c>
      <c r="G332" s="41"/>
      <c r="H332" s="41"/>
      <c r="I332" s="41">
        <v>12534.28</v>
      </c>
      <c r="J332" s="203"/>
      <c r="K332" s="166" t="s">
        <v>174</v>
      </c>
      <c r="L332" s="94"/>
      <c r="M332" s="94"/>
      <c r="N332" s="94"/>
      <c r="O332" s="170" t="s">
        <v>191</v>
      </c>
    </row>
    <row r="333" spans="1:15" ht="15" customHeight="1">
      <c r="A333" s="91">
        <v>5004000</v>
      </c>
      <c r="B333" s="41" t="s">
        <v>170</v>
      </c>
      <c r="C333" s="43">
        <v>201</v>
      </c>
      <c r="D333" s="41" t="s">
        <v>152</v>
      </c>
      <c r="E333" s="41">
        <v>104000</v>
      </c>
      <c r="F333" s="42" t="s">
        <v>189</v>
      </c>
      <c r="G333" s="41"/>
      <c r="H333" s="41"/>
      <c r="I333" s="41">
        <v>2270.56</v>
      </c>
      <c r="J333" s="203"/>
      <c r="K333" s="166" t="s">
        <v>170</v>
      </c>
      <c r="L333" s="94"/>
      <c r="M333" s="94"/>
      <c r="N333" s="94"/>
      <c r="O333" s="170"/>
    </row>
    <row r="334" spans="1:15" ht="15" customHeight="1">
      <c r="A334" s="91">
        <v>2001011</v>
      </c>
      <c r="B334" s="41" t="s">
        <v>97</v>
      </c>
      <c r="C334" s="43">
        <v>201</v>
      </c>
      <c r="D334" s="41" t="s">
        <v>152</v>
      </c>
      <c r="E334" s="41">
        <v>104000</v>
      </c>
      <c r="F334" s="42" t="s">
        <v>189</v>
      </c>
      <c r="G334" s="41"/>
      <c r="H334" s="41"/>
      <c r="I334" s="41">
        <v>5696.19</v>
      </c>
      <c r="J334" s="203"/>
      <c r="K334" s="166" t="s">
        <v>155</v>
      </c>
      <c r="L334" s="94"/>
      <c r="M334" s="94"/>
      <c r="N334" s="94"/>
      <c r="O334" s="170"/>
    </row>
    <row r="335" spans="1:15" ht="15" customHeight="1">
      <c r="A335" s="91">
        <v>2001021</v>
      </c>
      <c r="B335" s="41" t="s">
        <v>89</v>
      </c>
      <c r="C335" s="43">
        <v>201</v>
      </c>
      <c r="D335" s="41" t="s">
        <v>152</v>
      </c>
      <c r="E335" s="41">
        <v>104000</v>
      </c>
      <c r="F335" s="42" t="s">
        <v>189</v>
      </c>
      <c r="G335" s="41"/>
      <c r="H335" s="41"/>
      <c r="I335" s="41">
        <v>5504.35</v>
      </c>
      <c r="J335" s="203"/>
      <c r="K335" s="166" t="s">
        <v>155</v>
      </c>
      <c r="L335" s="94"/>
      <c r="M335" s="94"/>
      <c r="N335" s="94"/>
      <c r="O335" s="170"/>
    </row>
    <row r="336" spans="1:15" ht="15" customHeight="1">
      <c r="A336" s="91">
        <v>2001041</v>
      </c>
      <c r="B336" s="41" t="s">
        <v>98</v>
      </c>
      <c r="C336" s="43">
        <v>201</v>
      </c>
      <c r="D336" s="41" t="s">
        <v>152</v>
      </c>
      <c r="E336" s="41">
        <v>104000</v>
      </c>
      <c r="F336" s="42" t="s">
        <v>189</v>
      </c>
      <c r="G336" s="41"/>
      <c r="H336" s="41"/>
      <c r="I336" s="41">
        <v>3088.7</v>
      </c>
      <c r="J336" s="203"/>
      <c r="K336" s="166" t="s">
        <v>155</v>
      </c>
      <c r="L336" s="94"/>
      <c r="M336" s="94"/>
      <c r="N336" s="94"/>
      <c r="O336" s="170"/>
    </row>
    <row r="337" spans="1:15" ht="15" customHeight="1">
      <c r="A337" s="91">
        <v>2001051</v>
      </c>
      <c r="B337" s="41" t="s">
        <v>87</v>
      </c>
      <c r="C337" s="43">
        <v>201</v>
      </c>
      <c r="D337" s="41" t="s">
        <v>152</v>
      </c>
      <c r="E337" s="41">
        <v>104000</v>
      </c>
      <c r="F337" s="42" t="s">
        <v>189</v>
      </c>
      <c r="G337" s="41"/>
      <c r="H337" s="41"/>
      <c r="I337" s="41">
        <v>3566.84</v>
      </c>
      <c r="J337" s="203"/>
      <c r="K337" s="166" t="s">
        <v>155</v>
      </c>
      <c r="L337" s="94"/>
      <c r="M337" s="94"/>
      <c r="N337" s="94"/>
      <c r="O337" s="170"/>
    </row>
    <row r="338" spans="1:15" ht="15" customHeight="1">
      <c r="A338" s="91">
        <v>5004000</v>
      </c>
      <c r="B338" s="41" t="s">
        <v>170</v>
      </c>
      <c r="C338" s="43">
        <v>201</v>
      </c>
      <c r="D338" s="41" t="s">
        <v>152</v>
      </c>
      <c r="E338" s="41">
        <v>104000</v>
      </c>
      <c r="F338" s="42" t="s">
        <v>189</v>
      </c>
      <c r="G338" s="41"/>
      <c r="H338" s="41"/>
      <c r="I338" s="41">
        <v>906.12</v>
      </c>
      <c r="J338" s="203"/>
      <c r="K338" s="166" t="s">
        <v>170</v>
      </c>
      <c r="L338" s="94"/>
      <c r="M338" s="94"/>
      <c r="N338" s="94"/>
      <c r="O338" s="170"/>
    </row>
    <row r="339" spans="1:15" ht="15" customHeight="1">
      <c r="A339" s="91">
        <v>2001021</v>
      </c>
      <c r="B339" s="41" t="s">
        <v>89</v>
      </c>
      <c r="C339" s="43">
        <v>201</v>
      </c>
      <c r="D339" s="41" t="s">
        <v>152</v>
      </c>
      <c r="E339" s="41">
        <v>104000</v>
      </c>
      <c r="F339" s="42" t="s">
        <v>189</v>
      </c>
      <c r="G339" s="41"/>
      <c r="H339" s="41"/>
      <c r="I339" s="41">
        <v>4819.12</v>
      </c>
      <c r="J339" s="203"/>
      <c r="K339" s="166" t="s">
        <v>155</v>
      </c>
      <c r="L339" s="94"/>
      <c r="M339" s="94"/>
      <c r="N339" s="94"/>
      <c r="O339" s="170"/>
    </row>
    <row r="340" spans="1:15" ht="15" customHeight="1">
      <c r="A340" s="91">
        <v>2001041</v>
      </c>
      <c r="B340" s="41" t="s">
        <v>98</v>
      </c>
      <c r="C340" s="43">
        <v>201</v>
      </c>
      <c r="D340" s="41" t="s">
        <v>152</v>
      </c>
      <c r="E340" s="41">
        <v>104000</v>
      </c>
      <c r="F340" s="42" t="s">
        <v>189</v>
      </c>
      <c r="G340" s="41"/>
      <c r="H340" s="41"/>
      <c r="I340" s="41">
        <v>12227.34</v>
      </c>
      <c r="J340" s="203"/>
      <c r="K340" s="166" t="s">
        <v>155</v>
      </c>
      <c r="L340" s="94"/>
      <c r="M340" s="94"/>
      <c r="N340" s="94"/>
      <c r="O340" s="170"/>
    </row>
    <row r="341" spans="1:15" ht="15" customHeight="1">
      <c r="A341" s="91">
        <v>2001011</v>
      </c>
      <c r="B341" s="41" t="s">
        <v>97</v>
      </c>
      <c r="C341" s="43">
        <v>201</v>
      </c>
      <c r="D341" s="41" t="s">
        <v>152</v>
      </c>
      <c r="E341" s="41">
        <v>104000</v>
      </c>
      <c r="F341" s="42" t="s">
        <v>189</v>
      </c>
      <c r="G341" s="41"/>
      <c r="H341" s="41"/>
      <c r="I341" s="41">
        <v>6757.01</v>
      </c>
      <c r="J341" s="203"/>
      <c r="K341" s="166" t="s">
        <v>155</v>
      </c>
      <c r="L341" s="94"/>
      <c r="M341" s="94"/>
      <c r="N341" s="94"/>
      <c r="O341" s="170"/>
    </row>
    <row r="342" spans="1:15" ht="15" customHeight="1">
      <c r="A342" s="91">
        <v>2001051</v>
      </c>
      <c r="B342" s="41" t="s">
        <v>87</v>
      </c>
      <c r="C342" s="43">
        <v>201</v>
      </c>
      <c r="D342" s="41" t="s">
        <v>152</v>
      </c>
      <c r="E342" s="41">
        <v>104000</v>
      </c>
      <c r="F342" s="42" t="s">
        <v>189</v>
      </c>
      <c r="G342" s="41"/>
      <c r="H342" s="41"/>
      <c r="I342" s="41">
        <v>15918.41</v>
      </c>
      <c r="J342" s="203"/>
      <c r="K342" s="166" t="s">
        <v>155</v>
      </c>
      <c r="L342" s="94"/>
      <c r="M342" s="94"/>
      <c r="N342" s="94"/>
      <c r="O342" s="170"/>
    </row>
    <row r="343" spans="1:15" ht="15" customHeight="1">
      <c r="A343" s="91">
        <v>2001021</v>
      </c>
      <c r="B343" s="41" t="s">
        <v>89</v>
      </c>
      <c r="C343" s="43">
        <v>201</v>
      </c>
      <c r="D343" s="41" t="s">
        <v>152</v>
      </c>
      <c r="E343" s="41">
        <v>105000</v>
      </c>
      <c r="F343" s="201" t="s">
        <v>192</v>
      </c>
      <c r="G343" s="41"/>
      <c r="H343" s="41"/>
      <c r="I343" s="41">
        <v>67.2</v>
      </c>
      <c r="J343" s="203"/>
      <c r="K343" s="166" t="s">
        <v>155</v>
      </c>
      <c r="L343" s="94"/>
      <c r="M343" s="94"/>
      <c r="N343" s="94"/>
      <c r="O343" s="170"/>
    </row>
    <row r="344" spans="1:15" ht="15" customHeight="1">
      <c r="A344" s="91">
        <v>2001041</v>
      </c>
      <c r="B344" s="41" t="s">
        <v>98</v>
      </c>
      <c r="C344" s="43">
        <v>201</v>
      </c>
      <c r="D344" s="41" t="s">
        <v>152</v>
      </c>
      <c r="E344" s="41">
        <v>105005</v>
      </c>
      <c r="F344" s="201" t="s">
        <v>193</v>
      </c>
      <c r="G344" s="41"/>
      <c r="H344" s="41"/>
      <c r="I344" s="41">
        <v>23600</v>
      </c>
      <c r="J344" s="203"/>
      <c r="K344" s="166" t="s">
        <v>155</v>
      </c>
      <c r="L344" s="94"/>
      <c r="M344" s="94"/>
      <c r="N344" s="94"/>
      <c r="O344" s="170"/>
    </row>
    <row r="345" spans="1:15" ht="15" customHeight="1">
      <c r="A345" s="91">
        <v>2001041</v>
      </c>
      <c r="B345" s="41" t="s">
        <v>98</v>
      </c>
      <c r="C345" s="43">
        <v>201</v>
      </c>
      <c r="D345" s="41" t="s">
        <v>152</v>
      </c>
      <c r="E345" s="41">
        <v>105005</v>
      </c>
      <c r="F345" s="201" t="s">
        <v>193</v>
      </c>
      <c r="G345" s="41"/>
      <c r="H345" s="41"/>
      <c r="I345" s="41">
        <v>896</v>
      </c>
      <c r="J345" s="203"/>
      <c r="K345" s="166" t="s">
        <v>155</v>
      </c>
      <c r="L345" s="94"/>
      <c r="M345" s="94"/>
      <c r="N345" s="94"/>
      <c r="O345" s="170"/>
    </row>
    <row r="346" spans="1:15" ht="15" customHeight="1">
      <c r="A346" s="91">
        <v>2001021</v>
      </c>
      <c r="B346" s="41" t="s">
        <v>89</v>
      </c>
      <c r="C346" s="43">
        <v>201</v>
      </c>
      <c r="D346" s="41" t="s">
        <v>152</v>
      </c>
      <c r="E346" s="41">
        <v>105005</v>
      </c>
      <c r="F346" s="201" t="s">
        <v>193</v>
      </c>
      <c r="G346" s="41"/>
      <c r="H346" s="41"/>
      <c r="I346" s="41">
        <v>6608</v>
      </c>
      <c r="J346" s="203"/>
      <c r="K346" s="166" t="s">
        <v>155</v>
      </c>
      <c r="L346" s="94"/>
      <c r="M346" s="94"/>
      <c r="N346" s="94"/>
      <c r="O346" s="170"/>
    </row>
    <row r="347" spans="1:15" ht="15" customHeight="1">
      <c r="A347" s="91">
        <v>2001041</v>
      </c>
      <c r="B347" s="41" t="s">
        <v>98</v>
      </c>
      <c r="C347" s="43">
        <v>201</v>
      </c>
      <c r="D347" s="41" t="s">
        <v>152</v>
      </c>
      <c r="E347" s="41">
        <v>105005</v>
      </c>
      <c r="F347" s="201" t="s">
        <v>193</v>
      </c>
      <c r="G347" s="41"/>
      <c r="H347" s="41"/>
      <c r="I347" s="41">
        <v>1400</v>
      </c>
      <c r="J347" s="203"/>
      <c r="K347" s="166" t="s">
        <v>155</v>
      </c>
      <c r="L347" s="94"/>
      <c r="M347" s="94"/>
      <c r="N347" s="94"/>
      <c r="O347" s="170"/>
    </row>
    <row r="348" spans="1:15" ht="15" customHeight="1">
      <c r="A348" s="91">
        <v>5004000</v>
      </c>
      <c r="B348" s="41" t="s">
        <v>170</v>
      </c>
      <c r="C348" s="43">
        <v>201</v>
      </c>
      <c r="D348" s="41" t="s">
        <v>152</v>
      </c>
      <c r="E348" s="41">
        <v>105008</v>
      </c>
      <c r="F348" s="201" t="s">
        <v>194</v>
      </c>
      <c r="G348" s="41"/>
      <c r="H348" s="41"/>
      <c r="I348" s="41">
        <v>122443.92</v>
      </c>
      <c r="J348" s="203"/>
      <c r="K348" s="166" t="s">
        <v>170</v>
      </c>
      <c r="L348" s="94"/>
      <c r="M348" s="94"/>
      <c r="N348" s="94"/>
      <c r="O348" s="170"/>
    </row>
    <row r="349" spans="1:15" ht="15" customHeight="1">
      <c r="A349" s="91">
        <v>5004000</v>
      </c>
      <c r="B349" s="41" t="s">
        <v>170</v>
      </c>
      <c r="C349" s="43">
        <v>201</v>
      </c>
      <c r="D349" s="41" t="s">
        <v>152</v>
      </c>
      <c r="E349" s="41">
        <v>105008</v>
      </c>
      <c r="F349" s="201" t="s">
        <v>194</v>
      </c>
      <c r="G349" s="41"/>
      <c r="H349" s="41"/>
      <c r="I349" s="41">
        <v>122443.92</v>
      </c>
      <c r="J349" s="203"/>
      <c r="K349" s="166" t="s">
        <v>170</v>
      </c>
      <c r="L349" s="94"/>
      <c r="M349" s="94"/>
      <c r="N349" s="94"/>
      <c r="O349" s="170"/>
    </row>
    <row r="350" spans="1:15" ht="15" customHeight="1">
      <c r="A350" s="91">
        <v>5004000</v>
      </c>
      <c r="B350" s="41" t="s">
        <v>170</v>
      </c>
      <c r="C350" s="43">
        <v>201</v>
      </c>
      <c r="D350" s="41" t="s">
        <v>152</v>
      </c>
      <c r="E350" s="41">
        <v>105008</v>
      </c>
      <c r="F350" s="201" t="s">
        <v>194</v>
      </c>
      <c r="G350" s="41"/>
      <c r="H350" s="41"/>
      <c r="I350" s="41">
        <v>120560.16</v>
      </c>
      <c r="J350" s="203"/>
      <c r="K350" s="166" t="s">
        <v>170</v>
      </c>
      <c r="L350" s="94"/>
      <c r="M350" s="94"/>
      <c r="N350" s="94"/>
      <c r="O350" s="170"/>
    </row>
    <row r="351" spans="1:15" ht="15" customHeight="1">
      <c r="A351" s="91">
        <v>5004000</v>
      </c>
      <c r="B351" s="41" t="s">
        <v>170</v>
      </c>
      <c r="C351" s="43">
        <v>201</v>
      </c>
      <c r="D351" s="41" t="s">
        <v>152</v>
      </c>
      <c r="E351" s="41">
        <v>105008</v>
      </c>
      <c r="F351" s="201" t="s">
        <v>194</v>
      </c>
      <c r="G351" s="41"/>
      <c r="H351" s="41"/>
      <c r="I351" s="41">
        <v>122443.92</v>
      </c>
      <c r="J351" s="203"/>
      <c r="K351" s="166" t="s">
        <v>170</v>
      </c>
      <c r="L351" s="94"/>
      <c r="M351" s="94"/>
      <c r="N351" s="94"/>
      <c r="O351" s="170"/>
    </row>
    <row r="352" spans="1:15" ht="15" customHeight="1">
      <c r="A352" s="91">
        <v>5004000</v>
      </c>
      <c r="B352" s="41" t="s">
        <v>170</v>
      </c>
      <c r="C352" s="43">
        <v>201</v>
      </c>
      <c r="D352" s="41" t="s">
        <v>152</v>
      </c>
      <c r="E352" s="41">
        <v>105008</v>
      </c>
      <c r="F352" s="201" t="s">
        <v>194</v>
      </c>
      <c r="G352" s="41"/>
      <c r="H352" s="41"/>
      <c r="I352" s="41">
        <v>122443.92</v>
      </c>
      <c r="J352" s="203"/>
      <c r="K352" s="166" t="s">
        <v>170</v>
      </c>
      <c r="L352" s="94"/>
      <c r="M352" s="94"/>
      <c r="N352" s="94"/>
      <c r="O352" s="170"/>
    </row>
    <row r="353" spans="1:15" ht="15" customHeight="1">
      <c r="A353" s="91">
        <v>5004000</v>
      </c>
      <c r="B353" s="41" t="s">
        <v>170</v>
      </c>
      <c r="C353" s="43">
        <v>201</v>
      </c>
      <c r="D353" s="41" t="s">
        <v>152</v>
      </c>
      <c r="E353" s="41">
        <v>105008</v>
      </c>
      <c r="F353" s="201" t="s">
        <v>194</v>
      </c>
      <c r="G353" s="41"/>
      <c r="H353" s="41"/>
      <c r="I353" s="41">
        <v>-18837.54</v>
      </c>
      <c r="J353" s="203"/>
      <c r="K353" s="166" t="s">
        <v>170</v>
      </c>
      <c r="L353" s="94"/>
      <c r="M353" s="94"/>
      <c r="N353" s="94"/>
      <c r="O353" s="170"/>
    </row>
    <row r="354" spans="1:15" ht="15" customHeight="1">
      <c r="A354" s="91">
        <v>5004000</v>
      </c>
      <c r="B354" s="41" t="s">
        <v>170</v>
      </c>
      <c r="C354" s="43">
        <v>201</v>
      </c>
      <c r="D354" s="41" t="s">
        <v>152</v>
      </c>
      <c r="E354" s="41">
        <v>105008</v>
      </c>
      <c r="F354" s="201" t="s">
        <v>194</v>
      </c>
      <c r="G354" s="41"/>
      <c r="H354" s="41"/>
      <c r="I354" s="41">
        <v>130301.16</v>
      </c>
      <c r="J354" s="203"/>
      <c r="K354" s="166" t="s">
        <v>170</v>
      </c>
      <c r="L354" s="94"/>
      <c r="M354" s="94"/>
      <c r="N354" s="94"/>
      <c r="O354" s="170"/>
    </row>
    <row r="355" spans="1:15" ht="15" customHeight="1">
      <c r="A355" s="91">
        <v>5004000</v>
      </c>
      <c r="B355" s="41" t="s">
        <v>170</v>
      </c>
      <c r="C355" s="43">
        <v>201</v>
      </c>
      <c r="D355" s="41" t="s">
        <v>152</v>
      </c>
      <c r="E355" s="41">
        <v>105008</v>
      </c>
      <c r="F355" s="201" t="s">
        <v>194</v>
      </c>
      <c r="G355" s="41"/>
      <c r="H355" s="41"/>
      <c r="I355" s="41">
        <v>184418.84</v>
      </c>
      <c r="J355" s="203"/>
      <c r="K355" s="166" t="s">
        <v>170</v>
      </c>
      <c r="L355" s="94"/>
      <c r="M355" s="94"/>
      <c r="N355" s="94"/>
      <c r="O355" s="170"/>
    </row>
    <row r="356" spans="1:15" ht="15" customHeight="1">
      <c r="A356" s="91">
        <v>5004000</v>
      </c>
      <c r="B356" s="41" t="s">
        <v>170</v>
      </c>
      <c r="C356" s="43">
        <v>201</v>
      </c>
      <c r="D356" s="41" t="s">
        <v>152</v>
      </c>
      <c r="E356" s="41">
        <v>105008</v>
      </c>
      <c r="F356" s="201" t="s">
        <v>194</v>
      </c>
      <c r="G356" s="41"/>
      <c r="H356" s="41"/>
      <c r="I356" s="41">
        <v>-40121.67</v>
      </c>
      <c r="J356" s="203"/>
      <c r="K356" s="166" t="s">
        <v>170</v>
      </c>
      <c r="L356" s="94"/>
      <c r="M356" s="94"/>
      <c r="N356" s="94"/>
      <c r="O356" s="170"/>
    </row>
    <row r="357" spans="1:15" ht="15" customHeight="1">
      <c r="A357" s="91">
        <v>5004000</v>
      </c>
      <c r="B357" s="41" t="s">
        <v>170</v>
      </c>
      <c r="C357" s="43">
        <v>201</v>
      </c>
      <c r="D357" s="41" t="s">
        <v>152</v>
      </c>
      <c r="E357" s="41">
        <v>105008</v>
      </c>
      <c r="F357" s="201" t="s">
        <v>194</v>
      </c>
      <c r="G357" s="41"/>
      <c r="H357" s="41"/>
      <c r="I357" s="41">
        <v>161190.57999999999</v>
      </c>
      <c r="J357" s="203"/>
      <c r="K357" s="166" t="s">
        <v>170</v>
      </c>
      <c r="L357" s="94"/>
      <c r="M357" s="94"/>
      <c r="N357" s="94"/>
      <c r="O357" s="170"/>
    </row>
    <row r="358" spans="1:15" ht="15" customHeight="1">
      <c r="A358" s="91">
        <v>5004000</v>
      </c>
      <c r="B358" s="41" t="s">
        <v>170</v>
      </c>
      <c r="C358" s="43">
        <v>201</v>
      </c>
      <c r="D358" s="41" t="s">
        <v>152</v>
      </c>
      <c r="E358" s="41">
        <v>105008</v>
      </c>
      <c r="F358" s="201" t="s">
        <v>194</v>
      </c>
      <c r="G358" s="41"/>
      <c r="H358" s="41"/>
      <c r="I358" s="41">
        <v>147816.69</v>
      </c>
      <c r="J358" s="203"/>
      <c r="K358" s="166" t="s">
        <v>170</v>
      </c>
      <c r="L358" s="94"/>
      <c r="M358" s="94"/>
      <c r="N358" s="94"/>
      <c r="O358" s="170"/>
    </row>
    <row r="359" spans="1:15" ht="15" customHeight="1">
      <c r="A359" s="91">
        <v>5004000</v>
      </c>
      <c r="B359" s="41" t="s">
        <v>170</v>
      </c>
      <c r="C359" s="43">
        <v>201</v>
      </c>
      <c r="D359" s="41" t="s">
        <v>152</v>
      </c>
      <c r="E359" s="41">
        <v>105008</v>
      </c>
      <c r="F359" s="201" t="s">
        <v>194</v>
      </c>
      <c r="G359" s="41"/>
      <c r="H359" s="41"/>
      <c r="I359" s="41">
        <v>126700.02</v>
      </c>
      <c r="J359" s="203"/>
      <c r="K359" s="166" t="s">
        <v>170</v>
      </c>
      <c r="L359" s="94"/>
      <c r="M359" s="94"/>
      <c r="N359" s="94"/>
      <c r="O359" s="170"/>
    </row>
    <row r="360" spans="1:15" ht="15" customHeight="1">
      <c r="A360" s="91">
        <v>5004000</v>
      </c>
      <c r="B360" s="41" t="s">
        <v>170</v>
      </c>
      <c r="C360" s="43">
        <v>201</v>
      </c>
      <c r="D360" s="41" t="s">
        <v>152</v>
      </c>
      <c r="E360" s="41">
        <v>105008</v>
      </c>
      <c r="F360" s="201" t="s">
        <v>194</v>
      </c>
      <c r="G360" s="41"/>
      <c r="H360" s="41"/>
      <c r="I360" s="41">
        <v>126700.02</v>
      </c>
      <c r="J360" s="203"/>
      <c r="K360" s="166" t="s">
        <v>170</v>
      </c>
      <c r="L360" s="94"/>
      <c r="M360" s="94"/>
      <c r="N360" s="94"/>
      <c r="O360" s="170"/>
    </row>
    <row r="361" spans="1:15" ht="15" customHeight="1">
      <c r="A361" s="91">
        <v>2001051</v>
      </c>
      <c r="B361" s="41" t="s">
        <v>87</v>
      </c>
      <c r="C361" s="43">
        <v>201</v>
      </c>
      <c r="D361" s="41" t="s">
        <v>152</v>
      </c>
      <c r="E361" s="41">
        <v>105022</v>
      </c>
      <c r="F361" s="201" t="s">
        <v>195</v>
      </c>
      <c r="G361" s="41"/>
      <c r="H361" s="41"/>
      <c r="I361" s="41">
        <v>910</v>
      </c>
      <c r="J361" s="203"/>
      <c r="K361" s="286" t="s">
        <v>155</v>
      </c>
      <c r="L361" s="94"/>
      <c r="M361" s="94"/>
      <c r="N361" s="94"/>
      <c r="O361" s="170"/>
    </row>
    <row r="362" spans="1:15" ht="15" customHeight="1">
      <c r="A362" s="91">
        <v>2001021</v>
      </c>
      <c r="B362" s="41" t="s">
        <v>89</v>
      </c>
      <c r="C362" s="43">
        <v>201</v>
      </c>
      <c r="D362" s="41" t="s">
        <v>152</v>
      </c>
      <c r="E362" s="41">
        <v>105022</v>
      </c>
      <c r="F362" s="201" t="s">
        <v>195</v>
      </c>
      <c r="G362" s="41"/>
      <c r="H362" s="41"/>
      <c r="I362" s="41">
        <v>42.6</v>
      </c>
      <c r="J362" s="203"/>
      <c r="K362" s="286" t="s">
        <v>155</v>
      </c>
      <c r="L362" s="94"/>
      <c r="M362" s="94"/>
      <c r="N362" s="94"/>
      <c r="O362" s="170"/>
    </row>
    <row r="363" spans="1:15" ht="15" customHeight="1">
      <c r="A363" s="91">
        <v>2001021</v>
      </c>
      <c r="B363" s="41" t="s">
        <v>89</v>
      </c>
      <c r="C363" s="43">
        <v>201</v>
      </c>
      <c r="D363" s="41" t="s">
        <v>152</v>
      </c>
      <c r="E363" s="41">
        <v>105022</v>
      </c>
      <c r="F363" s="201" t="s">
        <v>195</v>
      </c>
      <c r="G363" s="41"/>
      <c r="H363" s="41"/>
      <c r="I363" s="41">
        <v>608.55999999999995</v>
      </c>
      <c r="J363" s="203"/>
      <c r="K363" s="286" t="s">
        <v>155</v>
      </c>
      <c r="L363" s="94"/>
      <c r="M363" s="94"/>
      <c r="N363" s="94"/>
      <c r="O363" s="170"/>
    </row>
    <row r="364" spans="1:15" ht="15" customHeight="1">
      <c r="A364" s="91">
        <v>2001051</v>
      </c>
      <c r="B364" s="41" t="s">
        <v>87</v>
      </c>
      <c r="C364" s="43">
        <v>201</v>
      </c>
      <c r="D364" s="41" t="s">
        <v>152</v>
      </c>
      <c r="E364" s="41">
        <v>105022</v>
      </c>
      <c r="F364" s="201" t="s">
        <v>195</v>
      </c>
      <c r="G364" s="41"/>
      <c r="H364" s="41"/>
      <c r="I364" s="41">
        <v>66</v>
      </c>
      <c r="J364" s="203"/>
      <c r="K364" s="286" t="s">
        <v>155</v>
      </c>
      <c r="L364" s="94"/>
      <c r="M364" s="94"/>
      <c r="N364" s="94"/>
      <c r="O364" s="170"/>
    </row>
    <row r="365" spans="1:15" ht="15" customHeight="1">
      <c r="A365" s="91">
        <v>2001051</v>
      </c>
      <c r="B365" s="41" t="s">
        <v>87</v>
      </c>
      <c r="C365" s="43">
        <v>201</v>
      </c>
      <c r="D365" s="41" t="s">
        <v>152</v>
      </c>
      <c r="E365" s="41">
        <v>105022</v>
      </c>
      <c r="F365" s="201" t="s">
        <v>195</v>
      </c>
      <c r="G365" s="41"/>
      <c r="H365" s="41"/>
      <c r="I365" s="41">
        <v>129</v>
      </c>
      <c r="J365" s="203"/>
      <c r="K365" s="286" t="s">
        <v>155</v>
      </c>
      <c r="L365" s="94"/>
      <c r="M365" s="94"/>
      <c r="N365" s="94"/>
      <c r="O365" s="170"/>
    </row>
    <row r="366" spans="1:15" ht="15" customHeight="1">
      <c r="A366" s="91">
        <v>2001051</v>
      </c>
      <c r="B366" s="41" t="s">
        <v>87</v>
      </c>
      <c r="C366" s="43">
        <v>201</v>
      </c>
      <c r="D366" s="41" t="s">
        <v>152</v>
      </c>
      <c r="E366" s="41">
        <v>105022</v>
      </c>
      <c r="F366" s="201" t="s">
        <v>195</v>
      </c>
      <c r="G366" s="41"/>
      <c r="H366" s="41"/>
      <c r="I366" s="41">
        <v>46.5</v>
      </c>
      <c r="J366" s="203"/>
      <c r="K366" s="286" t="s">
        <v>155</v>
      </c>
      <c r="L366" s="94"/>
      <c r="M366" s="94"/>
      <c r="N366" s="94"/>
      <c r="O366" s="170"/>
    </row>
    <row r="367" spans="1:15" ht="15" customHeight="1">
      <c r="A367" s="91">
        <v>2001021</v>
      </c>
      <c r="B367" s="41" t="s">
        <v>89</v>
      </c>
      <c r="C367" s="43">
        <v>201</v>
      </c>
      <c r="D367" s="41" t="s">
        <v>152</v>
      </c>
      <c r="E367" s="41">
        <v>105022</v>
      </c>
      <c r="F367" s="201" t="s">
        <v>195</v>
      </c>
      <c r="G367" s="41"/>
      <c r="H367" s="41"/>
      <c r="I367" s="41">
        <v>96</v>
      </c>
      <c r="J367" s="203"/>
      <c r="K367" s="286" t="s">
        <v>155</v>
      </c>
      <c r="L367" s="94"/>
      <c r="M367" s="94"/>
      <c r="N367" s="94"/>
      <c r="O367" s="170"/>
    </row>
    <row r="368" spans="1:15" ht="15" customHeight="1">
      <c r="A368" s="91">
        <v>2001021</v>
      </c>
      <c r="B368" s="41" t="s">
        <v>89</v>
      </c>
      <c r="C368" s="43">
        <v>201</v>
      </c>
      <c r="D368" s="41" t="s">
        <v>152</v>
      </c>
      <c r="E368" s="41">
        <v>105022</v>
      </c>
      <c r="F368" s="201" t="s">
        <v>195</v>
      </c>
      <c r="G368" s="41"/>
      <c r="H368" s="41"/>
      <c r="I368" s="41">
        <v>156</v>
      </c>
      <c r="J368" s="203"/>
      <c r="K368" s="286" t="s">
        <v>155</v>
      </c>
      <c r="L368" s="94"/>
      <c r="M368" s="94"/>
      <c r="N368" s="94"/>
      <c r="O368" s="170"/>
    </row>
    <row r="369" spans="1:15" ht="15" customHeight="1">
      <c r="A369" s="91">
        <v>2001021</v>
      </c>
      <c r="B369" s="41" t="s">
        <v>89</v>
      </c>
      <c r="C369" s="43">
        <v>201</v>
      </c>
      <c r="D369" s="41" t="s">
        <v>152</v>
      </c>
      <c r="E369" s="41">
        <v>105022</v>
      </c>
      <c r="F369" s="201" t="s">
        <v>195</v>
      </c>
      <c r="G369" s="41"/>
      <c r="H369" s="41"/>
      <c r="I369" s="41">
        <v>181.8</v>
      </c>
      <c r="J369" s="203"/>
      <c r="K369" s="286" t="s">
        <v>155</v>
      </c>
      <c r="L369" s="94"/>
      <c r="M369" s="94"/>
      <c r="N369" s="94"/>
      <c r="O369" s="170"/>
    </row>
    <row r="370" spans="1:15" ht="15" customHeight="1">
      <c r="A370" s="91">
        <v>2001021</v>
      </c>
      <c r="B370" s="41" t="s">
        <v>89</v>
      </c>
      <c r="C370" s="43">
        <v>201</v>
      </c>
      <c r="D370" s="41" t="s">
        <v>152</v>
      </c>
      <c r="E370" s="41">
        <v>105022</v>
      </c>
      <c r="F370" s="201" t="s">
        <v>195</v>
      </c>
      <c r="G370" s="41"/>
      <c r="H370" s="41"/>
      <c r="I370" s="41">
        <v>51.3</v>
      </c>
      <c r="J370" s="203"/>
      <c r="K370" s="286" t="s">
        <v>155</v>
      </c>
      <c r="L370" s="94"/>
      <c r="M370" s="94"/>
      <c r="N370" s="94"/>
      <c r="O370" s="170"/>
    </row>
    <row r="371" spans="1:15" ht="15" customHeight="1">
      <c r="A371" s="91">
        <v>2001021</v>
      </c>
      <c r="B371" s="41" t="s">
        <v>89</v>
      </c>
      <c r="C371" s="43">
        <v>201</v>
      </c>
      <c r="D371" s="41" t="s">
        <v>152</v>
      </c>
      <c r="E371" s="41">
        <v>105022</v>
      </c>
      <c r="F371" s="201" t="s">
        <v>195</v>
      </c>
      <c r="G371" s="41"/>
      <c r="H371" s="41"/>
      <c r="I371" s="41">
        <v>156</v>
      </c>
      <c r="J371" s="203"/>
      <c r="K371" s="286" t="s">
        <v>155</v>
      </c>
      <c r="L371" s="94"/>
      <c r="M371" s="94"/>
      <c r="N371" s="94"/>
      <c r="O371" s="170"/>
    </row>
    <row r="372" spans="1:15" ht="15" customHeight="1">
      <c r="A372" s="91">
        <v>2000010</v>
      </c>
      <c r="B372" s="41" t="s">
        <v>159</v>
      </c>
      <c r="C372" s="43">
        <v>201</v>
      </c>
      <c r="D372" s="41" t="s">
        <v>152</v>
      </c>
      <c r="E372" s="41">
        <v>105022</v>
      </c>
      <c r="F372" s="201" t="s">
        <v>195</v>
      </c>
      <c r="G372" s="41"/>
      <c r="H372" s="41"/>
      <c r="I372" s="41">
        <v>140.4</v>
      </c>
      <c r="J372" s="203"/>
      <c r="K372" s="286" t="s">
        <v>161</v>
      </c>
      <c r="L372" s="94"/>
      <c r="M372" s="94"/>
      <c r="N372" s="94"/>
      <c r="O372" s="170"/>
    </row>
    <row r="373" spans="1:15" ht="15" customHeight="1">
      <c r="A373" s="91">
        <v>2001021</v>
      </c>
      <c r="B373" s="41" t="s">
        <v>89</v>
      </c>
      <c r="C373" s="43">
        <v>201</v>
      </c>
      <c r="D373" s="41" t="s">
        <v>152</v>
      </c>
      <c r="E373" s="41">
        <v>105022</v>
      </c>
      <c r="F373" s="201" t="s">
        <v>195</v>
      </c>
      <c r="G373" s="41"/>
      <c r="H373" s="41"/>
      <c r="I373" s="41">
        <v>291</v>
      </c>
      <c r="J373" s="203"/>
      <c r="K373" s="286" t="s">
        <v>155</v>
      </c>
      <c r="L373" s="94"/>
      <c r="M373" s="94"/>
      <c r="N373" s="94"/>
      <c r="O373" s="170"/>
    </row>
    <row r="374" spans="1:15" ht="15" customHeight="1">
      <c r="A374" s="91">
        <v>2001021</v>
      </c>
      <c r="B374" s="41" t="s">
        <v>89</v>
      </c>
      <c r="C374" s="43">
        <v>201</v>
      </c>
      <c r="D374" s="41" t="s">
        <v>152</v>
      </c>
      <c r="E374" s="41">
        <v>105022</v>
      </c>
      <c r="F374" s="201" t="s">
        <v>195</v>
      </c>
      <c r="G374" s="41"/>
      <c r="H374" s="41"/>
      <c r="I374" s="41">
        <v>247.5</v>
      </c>
      <c r="J374" s="203"/>
      <c r="K374" s="286" t="s">
        <v>155</v>
      </c>
      <c r="L374" s="94"/>
      <c r="M374" s="94"/>
      <c r="N374" s="94"/>
      <c r="O374" s="170"/>
    </row>
    <row r="375" spans="1:15" ht="15" customHeight="1">
      <c r="A375" s="91">
        <v>2001051</v>
      </c>
      <c r="B375" s="41" t="s">
        <v>87</v>
      </c>
      <c r="C375" s="43">
        <v>201</v>
      </c>
      <c r="D375" s="41" t="s">
        <v>152</v>
      </c>
      <c r="E375" s="41">
        <v>105022</v>
      </c>
      <c r="F375" s="201" t="s">
        <v>195</v>
      </c>
      <c r="G375" s="41"/>
      <c r="H375" s="41"/>
      <c r="I375" s="41">
        <v>264</v>
      </c>
      <c r="J375" s="203"/>
      <c r="K375" s="286" t="s">
        <v>155</v>
      </c>
      <c r="L375" s="94"/>
      <c r="M375" s="94"/>
      <c r="N375" s="94"/>
      <c r="O375" s="170"/>
    </row>
    <row r="376" spans="1:15" ht="15" customHeight="1">
      <c r="A376" s="91">
        <v>2000010</v>
      </c>
      <c r="B376" s="41" t="s">
        <v>159</v>
      </c>
      <c r="C376" s="43">
        <v>201</v>
      </c>
      <c r="D376" s="41" t="s">
        <v>152</v>
      </c>
      <c r="E376" s="41">
        <v>105022</v>
      </c>
      <c r="F376" s="201" t="s">
        <v>195</v>
      </c>
      <c r="G376" s="41"/>
      <c r="H376" s="41"/>
      <c r="I376" s="41">
        <v>54.3</v>
      </c>
      <c r="J376" s="203"/>
      <c r="K376" s="286" t="s">
        <v>161</v>
      </c>
      <c r="L376" s="94"/>
      <c r="M376" s="94"/>
      <c r="N376" s="94"/>
      <c r="O376" s="170"/>
    </row>
    <row r="377" spans="1:15" ht="15" customHeight="1">
      <c r="A377" s="91">
        <v>2001021</v>
      </c>
      <c r="B377" s="41" t="s">
        <v>89</v>
      </c>
      <c r="C377" s="43">
        <v>201</v>
      </c>
      <c r="D377" s="41" t="s">
        <v>152</v>
      </c>
      <c r="E377" s="41">
        <v>105022</v>
      </c>
      <c r="F377" s="201" t="s">
        <v>195</v>
      </c>
      <c r="G377" s="41"/>
      <c r="H377" s="41"/>
      <c r="I377" s="41">
        <v>90</v>
      </c>
      <c r="J377" s="203"/>
      <c r="K377" s="286" t="s">
        <v>155</v>
      </c>
      <c r="L377" s="94"/>
      <c r="M377" s="94"/>
      <c r="N377" s="94"/>
      <c r="O377" s="170"/>
    </row>
    <row r="378" spans="1:15" ht="15" customHeight="1">
      <c r="A378" s="91">
        <v>2001021</v>
      </c>
      <c r="B378" s="41" t="s">
        <v>89</v>
      </c>
      <c r="C378" s="43">
        <v>201</v>
      </c>
      <c r="D378" s="41" t="s">
        <v>152</v>
      </c>
      <c r="E378" s="41">
        <v>105022</v>
      </c>
      <c r="F378" s="201" t="s">
        <v>195</v>
      </c>
      <c r="G378" s="41"/>
      <c r="H378" s="41"/>
      <c r="I378" s="41">
        <v>45</v>
      </c>
      <c r="J378" s="203"/>
      <c r="K378" s="286" t="s">
        <v>155</v>
      </c>
      <c r="L378" s="94"/>
      <c r="M378" s="94"/>
      <c r="N378" s="94"/>
      <c r="O378" s="170"/>
    </row>
    <row r="379" spans="1:15" ht="15" customHeight="1">
      <c r="A379" s="91">
        <v>2001021</v>
      </c>
      <c r="B379" s="41" t="s">
        <v>89</v>
      </c>
      <c r="C379" s="43">
        <v>201</v>
      </c>
      <c r="D379" s="41" t="s">
        <v>152</v>
      </c>
      <c r="E379" s="41">
        <v>105022</v>
      </c>
      <c r="F379" s="201" t="s">
        <v>195</v>
      </c>
      <c r="G379" s="41"/>
      <c r="H379" s="41"/>
      <c r="I379" s="41">
        <v>421.5</v>
      </c>
      <c r="J379" s="203"/>
      <c r="K379" s="286" t="s">
        <v>155</v>
      </c>
      <c r="L379" s="94"/>
      <c r="M379" s="94"/>
      <c r="N379" s="94"/>
      <c r="O379" s="170"/>
    </row>
    <row r="380" spans="1:15" ht="15" customHeight="1">
      <c r="A380" s="91">
        <v>2001051</v>
      </c>
      <c r="B380" s="41" t="s">
        <v>87</v>
      </c>
      <c r="C380" s="43">
        <v>201</v>
      </c>
      <c r="D380" s="41" t="s">
        <v>152</v>
      </c>
      <c r="E380" s="41">
        <v>105022</v>
      </c>
      <c r="F380" s="201" t="s">
        <v>195</v>
      </c>
      <c r="G380" s="41"/>
      <c r="H380" s="41"/>
      <c r="I380" s="41">
        <v>1320</v>
      </c>
      <c r="J380" s="203"/>
      <c r="K380" s="286" t="s">
        <v>155</v>
      </c>
      <c r="L380" s="94"/>
      <c r="M380" s="94"/>
      <c r="N380" s="94"/>
      <c r="O380" s="170"/>
    </row>
    <row r="381" spans="1:15" ht="15" customHeight="1">
      <c r="A381" s="91">
        <v>2000010</v>
      </c>
      <c r="B381" s="41" t="s">
        <v>159</v>
      </c>
      <c r="C381" s="43">
        <v>201</v>
      </c>
      <c r="D381" s="41" t="s">
        <v>152</v>
      </c>
      <c r="E381" s="41">
        <v>105022</v>
      </c>
      <c r="F381" s="201" t="s">
        <v>195</v>
      </c>
      <c r="G381" s="41"/>
      <c r="H381" s="41"/>
      <c r="I381" s="41">
        <v>120.3</v>
      </c>
      <c r="J381" s="203"/>
      <c r="K381" s="286" t="s">
        <v>161</v>
      </c>
      <c r="L381" s="94"/>
      <c r="M381" s="94"/>
      <c r="N381" s="94"/>
      <c r="O381" s="170"/>
    </row>
    <row r="382" spans="1:15" ht="15" customHeight="1">
      <c r="A382" s="91">
        <v>2000010</v>
      </c>
      <c r="B382" s="41" t="s">
        <v>159</v>
      </c>
      <c r="C382" s="43">
        <v>201</v>
      </c>
      <c r="D382" s="41" t="s">
        <v>152</v>
      </c>
      <c r="E382" s="41">
        <v>105022</v>
      </c>
      <c r="F382" s="201" t="s">
        <v>195</v>
      </c>
      <c r="G382" s="41"/>
      <c r="H382" s="41"/>
      <c r="I382" s="41">
        <v>36.299999999999997</v>
      </c>
      <c r="J382" s="203"/>
      <c r="K382" s="286" t="s">
        <v>161</v>
      </c>
      <c r="L382" s="94"/>
      <c r="M382" s="94"/>
      <c r="N382" s="94"/>
      <c r="O382" s="170"/>
    </row>
    <row r="383" spans="1:15" ht="15" customHeight="1">
      <c r="A383" s="91">
        <v>2001051</v>
      </c>
      <c r="B383" s="41" t="s">
        <v>87</v>
      </c>
      <c r="C383" s="43">
        <v>201</v>
      </c>
      <c r="D383" s="41" t="s">
        <v>152</v>
      </c>
      <c r="E383" s="41">
        <v>105022</v>
      </c>
      <c r="F383" s="201" t="s">
        <v>195</v>
      </c>
      <c r="G383" s="41"/>
      <c r="H383" s="41"/>
      <c r="I383" s="41">
        <v>129</v>
      </c>
      <c r="J383" s="203"/>
      <c r="K383" s="286" t="s">
        <v>155</v>
      </c>
      <c r="L383" s="94"/>
      <c r="M383" s="94"/>
      <c r="N383" s="94"/>
      <c r="O383" s="170"/>
    </row>
    <row r="384" spans="1:15" ht="15" customHeight="1">
      <c r="A384" s="91">
        <v>2001021</v>
      </c>
      <c r="B384" s="41" t="s">
        <v>89</v>
      </c>
      <c r="C384" s="43">
        <v>201</v>
      </c>
      <c r="D384" s="41" t="s">
        <v>152</v>
      </c>
      <c r="E384" s="41">
        <v>105022</v>
      </c>
      <c r="F384" s="201" t="s">
        <v>195</v>
      </c>
      <c r="G384" s="41"/>
      <c r="H384" s="41"/>
      <c r="I384" s="41">
        <v>444</v>
      </c>
      <c r="J384" s="203"/>
      <c r="K384" s="286" t="s">
        <v>155</v>
      </c>
      <c r="L384" s="94"/>
      <c r="M384" s="94"/>
      <c r="N384" s="94"/>
      <c r="O384" s="170"/>
    </row>
    <row r="385" spans="1:15" ht="15" customHeight="1">
      <c r="A385" s="91">
        <v>2001051</v>
      </c>
      <c r="B385" s="41" t="s">
        <v>87</v>
      </c>
      <c r="C385" s="43">
        <v>201</v>
      </c>
      <c r="D385" s="41" t="s">
        <v>152</v>
      </c>
      <c r="E385" s="41">
        <v>105022</v>
      </c>
      <c r="F385" s="201" t="s">
        <v>195</v>
      </c>
      <c r="G385" s="41"/>
      <c r="H385" s="41"/>
      <c r="I385" s="41">
        <v>390</v>
      </c>
      <c r="J385" s="203"/>
      <c r="K385" s="286" t="s">
        <v>155</v>
      </c>
      <c r="L385" s="94"/>
      <c r="M385" s="94"/>
      <c r="N385" s="94"/>
      <c r="O385" s="170"/>
    </row>
    <row r="386" spans="1:15" ht="15" customHeight="1">
      <c r="A386" s="91">
        <v>2001021</v>
      </c>
      <c r="B386" s="41" t="s">
        <v>89</v>
      </c>
      <c r="C386" s="43">
        <v>201</v>
      </c>
      <c r="D386" s="41" t="s">
        <v>152</v>
      </c>
      <c r="E386" s="41">
        <v>105022</v>
      </c>
      <c r="F386" s="201" t="s">
        <v>195</v>
      </c>
      <c r="G386" s="41"/>
      <c r="H386" s="41"/>
      <c r="I386" s="41">
        <v>144</v>
      </c>
      <c r="J386" s="203"/>
      <c r="K386" s="286" t="s">
        <v>155</v>
      </c>
      <c r="L386" s="94"/>
      <c r="M386" s="94"/>
      <c r="N386" s="94"/>
      <c r="O386" s="170"/>
    </row>
    <row r="387" spans="1:15" ht="15" customHeight="1">
      <c r="A387" s="91">
        <v>2000010</v>
      </c>
      <c r="B387" s="41" t="s">
        <v>159</v>
      </c>
      <c r="C387" s="43">
        <v>201</v>
      </c>
      <c r="D387" s="41" t="s">
        <v>152</v>
      </c>
      <c r="E387" s="41">
        <v>105022</v>
      </c>
      <c r="F387" s="201" t="s">
        <v>195</v>
      </c>
      <c r="G387" s="41"/>
      <c r="H387" s="41"/>
      <c r="I387" s="41">
        <v>51.3</v>
      </c>
      <c r="J387" s="203"/>
      <c r="K387" s="286" t="s">
        <v>161</v>
      </c>
      <c r="L387" s="94"/>
      <c r="M387" s="94"/>
      <c r="N387" s="94"/>
      <c r="O387" s="170"/>
    </row>
    <row r="388" spans="1:15" ht="15" customHeight="1">
      <c r="A388" s="91">
        <v>2001011</v>
      </c>
      <c r="B388" s="41" t="s">
        <v>97</v>
      </c>
      <c r="C388" s="43">
        <v>201</v>
      </c>
      <c r="D388" s="41" t="s">
        <v>152</v>
      </c>
      <c r="E388" s="41">
        <v>105022</v>
      </c>
      <c r="F388" s="201" t="s">
        <v>195</v>
      </c>
      <c r="G388" s="41"/>
      <c r="H388" s="41"/>
      <c r="I388" s="41">
        <v>420</v>
      </c>
      <c r="J388" s="203"/>
      <c r="K388" s="286" t="s">
        <v>155</v>
      </c>
      <c r="L388" s="94"/>
      <c r="M388" s="94"/>
      <c r="N388" s="94"/>
      <c r="O388" s="170"/>
    </row>
    <row r="389" spans="1:15" ht="15" customHeight="1">
      <c r="A389" s="91">
        <v>2001051</v>
      </c>
      <c r="B389" s="41" t="s">
        <v>87</v>
      </c>
      <c r="C389" s="43">
        <v>201</v>
      </c>
      <c r="D389" s="41" t="s">
        <v>152</v>
      </c>
      <c r="E389" s="41">
        <v>105022</v>
      </c>
      <c r="F389" s="201" t="s">
        <v>195</v>
      </c>
      <c r="G389" s="41"/>
      <c r="H389" s="41"/>
      <c r="I389" s="41">
        <v>129</v>
      </c>
      <c r="J389" s="203"/>
      <c r="K389" s="286" t="s">
        <v>155</v>
      </c>
      <c r="L389" s="94"/>
      <c r="M389" s="94"/>
      <c r="N389" s="94"/>
      <c r="O389" s="170"/>
    </row>
    <row r="390" spans="1:15" ht="15" customHeight="1">
      <c r="A390" s="91">
        <v>2000010</v>
      </c>
      <c r="B390" s="41" t="s">
        <v>159</v>
      </c>
      <c r="C390" s="43">
        <v>201</v>
      </c>
      <c r="D390" s="41" t="s">
        <v>152</v>
      </c>
      <c r="E390" s="41">
        <v>105022</v>
      </c>
      <c r="F390" s="201" t="s">
        <v>195</v>
      </c>
      <c r="G390" s="41"/>
      <c r="H390" s="41"/>
      <c r="I390" s="41">
        <v>141</v>
      </c>
      <c r="J390" s="203"/>
      <c r="K390" s="286" t="s">
        <v>161</v>
      </c>
      <c r="L390" s="94"/>
      <c r="M390" s="94"/>
      <c r="N390" s="94"/>
      <c r="O390" s="170"/>
    </row>
    <row r="391" spans="1:15" ht="15" customHeight="1">
      <c r="A391" s="91">
        <v>2001021</v>
      </c>
      <c r="B391" s="41" t="s">
        <v>89</v>
      </c>
      <c r="C391" s="43">
        <v>201</v>
      </c>
      <c r="D391" s="41" t="s">
        <v>152</v>
      </c>
      <c r="E391" s="41">
        <v>105022</v>
      </c>
      <c r="F391" s="201" t="s">
        <v>195</v>
      </c>
      <c r="G391" s="41"/>
      <c r="H391" s="41"/>
      <c r="I391" s="41">
        <v>2.5499999999999998</v>
      </c>
      <c r="J391" s="203"/>
      <c r="K391" s="286" t="s">
        <v>155</v>
      </c>
      <c r="L391" s="94"/>
      <c r="M391" s="94"/>
      <c r="N391" s="94"/>
      <c r="O391" s="170"/>
    </row>
    <row r="392" spans="1:15" ht="15" customHeight="1">
      <c r="A392" s="91">
        <v>2001021</v>
      </c>
      <c r="B392" s="41" t="s">
        <v>89</v>
      </c>
      <c r="C392" s="43">
        <v>201</v>
      </c>
      <c r="D392" s="41" t="s">
        <v>152</v>
      </c>
      <c r="E392" s="41">
        <v>105022</v>
      </c>
      <c r="F392" s="201" t="s">
        <v>195</v>
      </c>
      <c r="G392" s="41"/>
      <c r="H392" s="41"/>
      <c r="I392" s="41">
        <v>485.55</v>
      </c>
      <c r="J392" s="203"/>
      <c r="K392" s="286" t="s">
        <v>155</v>
      </c>
      <c r="L392" s="94"/>
      <c r="M392" s="94"/>
      <c r="N392" s="94"/>
      <c r="O392" s="170"/>
    </row>
    <row r="393" spans="1:15" ht="15" customHeight="1">
      <c r="A393" s="91">
        <v>2001021</v>
      </c>
      <c r="B393" s="41" t="s">
        <v>89</v>
      </c>
      <c r="C393" s="43">
        <v>201</v>
      </c>
      <c r="D393" s="41" t="s">
        <v>152</v>
      </c>
      <c r="E393" s="41">
        <v>105022</v>
      </c>
      <c r="F393" s="201" t="s">
        <v>195</v>
      </c>
      <c r="G393" s="41"/>
      <c r="H393" s="41"/>
      <c r="I393" s="41">
        <v>461.55</v>
      </c>
      <c r="J393" s="203"/>
      <c r="K393" s="286" t="s">
        <v>155</v>
      </c>
      <c r="L393" s="94"/>
      <c r="M393" s="94"/>
      <c r="N393" s="94"/>
      <c r="O393" s="170"/>
    </row>
    <row r="394" spans="1:15" ht="15" customHeight="1">
      <c r="A394" s="91">
        <v>2001021</v>
      </c>
      <c r="B394" s="41" t="s">
        <v>89</v>
      </c>
      <c r="C394" s="43">
        <v>201</v>
      </c>
      <c r="D394" s="41" t="s">
        <v>152</v>
      </c>
      <c r="E394" s="41">
        <v>105022</v>
      </c>
      <c r="F394" s="201" t="s">
        <v>195</v>
      </c>
      <c r="G394" s="41"/>
      <c r="H394" s="41"/>
      <c r="I394" s="41">
        <v>45.9</v>
      </c>
      <c r="J394" s="203"/>
      <c r="K394" s="286" t="s">
        <v>155</v>
      </c>
      <c r="L394" s="94"/>
      <c r="M394" s="94"/>
      <c r="N394" s="94"/>
      <c r="O394" s="170"/>
    </row>
    <row r="395" spans="1:15" ht="15" customHeight="1">
      <c r="A395" s="91">
        <v>2000010</v>
      </c>
      <c r="B395" s="41" t="s">
        <v>159</v>
      </c>
      <c r="C395" s="43">
        <v>201</v>
      </c>
      <c r="D395" s="41" t="s">
        <v>152</v>
      </c>
      <c r="E395" s="41">
        <v>109002</v>
      </c>
      <c r="F395" s="201" t="s">
        <v>196</v>
      </c>
      <c r="G395" s="41"/>
      <c r="H395" s="41"/>
      <c r="I395" s="41">
        <v>4814.87</v>
      </c>
      <c r="J395" s="203"/>
      <c r="K395" s="44" t="s">
        <v>161</v>
      </c>
      <c r="L395" s="94"/>
      <c r="M395" s="94"/>
      <c r="N395" s="94"/>
      <c r="O395" s="170"/>
    </row>
    <row r="396" spans="1:15" ht="15" customHeight="1">
      <c r="A396" s="91">
        <v>2001011</v>
      </c>
      <c r="B396" s="41" t="s">
        <v>97</v>
      </c>
      <c r="C396" s="43">
        <v>201</v>
      </c>
      <c r="D396" s="41" t="s">
        <v>152</v>
      </c>
      <c r="E396" s="41">
        <v>109002</v>
      </c>
      <c r="F396" s="201" t="s">
        <v>196</v>
      </c>
      <c r="G396" s="41"/>
      <c r="H396" s="41"/>
      <c r="I396" s="41">
        <v>153670.79</v>
      </c>
      <c r="J396" s="203"/>
      <c r="K396" s="44" t="s">
        <v>158</v>
      </c>
      <c r="L396" s="94"/>
      <c r="M396" s="94"/>
      <c r="N396" s="94"/>
      <c r="O396" s="170"/>
    </row>
    <row r="397" spans="1:15" ht="15" customHeight="1">
      <c r="A397" s="91">
        <v>2001021</v>
      </c>
      <c r="B397" s="41" t="s">
        <v>89</v>
      </c>
      <c r="C397" s="43">
        <v>201</v>
      </c>
      <c r="D397" s="41" t="s">
        <v>152</v>
      </c>
      <c r="E397" s="41">
        <v>109002</v>
      </c>
      <c r="F397" s="201" t="s">
        <v>196</v>
      </c>
      <c r="G397" s="41"/>
      <c r="H397" s="41"/>
      <c r="I397" s="41">
        <v>103320.94</v>
      </c>
      <c r="J397" s="203"/>
      <c r="K397" s="44" t="s">
        <v>158</v>
      </c>
      <c r="L397" s="94"/>
      <c r="M397" s="94"/>
      <c r="N397" s="94"/>
      <c r="O397" s="170"/>
    </row>
    <row r="398" spans="1:15" ht="15" customHeight="1">
      <c r="A398" s="91">
        <v>2001041</v>
      </c>
      <c r="B398" s="41" t="s">
        <v>98</v>
      </c>
      <c r="C398" s="43">
        <v>201</v>
      </c>
      <c r="D398" s="41" t="s">
        <v>152</v>
      </c>
      <c r="E398" s="41">
        <v>109002</v>
      </c>
      <c r="F398" s="201" t="s">
        <v>196</v>
      </c>
      <c r="G398" s="41"/>
      <c r="H398" s="41"/>
      <c r="I398" s="41">
        <v>107445.12</v>
      </c>
      <c r="J398" s="203"/>
      <c r="K398" s="44" t="s">
        <v>158</v>
      </c>
      <c r="L398" s="94"/>
      <c r="M398" s="94"/>
      <c r="N398" s="94"/>
      <c r="O398" s="170"/>
    </row>
    <row r="399" spans="1:15" ht="15" customHeight="1">
      <c r="A399" s="91">
        <v>2001051</v>
      </c>
      <c r="B399" s="41" t="s">
        <v>87</v>
      </c>
      <c r="C399" s="43">
        <v>201</v>
      </c>
      <c r="D399" s="41" t="s">
        <v>152</v>
      </c>
      <c r="E399" s="41">
        <v>109002</v>
      </c>
      <c r="F399" s="201" t="s">
        <v>196</v>
      </c>
      <c r="G399" s="41"/>
      <c r="H399" s="41"/>
      <c r="I399" s="41">
        <v>103800.7</v>
      </c>
      <c r="J399" s="203"/>
      <c r="K399" s="44" t="s">
        <v>158</v>
      </c>
      <c r="L399" s="94"/>
      <c r="M399" s="94"/>
      <c r="N399" s="94"/>
      <c r="O399" s="170"/>
    </row>
    <row r="400" spans="1:15" ht="15" customHeight="1">
      <c r="A400" s="91">
        <v>5004000</v>
      </c>
      <c r="B400" s="41" t="s">
        <v>170</v>
      </c>
      <c r="C400" s="43">
        <v>201</v>
      </c>
      <c r="D400" s="41" t="s">
        <v>152</v>
      </c>
      <c r="E400" s="41">
        <v>109002</v>
      </c>
      <c r="F400" s="201" t="s">
        <v>196</v>
      </c>
      <c r="G400" s="41"/>
      <c r="H400" s="41"/>
      <c r="I400" s="41">
        <v>17054.64</v>
      </c>
      <c r="J400" s="203"/>
      <c r="K400" s="166" t="s">
        <v>170</v>
      </c>
      <c r="L400" s="94"/>
      <c r="M400" s="94"/>
      <c r="N400" s="94"/>
      <c r="O400" s="170"/>
    </row>
    <row r="401" spans="1:15" ht="15" customHeight="1">
      <c r="A401" s="91">
        <v>5004000</v>
      </c>
      <c r="B401" s="41" t="s">
        <v>170</v>
      </c>
      <c r="C401" s="43">
        <v>201</v>
      </c>
      <c r="D401" s="41" t="s">
        <v>152</v>
      </c>
      <c r="E401" s="41">
        <v>109002</v>
      </c>
      <c r="F401" s="201" t="s">
        <v>196</v>
      </c>
      <c r="G401" s="41"/>
      <c r="H401" s="41"/>
      <c r="I401" s="41">
        <v>-57270.239999999998</v>
      </c>
      <c r="J401" s="203"/>
      <c r="K401" s="166" t="s">
        <v>170</v>
      </c>
      <c r="L401" s="94"/>
      <c r="M401" s="94"/>
      <c r="N401" s="94"/>
      <c r="O401" s="170"/>
    </row>
    <row r="402" spans="1:15" ht="15" customHeight="1">
      <c r="A402" s="91">
        <v>2000010</v>
      </c>
      <c r="B402" s="41" t="s">
        <v>159</v>
      </c>
      <c r="C402" s="43">
        <v>201</v>
      </c>
      <c r="D402" s="41" t="s">
        <v>152</v>
      </c>
      <c r="E402" s="41">
        <v>109002</v>
      </c>
      <c r="F402" s="201" t="s">
        <v>196</v>
      </c>
      <c r="G402" s="41"/>
      <c r="H402" s="41"/>
      <c r="I402" s="41">
        <v>-40858.89</v>
      </c>
      <c r="J402" s="203"/>
      <c r="K402" s="166" t="s">
        <v>161</v>
      </c>
      <c r="L402" s="94"/>
      <c r="M402" s="94"/>
      <c r="N402" s="94"/>
      <c r="O402" s="170"/>
    </row>
    <row r="403" spans="1:15" ht="15" customHeight="1">
      <c r="A403" s="91">
        <v>2001011</v>
      </c>
      <c r="B403" s="41" t="s">
        <v>97</v>
      </c>
      <c r="C403" s="43">
        <v>201</v>
      </c>
      <c r="D403" s="41" t="s">
        <v>152</v>
      </c>
      <c r="E403" s="41">
        <v>109002</v>
      </c>
      <c r="F403" s="201" t="s">
        <v>196</v>
      </c>
      <c r="G403" s="41"/>
      <c r="H403" s="41"/>
      <c r="I403" s="41">
        <v>-499635.98</v>
      </c>
      <c r="J403" s="203"/>
      <c r="K403" s="44" t="s">
        <v>158</v>
      </c>
      <c r="L403" s="94"/>
      <c r="M403" s="94"/>
      <c r="N403" s="94"/>
      <c r="O403" s="170"/>
    </row>
    <row r="404" spans="1:15" ht="15" customHeight="1">
      <c r="A404" s="91">
        <v>2001021</v>
      </c>
      <c r="B404" s="41" t="s">
        <v>89</v>
      </c>
      <c r="C404" s="43">
        <v>201</v>
      </c>
      <c r="D404" s="41" t="s">
        <v>152</v>
      </c>
      <c r="E404" s="41">
        <v>109002</v>
      </c>
      <c r="F404" s="201" t="s">
        <v>196</v>
      </c>
      <c r="G404" s="41"/>
      <c r="H404" s="41"/>
      <c r="I404" s="41">
        <v>-380987.11</v>
      </c>
      <c r="J404" s="203"/>
      <c r="K404" s="44" t="s">
        <v>158</v>
      </c>
      <c r="L404" s="94"/>
      <c r="M404" s="94"/>
      <c r="N404" s="94"/>
      <c r="O404" s="170"/>
    </row>
    <row r="405" spans="1:15" ht="15" customHeight="1">
      <c r="A405" s="91">
        <v>2001041</v>
      </c>
      <c r="B405" s="41" t="s">
        <v>98</v>
      </c>
      <c r="C405" s="43">
        <v>201</v>
      </c>
      <c r="D405" s="41" t="s">
        <v>152</v>
      </c>
      <c r="E405" s="41">
        <v>109002</v>
      </c>
      <c r="F405" s="201" t="s">
        <v>196</v>
      </c>
      <c r="G405" s="41"/>
      <c r="H405" s="41"/>
      <c r="I405" s="41">
        <v>-357325.53</v>
      </c>
      <c r="J405" s="203"/>
      <c r="K405" s="44" t="s">
        <v>158</v>
      </c>
      <c r="L405" s="94"/>
      <c r="M405" s="94"/>
      <c r="N405" s="94"/>
      <c r="O405" s="170"/>
    </row>
    <row r="406" spans="1:15" ht="15" customHeight="1">
      <c r="A406" s="91">
        <v>2001051</v>
      </c>
      <c r="B406" s="41" t="s">
        <v>87</v>
      </c>
      <c r="C406" s="43">
        <v>201</v>
      </c>
      <c r="D406" s="41" t="s">
        <v>152</v>
      </c>
      <c r="E406" s="41">
        <v>109002</v>
      </c>
      <c r="F406" s="201" t="s">
        <v>196</v>
      </c>
      <c r="G406" s="41"/>
      <c r="H406" s="41"/>
      <c r="I406" s="41">
        <v>-309590.75</v>
      </c>
      <c r="J406" s="203"/>
      <c r="K406" s="44" t="s">
        <v>158</v>
      </c>
      <c r="L406" s="94"/>
      <c r="M406" s="94"/>
      <c r="N406" s="94"/>
      <c r="O406" s="170"/>
    </row>
    <row r="407" spans="1:15" ht="15" customHeight="1">
      <c r="A407" s="91">
        <v>5004000</v>
      </c>
      <c r="B407" s="41" t="s">
        <v>170</v>
      </c>
      <c r="C407" s="43">
        <v>201</v>
      </c>
      <c r="D407" s="41" t="s">
        <v>152</v>
      </c>
      <c r="E407" s="41">
        <v>109002</v>
      </c>
      <c r="F407" s="201" t="s">
        <v>196</v>
      </c>
      <c r="G407" s="41"/>
      <c r="H407" s="41"/>
      <c r="I407" s="41">
        <v>57270.239999999998</v>
      </c>
      <c r="J407" s="203"/>
      <c r="K407" s="166" t="s">
        <v>170</v>
      </c>
      <c r="L407" s="94"/>
      <c r="M407" s="94"/>
      <c r="N407" s="94"/>
      <c r="O407" s="170"/>
    </row>
    <row r="408" spans="1:15" ht="15" customHeight="1">
      <c r="A408" s="91">
        <v>2001011</v>
      </c>
      <c r="B408" s="41" t="s">
        <v>97</v>
      </c>
      <c r="C408" s="43">
        <v>201</v>
      </c>
      <c r="D408" s="41" t="s">
        <v>152</v>
      </c>
      <c r="E408" s="41">
        <v>109002</v>
      </c>
      <c r="F408" s="201" t="s">
        <v>196</v>
      </c>
      <c r="G408" s="41"/>
      <c r="H408" s="41"/>
      <c r="I408" s="41">
        <v>499635.98</v>
      </c>
      <c r="J408" s="203"/>
      <c r="K408" s="44" t="s">
        <v>158</v>
      </c>
      <c r="L408" s="94"/>
      <c r="M408" s="94"/>
      <c r="N408" s="94"/>
      <c r="O408" s="170"/>
    </row>
    <row r="409" spans="1:15" ht="15" customHeight="1">
      <c r="A409" s="91">
        <v>2001051</v>
      </c>
      <c r="B409" s="41" t="s">
        <v>87</v>
      </c>
      <c r="C409" s="43">
        <v>201</v>
      </c>
      <c r="D409" s="41" t="s">
        <v>152</v>
      </c>
      <c r="E409" s="41">
        <v>109002</v>
      </c>
      <c r="F409" s="201" t="s">
        <v>196</v>
      </c>
      <c r="G409" s="41"/>
      <c r="H409" s="41"/>
      <c r="I409" s="41">
        <v>309590.75</v>
      </c>
      <c r="J409" s="203"/>
      <c r="K409" s="44" t="s">
        <v>158</v>
      </c>
      <c r="L409" s="94"/>
      <c r="M409" s="94"/>
      <c r="N409" s="94"/>
      <c r="O409" s="170"/>
    </row>
    <row r="410" spans="1:15" ht="15" customHeight="1">
      <c r="A410" s="91">
        <v>2000010</v>
      </c>
      <c r="B410" s="41" t="s">
        <v>159</v>
      </c>
      <c r="C410" s="43">
        <v>201</v>
      </c>
      <c r="D410" s="41" t="s">
        <v>152</v>
      </c>
      <c r="E410" s="41">
        <v>109002</v>
      </c>
      <c r="F410" s="201" t="s">
        <v>196</v>
      </c>
      <c r="G410" s="41"/>
      <c r="H410" s="41"/>
      <c r="I410" s="41">
        <v>40858.89</v>
      </c>
      <c r="J410" s="203"/>
      <c r="K410" s="166" t="s">
        <v>161</v>
      </c>
      <c r="L410" s="94"/>
      <c r="M410" s="94"/>
      <c r="N410" s="94"/>
      <c r="O410" s="170"/>
    </row>
    <row r="411" spans="1:15" ht="15" customHeight="1">
      <c r="A411" s="91">
        <v>2001021</v>
      </c>
      <c r="B411" s="41" t="s">
        <v>89</v>
      </c>
      <c r="C411" s="43">
        <v>201</v>
      </c>
      <c r="D411" s="41" t="s">
        <v>152</v>
      </c>
      <c r="E411" s="41">
        <v>109002</v>
      </c>
      <c r="F411" s="201" t="s">
        <v>196</v>
      </c>
      <c r="G411" s="41"/>
      <c r="H411" s="41"/>
      <c r="I411" s="41">
        <v>380987.11</v>
      </c>
      <c r="J411" s="203"/>
      <c r="K411" s="44" t="s">
        <v>158</v>
      </c>
      <c r="L411" s="94"/>
      <c r="M411" s="94"/>
      <c r="N411" s="94"/>
      <c r="O411" s="170"/>
    </row>
    <row r="412" spans="1:15" ht="15" customHeight="1">
      <c r="A412" s="91">
        <v>2001041</v>
      </c>
      <c r="B412" s="41" t="s">
        <v>98</v>
      </c>
      <c r="C412" s="43">
        <v>201</v>
      </c>
      <c r="D412" s="41" t="s">
        <v>152</v>
      </c>
      <c r="E412" s="41">
        <v>109002</v>
      </c>
      <c r="F412" s="201" t="s">
        <v>196</v>
      </c>
      <c r="G412" s="41"/>
      <c r="H412" s="41"/>
      <c r="I412" s="41">
        <v>357325.53</v>
      </c>
      <c r="J412" s="203"/>
      <c r="K412" s="44" t="s">
        <v>158</v>
      </c>
      <c r="L412" s="94"/>
      <c r="M412" s="94"/>
      <c r="N412" s="94"/>
      <c r="O412" s="170"/>
    </row>
    <row r="413" spans="1:15" ht="15" customHeight="1">
      <c r="A413" s="91">
        <v>2001011</v>
      </c>
      <c r="B413" s="41" t="s">
        <v>97</v>
      </c>
      <c r="C413" s="43">
        <v>201</v>
      </c>
      <c r="D413" s="41" t="s">
        <v>152</v>
      </c>
      <c r="E413" s="41">
        <v>109002</v>
      </c>
      <c r="F413" s="201" t="s">
        <v>196</v>
      </c>
      <c r="G413" s="41"/>
      <c r="H413" s="41"/>
      <c r="I413" s="41">
        <v>153821.54999999999</v>
      </c>
      <c r="J413" s="203"/>
      <c r="K413" s="44" t="s">
        <v>158</v>
      </c>
      <c r="L413" s="94"/>
      <c r="M413" s="94"/>
      <c r="N413" s="94"/>
      <c r="O413" s="170"/>
    </row>
    <row r="414" spans="1:15" ht="15" customHeight="1">
      <c r="A414" s="91">
        <v>2000010</v>
      </c>
      <c r="B414" s="41" t="s">
        <v>159</v>
      </c>
      <c r="C414" s="43">
        <v>201</v>
      </c>
      <c r="D414" s="41" t="s">
        <v>152</v>
      </c>
      <c r="E414" s="41">
        <v>109002</v>
      </c>
      <c r="F414" s="201" t="s">
        <v>196</v>
      </c>
      <c r="G414" s="41"/>
      <c r="H414" s="41"/>
      <c r="I414" s="41">
        <v>29589.08</v>
      </c>
      <c r="J414" s="203"/>
      <c r="K414" s="166" t="s">
        <v>161</v>
      </c>
      <c r="L414" s="94"/>
      <c r="M414" s="94"/>
      <c r="N414" s="94"/>
      <c r="O414" s="170"/>
    </row>
    <row r="415" spans="1:15" ht="15" customHeight="1">
      <c r="A415" s="91">
        <v>5004000</v>
      </c>
      <c r="B415" s="41" t="s">
        <v>170</v>
      </c>
      <c r="C415" s="43">
        <v>201</v>
      </c>
      <c r="D415" s="41" t="s">
        <v>152</v>
      </c>
      <c r="E415" s="41">
        <v>109002</v>
      </c>
      <c r="F415" s="201" t="s">
        <v>196</v>
      </c>
      <c r="G415" s="41"/>
      <c r="H415" s="41"/>
      <c r="I415" s="41">
        <v>17054.64</v>
      </c>
      <c r="J415" s="203"/>
      <c r="K415" s="166" t="s">
        <v>170</v>
      </c>
      <c r="L415" s="94"/>
      <c r="M415" s="94"/>
      <c r="N415" s="94"/>
      <c r="O415" s="170"/>
    </row>
    <row r="416" spans="1:15" ht="15" customHeight="1">
      <c r="A416" s="91">
        <v>2000010</v>
      </c>
      <c r="B416" s="41" t="s">
        <v>159</v>
      </c>
      <c r="C416" s="43">
        <v>201</v>
      </c>
      <c r="D416" s="41" t="s">
        <v>152</v>
      </c>
      <c r="E416" s="41">
        <v>109002</v>
      </c>
      <c r="F416" s="201" t="s">
        <v>196</v>
      </c>
      <c r="G416" s="41"/>
      <c r="H416" s="41"/>
      <c r="I416" s="41">
        <v>4814.87</v>
      </c>
      <c r="J416" s="203"/>
      <c r="K416" s="166" t="s">
        <v>161</v>
      </c>
      <c r="L416" s="94"/>
      <c r="M416" s="94"/>
      <c r="N416" s="94"/>
      <c r="O416" s="170"/>
    </row>
    <row r="417" spans="1:15" ht="15" customHeight="1">
      <c r="A417" s="91">
        <v>2001021</v>
      </c>
      <c r="B417" s="41" t="s">
        <v>89</v>
      </c>
      <c r="C417" s="43">
        <v>201</v>
      </c>
      <c r="D417" s="41" t="s">
        <v>152</v>
      </c>
      <c r="E417" s="41">
        <v>109002</v>
      </c>
      <c r="F417" s="201" t="s">
        <v>196</v>
      </c>
      <c r="G417" s="41"/>
      <c r="H417" s="41"/>
      <c r="I417" s="41">
        <v>104008.07</v>
      </c>
      <c r="J417" s="203"/>
      <c r="K417" s="44" t="s">
        <v>158</v>
      </c>
      <c r="L417" s="94"/>
      <c r="M417" s="94"/>
      <c r="N417" s="94"/>
      <c r="O417" s="170"/>
    </row>
    <row r="418" spans="1:15" ht="15" customHeight="1">
      <c r="A418" s="91">
        <v>2001041</v>
      </c>
      <c r="B418" s="41" t="s">
        <v>98</v>
      </c>
      <c r="C418" s="43">
        <v>201</v>
      </c>
      <c r="D418" s="41" t="s">
        <v>152</v>
      </c>
      <c r="E418" s="41">
        <v>109002</v>
      </c>
      <c r="F418" s="201" t="s">
        <v>196</v>
      </c>
      <c r="G418" s="41"/>
      <c r="H418" s="41"/>
      <c r="I418" s="41">
        <v>110113.58</v>
      </c>
      <c r="J418" s="203"/>
      <c r="K418" s="44" t="s">
        <v>158</v>
      </c>
      <c r="L418" s="94"/>
      <c r="M418" s="94"/>
      <c r="N418" s="94"/>
      <c r="O418" s="170"/>
    </row>
    <row r="419" spans="1:15" ht="15" customHeight="1">
      <c r="A419" s="91">
        <v>2001051</v>
      </c>
      <c r="B419" s="41" t="s">
        <v>87</v>
      </c>
      <c r="C419" s="43">
        <v>201</v>
      </c>
      <c r="D419" s="41" t="s">
        <v>152</v>
      </c>
      <c r="E419" s="41">
        <v>109002</v>
      </c>
      <c r="F419" s="201" t="s">
        <v>196</v>
      </c>
      <c r="G419" s="41"/>
      <c r="H419" s="41"/>
      <c r="I419" s="41">
        <v>3574.64</v>
      </c>
      <c r="J419" s="203"/>
      <c r="K419" s="44" t="s">
        <v>158</v>
      </c>
      <c r="L419" s="94"/>
      <c r="M419" s="94"/>
      <c r="N419" s="94"/>
      <c r="O419" s="170"/>
    </row>
    <row r="420" spans="1:15" ht="15" customHeight="1">
      <c r="A420" s="91">
        <v>2001051</v>
      </c>
      <c r="B420" s="41" t="s">
        <v>87</v>
      </c>
      <c r="C420" s="43">
        <v>201</v>
      </c>
      <c r="D420" s="41" t="s">
        <v>152</v>
      </c>
      <c r="E420" s="41">
        <v>109002</v>
      </c>
      <c r="F420" s="201" t="s">
        <v>196</v>
      </c>
      <c r="G420" s="41"/>
      <c r="H420" s="41"/>
      <c r="I420" s="41">
        <v>105927.33</v>
      </c>
      <c r="J420" s="203"/>
      <c r="K420" s="44" t="s">
        <v>158</v>
      </c>
      <c r="L420" s="94"/>
      <c r="M420" s="94"/>
      <c r="N420" s="94"/>
      <c r="O420" s="170"/>
    </row>
    <row r="421" spans="1:15" ht="15" customHeight="1">
      <c r="A421" s="91">
        <v>2001051</v>
      </c>
      <c r="B421" s="41" t="s">
        <v>87</v>
      </c>
      <c r="C421" s="43">
        <v>201</v>
      </c>
      <c r="D421" s="41" t="s">
        <v>152</v>
      </c>
      <c r="E421" s="41">
        <v>109002</v>
      </c>
      <c r="F421" s="201" t="s">
        <v>196</v>
      </c>
      <c r="G421" s="41"/>
      <c r="H421" s="41"/>
      <c r="I421" s="41">
        <v>168.3</v>
      </c>
      <c r="J421" s="203"/>
      <c r="K421" s="44" t="s">
        <v>158</v>
      </c>
      <c r="L421" s="94"/>
      <c r="M421" s="94"/>
      <c r="N421" s="94"/>
      <c r="O421" s="170"/>
    </row>
    <row r="422" spans="1:15" ht="15" customHeight="1">
      <c r="A422" s="91">
        <v>2001051</v>
      </c>
      <c r="B422" s="41" t="s">
        <v>87</v>
      </c>
      <c r="C422" s="43">
        <v>201</v>
      </c>
      <c r="D422" s="41" t="s">
        <v>152</v>
      </c>
      <c r="E422" s="41">
        <v>109002</v>
      </c>
      <c r="F422" s="201" t="s">
        <v>196</v>
      </c>
      <c r="G422" s="41"/>
      <c r="H422" s="41"/>
      <c r="I422" s="41">
        <v>98916.72</v>
      </c>
      <c r="J422" s="203"/>
      <c r="K422" s="44" t="s">
        <v>158</v>
      </c>
      <c r="L422" s="94"/>
      <c r="M422" s="94"/>
      <c r="N422" s="94"/>
      <c r="O422" s="170"/>
    </row>
    <row r="423" spans="1:15" ht="15" customHeight="1">
      <c r="A423" s="91">
        <v>5004000</v>
      </c>
      <c r="B423" s="41" t="s">
        <v>170</v>
      </c>
      <c r="C423" s="43">
        <v>201</v>
      </c>
      <c r="D423" s="41" t="s">
        <v>152</v>
      </c>
      <c r="E423" s="41">
        <v>109002</v>
      </c>
      <c r="F423" s="201" t="s">
        <v>196</v>
      </c>
      <c r="G423" s="41"/>
      <c r="H423" s="41"/>
      <c r="I423" s="41">
        <v>17054.64</v>
      </c>
      <c r="J423" s="203"/>
      <c r="K423" s="166" t="s">
        <v>170</v>
      </c>
      <c r="L423" s="94"/>
      <c r="M423" s="94"/>
      <c r="N423" s="94"/>
      <c r="O423" s="170"/>
    </row>
    <row r="424" spans="1:15" ht="15" customHeight="1">
      <c r="A424" s="91">
        <v>2001041</v>
      </c>
      <c r="B424" s="41" t="s">
        <v>98</v>
      </c>
      <c r="C424" s="43">
        <v>201</v>
      </c>
      <c r="D424" s="41" t="s">
        <v>152</v>
      </c>
      <c r="E424" s="41">
        <v>109002</v>
      </c>
      <c r="F424" s="201" t="s">
        <v>196</v>
      </c>
      <c r="G424" s="41"/>
      <c r="H424" s="41"/>
      <c r="I424" s="41">
        <v>119039.28</v>
      </c>
      <c r="J424" s="203"/>
      <c r="K424" s="44" t="s">
        <v>158</v>
      </c>
      <c r="L424" s="94"/>
      <c r="M424" s="94"/>
      <c r="N424" s="94"/>
      <c r="O424" s="170"/>
    </row>
    <row r="425" spans="1:15" ht="15" customHeight="1">
      <c r="A425" s="91">
        <v>2001051</v>
      </c>
      <c r="B425" s="41" t="s">
        <v>87</v>
      </c>
      <c r="C425" s="43">
        <v>201</v>
      </c>
      <c r="D425" s="41" t="s">
        <v>152</v>
      </c>
      <c r="E425" s="41">
        <v>109002</v>
      </c>
      <c r="F425" s="201" t="s">
        <v>196</v>
      </c>
      <c r="G425" s="41"/>
      <c r="H425" s="41"/>
      <c r="I425" s="41">
        <v>95.94</v>
      </c>
      <c r="J425" s="203"/>
      <c r="K425" s="44" t="s">
        <v>158</v>
      </c>
      <c r="L425" s="94"/>
      <c r="M425" s="94"/>
      <c r="N425" s="94"/>
      <c r="O425" s="170"/>
    </row>
    <row r="426" spans="1:15" ht="15" customHeight="1">
      <c r="A426" s="91">
        <v>2000010</v>
      </c>
      <c r="B426" s="41" t="s">
        <v>159</v>
      </c>
      <c r="C426" s="43">
        <v>201</v>
      </c>
      <c r="D426" s="41" t="s">
        <v>152</v>
      </c>
      <c r="E426" s="41">
        <v>109002</v>
      </c>
      <c r="F426" s="201" t="s">
        <v>196</v>
      </c>
      <c r="G426" s="41"/>
      <c r="H426" s="41"/>
      <c r="I426" s="41">
        <v>21849.74</v>
      </c>
      <c r="J426" s="203"/>
      <c r="K426" s="166" t="s">
        <v>161</v>
      </c>
      <c r="L426" s="94"/>
      <c r="M426" s="94"/>
      <c r="N426" s="94"/>
      <c r="O426" s="170"/>
    </row>
    <row r="427" spans="1:15" ht="15" customHeight="1">
      <c r="A427" s="91">
        <v>2001011</v>
      </c>
      <c r="B427" s="41" t="s">
        <v>97</v>
      </c>
      <c r="C427" s="43">
        <v>201</v>
      </c>
      <c r="D427" s="41" t="s">
        <v>152</v>
      </c>
      <c r="E427" s="41">
        <v>109002</v>
      </c>
      <c r="F427" s="201" t="s">
        <v>196</v>
      </c>
      <c r="G427" s="41"/>
      <c r="H427" s="41"/>
      <c r="I427" s="41">
        <v>147155.78</v>
      </c>
      <c r="J427" s="203"/>
      <c r="K427" s="44" t="s">
        <v>158</v>
      </c>
      <c r="L427" s="94"/>
      <c r="M427" s="94"/>
      <c r="N427" s="94"/>
      <c r="O427" s="170"/>
    </row>
    <row r="428" spans="1:15" ht="15" customHeight="1">
      <c r="A428" s="91">
        <v>2001021</v>
      </c>
      <c r="B428" s="41" t="s">
        <v>89</v>
      </c>
      <c r="C428" s="43">
        <v>201</v>
      </c>
      <c r="D428" s="41" t="s">
        <v>152</v>
      </c>
      <c r="E428" s="41">
        <v>109002</v>
      </c>
      <c r="F428" s="201" t="s">
        <v>196</v>
      </c>
      <c r="G428" s="41"/>
      <c r="H428" s="41"/>
      <c r="I428" s="41">
        <v>121442.39</v>
      </c>
      <c r="J428" s="203"/>
      <c r="K428" s="44" t="s">
        <v>158</v>
      </c>
      <c r="L428" s="94"/>
      <c r="M428" s="94"/>
      <c r="N428" s="94"/>
      <c r="O428" s="170"/>
    </row>
    <row r="429" spans="1:15" ht="15" customHeight="1">
      <c r="A429" s="91">
        <v>2001021</v>
      </c>
      <c r="B429" s="41" t="s">
        <v>89</v>
      </c>
      <c r="C429" s="43">
        <v>201</v>
      </c>
      <c r="D429" s="41" t="s">
        <v>152</v>
      </c>
      <c r="E429" s="41">
        <v>109002</v>
      </c>
      <c r="F429" s="201" t="s">
        <v>196</v>
      </c>
      <c r="G429" s="41"/>
      <c r="H429" s="41"/>
      <c r="I429" s="41">
        <v>5684.9</v>
      </c>
      <c r="J429" s="203"/>
      <c r="K429" s="44" t="s">
        <v>158</v>
      </c>
      <c r="L429" s="94"/>
      <c r="M429" s="94"/>
      <c r="N429" s="94"/>
      <c r="O429" s="170"/>
    </row>
    <row r="430" spans="1:15" ht="15" customHeight="1">
      <c r="A430" s="91">
        <v>2000010</v>
      </c>
      <c r="B430" s="41" t="s">
        <v>159</v>
      </c>
      <c r="C430" s="43">
        <v>201</v>
      </c>
      <c r="D430" s="41" t="s">
        <v>152</v>
      </c>
      <c r="E430" s="41">
        <v>109002</v>
      </c>
      <c r="F430" s="201" t="s">
        <v>196</v>
      </c>
      <c r="G430" s="41"/>
      <c r="H430" s="41"/>
      <c r="I430" s="41">
        <v>21849.74</v>
      </c>
      <c r="J430" s="203"/>
      <c r="K430" s="166" t="s">
        <v>161</v>
      </c>
      <c r="L430" s="94"/>
      <c r="M430" s="94"/>
      <c r="N430" s="94"/>
      <c r="O430" s="170"/>
    </row>
    <row r="431" spans="1:15" ht="15" customHeight="1">
      <c r="A431" s="91">
        <v>2001011</v>
      </c>
      <c r="B431" s="41" t="s">
        <v>97</v>
      </c>
      <c r="C431" s="43">
        <v>201</v>
      </c>
      <c r="D431" s="41" t="s">
        <v>152</v>
      </c>
      <c r="E431" s="41">
        <v>109002</v>
      </c>
      <c r="F431" s="201" t="s">
        <v>196</v>
      </c>
      <c r="G431" s="41"/>
      <c r="H431" s="41"/>
      <c r="I431" s="41">
        <v>152427.17000000001</v>
      </c>
      <c r="J431" s="203"/>
      <c r="K431" s="44" t="s">
        <v>158</v>
      </c>
      <c r="L431" s="94"/>
      <c r="M431" s="94"/>
      <c r="N431" s="94"/>
      <c r="O431" s="170"/>
    </row>
    <row r="432" spans="1:15" ht="15" customHeight="1">
      <c r="A432" s="91">
        <v>2001021</v>
      </c>
      <c r="B432" s="41" t="s">
        <v>89</v>
      </c>
      <c r="C432" s="43">
        <v>201</v>
      </c>
      <c r="D432" s="41" t="s">
        <v>152</v>
      </c>
      <c r="E432" s="41">
        <v>109002</v>
      </c>
      <c r="F432" s="201" t="s">
        <v>196</v>
      </c>
      <c r="G432" s="41"/>
      <c r="H432" s="41"/>
      <c r="I432" s="41">
        <v>479.7</v>
      </c>
      <c r="J432" s="203"/>
      <c r="K432" s="44" t="s">
        <v>158</v>
      </c>
      <c r="L432" s="94"/>
      <c r="M432" s="94"/>
      <c r="N432" s="94"/>
      <c r="O432" s="170"/>
    </row>
    <row r="433" spans="1:15" ht="15" customHeight="1">
      <c r="A433" s="91">
        <v>2001021</v>
      </c>
      <c r="B433" s="41" t="s">
        <v>89</v>
      </c>
      <c r="C433" s="43">
        <v>201</v>
      </c>
      <c r="D433" s="41" t="s">
        <v>152</v>
      </c>
      <c r="E433" s="41">
        <v>109002</v>
      </c>
      <c r="F433" s="201" t="s">
        <v>196</v>
      </c>
      <c r="G433" s="41"/>
      <c r="H433" s="41"/>
      <c r="I433" s="41">
        <v>110158.71</v>
      </c>
      <c r="J433" s="203"/>
      <c r="K433" s="44" t="s">
        <v>158</v>
      </c>
      <c r="L433" s="94"/>
      <c r="M433" s="94"/>
      <c r="N433" s="94"/>
      <c r="O433" s="170"/>
    </row>
    <row r="434" spans="1:15" ht="15" customHeight="1">
      <c r="A434" s="91">
        <v>2001041</v>
      </c>
      <c r="B434" s="41" t="s">
        <v>98</v>
      </c>
      <c r="C434" s="43">
        <v>201</v>
      </c>
      <c r="D434" s="41" t="s">
        <v>152</v>
      </c>
      <c r="E434" s="41">
        <v>109002</v>
      </c>
      <c r="F434" s="201" t="s">
        <v>196</v>
      </c>
      <c r="G434" s="41"/>
      <c r="H434" s="41"/>
      <c r="I434" s="41">
        <v>119635.2</v>
      </c>
      <c r="J434" s="203"/>
      <c r="K434" s="44" t="s">
        <v>158</v>
      </c>
      <c r="L434" s="94"/>
      <c r="M434" s="94"/>
      <c r="N434" s="94"/>
      <c r="O434" s="170"/>
    </row>
    <row r="435" spans="1:15" ht="15" customHeight="1">
      <c r="A435" s="91">
        <v>2001051</v>
      </c>
      <c r="B435" s="41" t="s">
        <v>87</v>
      </c>
      <c r="C435" s="43">
        <v>201</v>
      </c>
      <c r="D435" s="41" t="s">
        <v>152</v>
      </c>
      <c r="E435" s="41">
        <v>109002</v>
      </c>
      <c r="F435" s="201" t="s">
        <v>196</v>
      </c>
      <c r="G435" s="41"/>
      <c r="H435" s="41"/>
      <c r="I435" s="41">
        <v>108084.97</v>
      </c>
      <c r="J435" s="203"/>
      <c r="K435" s="44" t="s">
        <v>158</v>
      </c>
      <c r="L435" s="94"/>
      <c r="M435" s="94"/>
      <c r="N435" s="94"/>
      <c r="O435" s="170"/>
    </row>
    <row r="436" spans="1:15" ht="15" customHeight="1">
      <c r="A436" s="91">
        <v>5004000</v>
      </c>
      <c r="B436" s="41" t="s">
        <v>170</v>
      </c>
      <c r="C436" s="43">
        <v>201</v>
      </c>
      <c r="D436" s="41" t="s">
        <v>152</v>
      </c>
      <c r="E436" s="41">
        <v>109002</v>
      </c>
      <c r="F436" s="201" t="s">
        <v>196</v>
      </c>
      <c r="G436" s="41"/>
      <c r="H436" s="41"/>
      <c r="I436" s="41">
        <v>17054.64</v>
      </c>
      <c r="J436" s="203"/>
      <c r="K436" s="166" t="s">
        <v>170</v>
      </c>
      <c r="L436" s="94"/>
      <c r="M436" s="94"/>
      <c r="N436" s="94"/>
      <c r="O436" s="170"/>
    </row>
    <row r="437" spans="1:15" ht="15" customHeight="1">
      <c r="A437" s="91">
        <v>2001021</v>
      </c>
      <c r="B437" s="41" t="s">
        <v>89</v>
      </c>
      <c r="C437" s="43">
        <v>201</v>
      </c>
      <c r="D437" s="41" t="s">
        <v>152</v>
      </c>
      <c r="E437" s="41">
        <v>109002</v>
      </c>
      <c r="F437" s="201" t="s">
        <v>196</v>
      </c>
      <c r="G437" s="41"/>
      <c r="H437" s="41"/>
      <c r="I437" s="41">
        <v>5684.9</v>
      </c>
      <c r="J437" s="203"/>
      <c r="K437" s="44" t="s">
        <v>158</v>
      </c>
      <c r="L437" s="94"/>
      <c r="M437" s="94"/>
      <c r="N437" s="94"/>
      <c r="O437" s="170"/>
    </row>
    <row r="438" spans="1:15" ht="15" customHeight="1">
      <c r="A438" s="91">
        <v>5004000</v>
      </c>
      <c r="B438" s="41" t="s">
        <v>170</v>
      </c>
      <c r="C438" s="43">
        <v>201</v>
      </c>
      <c r="D438" s="41" t="s">
        <v>152</v>
      </c>
      <c r="E438" s="41">
        <v>109002</v>
      </c>
      <c r="F438" s="201" t="s">
        <v>196</v>
      </c>
      <c r="G438" s="41"/>
      <c r="H438" s="41"/>
      <c r="I438" s="41">
        <v>17054.64</v>
      </c>
      <c r="J438" s="203"/>
      <c r="K438" s="166" t="s">
        <v>170</v>
      </c>
      <c r="L438" s="94"/>
      <c r="M438" s="94"/>
      <c r="N438" s="94"/>
      <c r="O438" s="170"/>
    </row>
    <row r="439" spans="1:15" ht="15" customHeight="1">
      <c r="A439" s="91">
        <v>2000010</v>
      </c>
      <c r="B439" s="41" t="s">
        <v>159</v>
      </c>
      <c r="C439" s="43">
        <v>201</v>
      </c>
      <c r="D439" s="41" t="s">
        <v>152</v>
      </c>
      <c r="E439" s="41">
        <v>109002</v>
      </c>
      <c r="F439" s="201" t="s">
        <v>196</v>
      </c>
      <c r="G439" s="41"/>
      <c r="H439" s="41"/>
      <c r="I439" s="41">
        <v>21849.74</v>
      </c>
      <c r="J439" s="203"/>
      <c r="K439" s="166" t="s">
        <v>161</v>
      </c>
      <c r="L439" s="94"/>
      <c r="M439" s="94"/>
      <c r="N439" s="94"/>
      <c r="O439" s="170"/>
    </row>
    <row r="440" spans="1:15" ht="15" customHeight="1">
      <c r="A440" s="91">
        <v>2001011</v>
      </c>
      <c r="B440" s="41" t="s">
        <v>97</v>
      </c>
      <c r="C440" s="43">
        <v>201</v>
      </c>
      <c r="D440" s="41" t="s">
        <v>152</v>
      </c>
      <c r="E440" s="41">
        <v>109002</v>
      </c>
      <c r="F440" s="201" t="s">
        <v>196</v>
      </c>
      <c r="G440" s="41"/>
      <c r="H440" s="41"/>
      <c r="I440" s="41">
        <v>1049.51</v>
      </c>
      <c r="J440" s="203"/>
      <c r="K440" s="44" t="s">
        <v>158</v>
      </c>
      <c r="L440" s="94"/>
      <c r="M440" s="94"/>
      <c r="N440" s="94"/>
      <c r="O440" s="170"/>
    </row>
    <row r="441" spans="1:15" ht="15" customHeight="1">
      <c r="A441" s="91">
        <v>2001011</v>
      </c>
      <c r="B441" s="41" t="s">
        <v>97</v>
      </c>
      <c r="C441" s="43">
        <v>201</v>
      </c>
      <c r="D441" s="41" t="s">
        <v>152</v>
      </c>
      <c r="E441" s="41">
        <v>109002</v>
      </c>
      <c r="F441" s="201" t="s">
        <v>196</v>
      </c>
      <c r="G441" s="41"/>
      <c r="H441" s="41"/>
      <c r="I441" s="41">
        <v>152402.92000000001</v>
      </c>
      <c r="J441" s="203"/>
      <c r="K441" s="44" t="s">
        <v>158</v>
      </c>
      <c r="L441" s="94"/>
      <c r="M441" s="94"/>
      <c r="N441" s="94"/>
      <c r="O441" s="170"/>
    </row>
    <row r="442" spans="1:15" ht="15" customHeight="1">
      <c r="A442" s="91">
        <v>2001021</v>
      </c>
      <c r="B442" s="41" t="s">
        <v>89</v>
      </c>
      <c r="C442" s="43">
        <v>201</v>
      </c>
      <c r="D442" s="41" t="s">
        <v>152</v>
      </c>
      <c r="E442" s="41">
        <v>109002</v>
      </c>
      <c r="F442" s="201" t="s">
        <v>196</v>
      </c>
      <c r="G442" s="41"/>
      <c r="H442" s="41"/>
      <c r="I442" s="41">
        <v>115081.41</v>
      </c>
      <c r="J442" s="203"/>
      <c r="K442" s="44" t="s">
        <v>158</v>
      </c>
      <c r="L442" s="94"/>
      <c r="M442" s="94"/>
      <c r="N442" s="94"/>
      <c r="O442" s="170"/>
    </row>
    <row r="443" spans="1:15" ht="15" customHeight="1">
      <c r="A443" s="91">
        <v>2001041</v>
      </c>
      <c r="B443" s="41" t="s">
        <v>98</v>
      </c>
      <c r="C443" s="43">
        <v>201</v>
      </c>
      <c r="D443" s="41" t="s">
        <v>152</v>
      </c>
      <c r="E443" s="41">
        <v>109002</v>
      </c>
      <c r="F443" s="201" t="s">
        <v>196</v>
      </c>
      <c r="G443" s="41"/>
      <c r="H443" s="41"/>
      <c r="I443" s="41">
        <v>128127.27</v>
      </c>
      <c r="J443" s="203"/>
      <c r="K443" s="44" t="s">
        <v>158</v>
      </c>
      <c r="L443" s="94"/>
      <c r="M443" s="94"/>
      <c r="N443" s="94"/>
      <c r="O443" s="170"/>
    </row>
    <row r="444" spans="1:15" ht="15" customHeight="1">
      <c r="A444" s="91">
        <v>2001051</v>
      </c>
      <c r="B444" s="41" t="s">
        <v>87</v>
      </c>
      <c r="C444" s="43">
        <v>201</v>
      </c>
      <c r="D444" s="41" t="s">
        <v>152</v>
      </c>
      <c r="E444" s="41">
        <v>109002</v>
      </c>
      <c r="F444" s="201" t="s">
        <v>196</v>
      </c>
      <c r="G444" s="41"/>
      <c r="H444" s="41"/>
      <c r="I444" s="41">
        <v>298.01</v>
      </c>
      <c r="J444" s="203"/>
      <c r="K444" s="44" t="s">
        <v>158</v>
      </c>
      <c r="L444" s="94"/>
      <c r="M444" s="94"/>
      <c r="N444" s="94"/>
      <c r="O444" s="170"/>
    </row>
    <row r="445" spans="1:15" ht="15" customHeight="1">
      <c r="A445" s="91">
        <v>2001051</v>
      </c>
      <c r="B445" s="41" t="s">
        <v>87</v>
      </c>
      <c r="C445" s="43">
        <v>201</v>
      </c>
      <c r="D445" s="41" t="s">
        <v>152</v>
      </c>
      <c r="E445" s="41">
        <v>109002</v>
      </c>
      <c r="F445" s="201" t="s">
        <v>196</v>
      </c>
      <c r="G445" s="41"/>
      <c r="H445" s="41"/>
      <c r="I445" s="41">
        <v>229.49</v>
      </c>
      <c r="J445" s="203"/>
      <c r="K445" s="44" t="s">
        <v>158</v>
      </c>
      <c r="L445" s="94"/>
      <c r="M445" s="94"/>
      <c r="N445" s="94"/>
      <c r="O445" s="170"/>
    </row>
    <row r="446" spans="1:15" ht="15" customHeight="1">
      <c r="A446" s="91">
        <v>2001051</v>
      </c>
      <c r="B446" s="41" t="s">
        <v>87</v>
      </c>
      <c r="C446" s="43">
        <v>201</v>
      </c>
      <c r="D446" s="41" t="s">
        <v>152</v>
      </c>
      <c r="E446" s="41">
        <v>109002</v>
      </c>
      <c r="F446" s="201" t="s">
        <v>196</v>
      </c>
      <c r="G446" s="41"/>
      <c r="H446" s="41"/>
      <c r="I446" s="41">
        <v>107231.88</v>
      </c>
      <c r="J446" s="203"/>
      <c r="K446" s="44" t="s">
        <v>158</v>
      </c>
      <c r="L446" s="94"/>
      <c r="M446" s="94"/>
      <c r="N446" s="94"/>
      <c r="O446" s="170"/>
    </row>
    <row r="447" spans="1:15" ht="15" customHeight="1">
      <c r="A447" s="91">
        <v>2001051</v>
      </c>
      <c r="B447" s="41" t="s">
        <v>87</v>
      </c>
      <c r="C447" s="43">
        <v>201</v>
      </c>
      <c r="D447" s="41" t="s">
        <v>152</v>
      </c>
      <c r="E447" s="41">
        <v>109002</v>
      </c>
      <c r="F447" s="201" t="s">
        <v>196</v>
      </c>
      <c r="G447" s="41"/>
      <c r="H447" s="41"/>
      <c r="I447" s="41">
        <v>262.37</v>
      </c>
      <c r="J447" s="203"/>
      <c r="K447" s="44" t="s">
        <v>158</v>
      </c>
      <c r="L447" s="94"/>
      <c r="M447" s="94"/>
      <c r="N447" s="94"/>
      <c r="O447" s="170"/>
    </row>
    <row r="448" spans="1:15" ht="15" customHeight="1">
      <c r="A448" s="91">
        <v>2001051</v>
      </c>
      <c r="B448" s="41" t="s">
        <v>87</v>
      </c>
      <c r="C448" s="43">
        <v>201</v>
      </c>
      <c r="D448" s="41" t="s">
        <v>152</v>
      </c>
      <c r="E448" s="41">
        <v>109002</v>
      </c>
      <c r="F448" s="201" t="s">
        <v>196</v>
      </c>
      <c r="G448" s="41"/>
      <c r="H448" s="41"/>
      <c r="I448" s="41">
        <v>110475.93</v>
      </c>
      <c r="J448" s="203"/>
      <c r="K448" s="44" t="s">
        <v>158</v>
      </c>
      <c r="L448" s="94"/>
      <c r="M448" s="94"/>
      <c r="N448" s="94"/>
      <c r="O448" s="170"/>
    </row>
    <row r="449" spans="1:15" ht="15" customHeight="1">
      <c r="A449" s="91">
        <v>2000010</v>
      </c>
      <c r="B449" s="41" t="s">
        <v>159</v>
      </c>
      <c r="C449" s="43">
        <v>201</v>
      </c>
      <c r="D449" s="41" t="s">
        <v>152</v>
      </c>
      <c r="E449" s="41">
        <v>109002</v>
      </c>
      <c r="F449" s="201" t="s">
        <v>196</v>
      </c>
      <c r="G449" s="41"/>
      <c r="H449" s="41"/>
      <c r="I449" s="41">
        <v>21849.74</v>
      </c>
      <c r="J449" s="203"/>
      <c r="K449" s="166" t="s">
        <v>161</v>
      </c>
      <c r="L449" s="94"/>
      <c r="M449" s="94"/>
      <c r="N449" s="94"/>
      <c r="O449" s="170"/>
    </row>
    <row r="450" spans="1:15" ht="15" customHeight="1">
      <c r="A450" s="91">
        <v>2001041</v>
      </c>
      <c r="B450" s="41" t="s">
        <v>98</v>
      </c>
      <c r="C450" s="43">
        <v>201</v>
      </c>
      <c r="D450" s="41" t="s">
        <v>152</v>
      </c>
      <c r="E450" s="41">
        <v>109002</v>
      </c>
      <c r="F450" s="201" t="s">
        <v>196</v>
      </c>
      <c r="G450" s="41"/>
      <c r="H450" s="41"/>
      <c r="I450" s="41">
        <v>128994.61</v>
      </c>
      <c r="J450" s="203"/>
      <c r="K450" s="44" t="s">
        <v>158</v>
      </c>
      <c r="L450" s="94"/>
      <c r="M450" s="94"/>
      <c r="N450" s="94"/>
      <c r="O450" s="170"/>
    </row>
    <row r="451" spans="1:15" ht="15" customHeight="1">
      <c r="A451" s="91">
        <v>2001021</v>
      </c>
      <c r="B451" s="41" t="s">
        <v>89</v>
      </c>
      <c r="C451" s="43">
        <v>201</v>
      </c>
      <c r="D451" s="41" t="s">
        <v>152</v>
      </c>
      <c r="E451" s="41">
        <v>109002</v>
      </c>
      <c r="F451" s="201" t="s">
        <v>196</v>
      </c>
      <c r="G451" s="41"/>
      <c r="H451" s="41"/>
      <c r="I451" s="41">
        <v>-1857.88</v>
      </c>
      <c r="J451" s="203"/>
      <c r="K451" s="44" t="s">
        <v>158</v>
      </c>
      <c r="L451" s="94"/>
      <c r="M451" s="94"/>
      <c r="N451" s="94"/>
      <c r="O451" s="170"/>
    </row>
    <row r="452" spans="1:15" ht="15" customHeight="1">
      <c r="A452" s="91">
        <v>2001051</v>
      </c>
      <c r="B452" s="41" t="s">
        <v>87</v>
      </c>
      <c r="C452" s="43">
        <v>201</v>
      </c>
      <c r="D452" s="41" t="s">
        <v>152</v>
      </c>
      <c r="E452" s="41">
        <v>109002</v>
      </c>
      <c r="F452" s="201" t="s">
        <v>196</v>
      </c>
      <c r="G452" s="41"/>
      <c r="H452" s="41"/>
      <c r="I452" s="41">
        <v>631.77</v>
      </c>
      <c r="J452" s="203"/>
      <c r="K452" s="44" t="s">
        <v>158</v>
      </c>
      <c r="L452" s="94"/>
      <c r="M452" s="94"/>
      <c r="N452" s="94"/>
      <c r="O452" s="170"/>
    </row>
    <row r="453" spans="1:15" ht="15" customHeight="1">
      <c r="A453" s="91">
        <v>2001011</v>
      </c>
      <c r="B453" s="41" t="s">
        <v>97</v>
      </c>
      <c r="C453" s="43">
        <v>201</v>
      </c>
      <c r="D453" s="41" t="s">
        <v>152</v>
      </c>
      <c r="E453" s="41">
        <v>109002</v>
      </c>
      <c r="F453" s="201" t="s">
        <v>196</v>
      </c>
      <c r="G453" s="41"/>
      <c r="H453" s="41"/>
      <c r="I453" s="41">
        <v>144337.62</v>
      </c>
      <c r="J453" s="203"/>
      <c r="K453" s="44" t="s">
        <v>158</v>
      </c>
      <c r="L453" s="94"/>
      <c r="M453" s="94"/>
      <c r="N453" s="94"/>
      <c r="O453" s="170"/>
    </row>
    <row r="454" spans="1:15" ht="15" customHeight="1">
      <c r="A454" s="91">
        <v>2001021</v>
      </c>
      <c r="B454" s="41" t="s">
        <v>89</v>
      </c>
      <c r="C454" s="43">
        <v>201</v>
      </c>
      <c r="D454" s="41" t="s">
        <v>152</v>
      </c>
      <c r="E454" s="41">
        <v>109002</v>
      </c>
      <c r="F454" s="201" t="s">
        <v>196</v>
      </c>
      <c r="G454" s="41"/>
      <c r="H454" s="41"/>
      <c r="I454" s="41">
        <v>100901.27</v>
      </c>
      <c r="J454" s="203"/>
      <c r="K454" s="44" t="s">
        <v>158</v>
      </c>
      <c r="L454" s="94"/>
      <c r="M454" s="94"/>
      <c r="N454" s="94"/>
      <c r="O454" s="170"/>
    </row>
    <row r="455" spans="1:15" ht="15" customHeight="1">
      <c r="A455" s="91">
        <v>5004000</v>
      </c>
      <c r="B455" s="41" t="s">
        <v>170</v>
      </c>
      <c r="C455" s="43">
        <v>201</v>
      </c>
      <c r="D455" s="41" t="s">
        <v>152</v>
      </c>
      <c r="E455" s="41">
        <v>109002</v>
      </c>
      <c r="F455" s="201" t="s">
        <v>196</v>
      </c>
      <c r="G455" s="41"/>
      <c r="H455" s="41"/>
      <c r="I455" s="41">
        <v>17054.64</v>
      </c>
      <c r="J455" s="203"/>
      <c r="K455" s="166" t="s">
        <v>170</v>
      </c>
      <c r="L455" s="94"/>
      <c r="M455" s="94"/>
      <c r="N455" s="94"/>
      <c r="O455" s="170"/>
    </row>
    <row r="456" spans="1:15" ht="15" customHeight="1">
      <c r="A456" s="91">
        <v>2000010</v>
      </c>
      <c r="B456" s="41" t="s">
        <v>159</v>
      </c>
      <c r="C456" s="43">
        <v>201</v>
      </c>
      <c r="D456" s="41" t="s">
        <v>152</v>
      </c>
      <c r="E456" s="41">
        <v>109002</v>
      </c>
      <c r="F456" s="201" t="s">
        <v>196</v>
      </c>
      <c r="G456" s="41"/>
      <c r="H456" s="41"/>
      <c r="I456" s="41">
        <v>21849.74</v>
      </c>
      <c r="J456" s="203"/>
      <c r="K456" s="166" t="s">
        <v>161</v>
      </c>
      <c r="L456" s="94"/>
      <c r="M456" s="94"/>
      <c r="N456" s="94"/>
      <c r="O456" s="170"/>
    </row>
    <row r="457" spans="1:15" ht="15" customHeight="1">
      <c r="A457" s="91">
        <v>2001021</v>
      </c>
      <c r="B457" s="41" t="s">
        <v>89</v>
      </c>
      <c r="C457" s="43">
        <v>201</v>
      </c>
      <c r="D457" s="41" t="s">
        <v>152</v>
      </c>
      <c r="E457" s="41">
        <v>109002</v>
      </c>
      <c r="F457" s="201" t="s">
        <v>196</v>
      </c>
      <c r="G457" s="41"/>
      <c r="H457" s="41"/>
      <c r="I457" s="41">
        <v>108973.86</v>
      </c>
      <c r="J457" s="203"/>
      <c r="K457" s="44" t="s">
        <v>158</v>
      </c>
      <c r="L457" s="94"/>
      <c r="M457" s="94"/>
      <c r="N457" s="94"/>
      <c r="O457" s="170"/>
    </row>
    <row r="458" spans="1:15" ht="15" customHeight="1">
      <c r="A458" s="91">
        <v>2001041</v>
      </c>
      <c r="B458" s="41" t="s">
        <v>98</v>
      </c>
      <c r="C458" s="43">
        <v>201</v>
      </c>
      <c r="D458" s="41" t="s">
        <v>152</v>
      </c>
      <c r="E458" s="41">
        <v>109002</v>
      </c>
      <c r="F458" s="201" t="s">
        <v>196</v>
      </c>
      <c r="G458" s="41"/>
      <c r="H458" s="41"/>
      <c r="I458" s="41">
        <v>129193.17</v>
      </c>
      <c r="J458" s="203"/>
      <c r="K458" s="44" t="s">
        <v>158</v>
      </c>
      <c r="L458" s="94"/>
      <c r="M458" s="94"/>
      <c r="N458" s="94"/>
      <c r="O458" s="170"/>
    </row>
    <row r="459" spans="1:15" ht="15" customHeight="1">
      <c r="A459" s="91">
        <v>2001051</v>
      </c>
      <c r="B459" s="41" t="s">
        <v>87</v>
      </c>
      <c r="C459" s="43">
        <v>201</v>
      </c>
      <c r="D459" s="41" t="s">
        <v>152</v>
      </c>
      <c r="E459" s="41">
        <v>109002</v>
      </c>
      <c r="F459" s="201" t="s">
        <v>196</v>
      </c>
      <c r="G459" s="41"/>
      <c r="H459" s="41"/>
      <c r="I459" s="41">
        <v>113504.77</v>
      </c>
      <c r="J459" s="203"/>
      <c r="K459" s="44" t="s">
        <v>158</v>
      </c>
      <c r="L459" s="94"/>
      <c r="M459" s="94"/>
      <c r="N459" s="94"/>
      <c r="O459" s="170"/>
    </row>
    <row r="460" spans="1:15" ht="15" customHeight="1">
      <c r="A460" s="91">
        <v>2001011</v>
      </c>
      <c r="B460" s="41" t="s">
        <v>97</v>
      </c>
      <c r="C460" s="43">
        <v>201</v>
      </c>
      <c r="D460" s="41" t="s">
        <v>152</v>
      </c>
      <c r="E460" s="41">
        <v>109002</v>
      </c>
      <c r="F460" s="201" t="s">
        <v>196</v>
      </c>
      <c r="G460" s="41"/>
      <c r="H460" s="41"/>
      <c r="I460" s="41">
        <v>135841.49</v>
      </c>
      <c r="J460" s="203"/>
      <c r="K460" s="44" t="s">
        <v>158</v>
      </c>
      <c r="L460" s="94"/>
      <c r="M460" s="94"/>
      <c r="N460" s="94"/>
      <c r="O460" s="170"/>
    </row>
    <row r="461" spans="1:15" ht="15" customHeight="1">
      <c r="A461" s="91">
        <v>5004000</v>
      </c>
      <c r="B461" s="41" t="s">
        <v>170</v>
      </c>
      <c r="C461" s="43">
        <v>201</v>
      </c>
      <c r="D461" s="41" t="s">
        <v>152</v>
      </c>
      <c r="E461" s="41">
        <v>109002</v>
      </c>
      <c r="F461" s="201" t="s">
        <v>196</v>
      </c>
      <c r="G461" s="41"/>
      <c r="H461" s="41"/>
      <c r="I461" s="41">
        <v>18833.04</v>
      </c>
      <c r="J461" s="203"/>
      <c r="K461" s="166" t="s">
        <v>170</v>
      </c>
      <c r="L461" s="94"/>
      <c r="M461" s="94"/>
      <c r="N461" s="94"/>
      <c r="O461" s="170"/>
    </row>
    <row r="462" spans="1:15" ht="15" customHeight="1">
      <c r="A462" s="91">
        <v>2001051</v>
      </c>
      <c r="B462" s="41" t="s">
        <v>87</v>
      </c>
      <c r="C462" s="43">
        <v>201</v>
      </c>
      <c r="D462" s="41" t="s">
        <v>152</v>
      </c>
      <c r="E462" s="41">
        <v>109002</v>
      </c>
      <c r="F462" s="201" t="s">
        <v>196</v>
      </c>
      <c r="G462" s="41"/>
      <c r="H462" s="41"/>
      <c r="I462" s="41">
        <v>1528.99</v>
      </c>
      <c r="J462" s="203"/>
      <c r="K462" s="44" t="s">
        <v>158</v>
      </c>
      <c r="L462" s="94"/>
      <c r="M462" s="94"/>
      <c r="N462" s="94"/>
      <c r="O462" s="170"/>
    </row>
    <row r="463" spans="1:15" ht="15" customHeight="1">
      <c r="A463" s="91">
        <v>2001011</v>
      </c>
      <c r="B463" s="41" t="s">
        <v>97</v>
      </c>
      <c r="C463" s="43">
        <v>201</v>
      </c>
      <c r="D463" s="41" t="s">
        <v>152</v>
      </c>
      <c r="E463" s="41">
        <v>109002</v>
      </c>
      <c r="F463" s="201" t="s">
        <v>196</v>
      </c>
      <c r="G463" s="41"/>
      <c r="H463" s="41"/>
      <c r="I463" s="41">
        <v>6401.7</v>
      </c>
      <c r="J463" s="203"/>
      <c r="K463" s="44" t="s">
        <v>158</v>
      </c>
      <c r="L463" s="94"/>
      <c r="M463" s="94"/>
      <c r="N463" s="94"/>
      <c r="O463" s="170"/>
    </row>
    <row r="464" spans="1:15" ht="15" customHeight="1">
      <c r="A464" s="91">
        <v>2001051</v>
      </c>
      <c r="B464" s="41" t="s">
        <v>87</v>
      </c>
      <c r="C464" s="43">
        <v>201</v>
      </c>
      <c r="D464" s="41" t="s">
        <v>152</v>
      </c>
      <c r="E464" s="41">
        <v>109002</v>
      </c>
      <c r="F464" s="201" t="s">
        <v>196</v>
      </c>
      <c r="G464" s="41"/>
      <c r="H464" s="41"/>
      <c r="I464" s="41">
        <v>21.39</v>
      </c>
      <c r="J464" s="203"/>
      <c r="K464" s="44" t="s">
        <v>158</v>
      </c>
      <c r="L464" s="94"/>
      <c r="M464" s="94"/>
      <c r="N464" s="94"/>
      <c r="O464" s="170"/>
    </row>
    <row r="465" spans="1:15" ht="15" customHeight="1">
      <c r="A465" s="91">
        <v>2001051</v>
      </c>
      <c r="B465" s="41" t="s">
        <v>87</v>
      </c>
      <c r="C465" s="43">
        <v>201</v>
      </c>
      <c r="D465" s="41" t="s">
        <v>152</v>
      </c>
      <c r="E465" s="41">
        <v>109002</v>
      </c>
      <c r="F465" s="201" t="s">
        <v>196</v>
      </c>
      <c r="G465" s="41"/>
      <c r="H465" s="41"/>
      <c r="I465" s="41">
        <v>102855.22</v>
      </c>
      <c r="J465" s="203"/>
      <c r="K465" s="44" t="s">
        <v>158</v>
      </c>
      <c r="L465" s="94"/>
      <c r="M465" s="94"/>
      <c r="N465" s="94"/>
      <c r="O465" s="170"/>
    </row>
    <row r="466" spans="1:15" ht="15" customHeight="1">
      <c r="A466" s="91">
        <v>2001021</v>
      </c>
      <c r="B466" s="41" t="s">
        <v>89</v>
      </c>
      <c r="C466" s="43">
        <v>201</v>
      </c>
      <c r="D466" s="41" t="s">
        <v>152</v>
      </c>
      <c r="E466" s="41">
        <v>109002</v>
      </c>
      <c r="F466" s="201" t="s">
        <v>196</v>
      </c>
      <c r="G466" s="41"/>
      <c r="H466" s="41"/>
      <c r="I466" s="41">
        <v>117538.98</v>
      </c>
      <c r="J466" s="203"/>
      <c r="K466" s="44" t="s">
        <v>158</v>
      </c>
      <c r="L466" s="94"/>
      <c r="M466" s="94"/>
      <c r="N466" s="94"/>
      <c r="O466" s="170"/>
    </row>
    <row r="467" spans="1:15" ht="15" customHeight="1">
      <c r="A467" s="91">
        <v>2001041</v>
      </c>
      <c r="B467" s="41" t="s">
        <v>98</v>
      </c>
      <c r="C467" s="43">
        <v>201</v>
      </c>
      <c r="D467" s="41" t="s">
        <v>152</v>
      </c>
      <c r="E467" s="41">
        <v>109002</v>
      </c>
      <c r="F467" s="201" t="s">
        <v>196</v>
      </c>
      <c r="G467" s="41"/>
      <c r="H467" s="41"/>
      <c r="I467" s="41">
        <v>133429.71</v>
      </c>
      <c r="J467" s="203"/>
      <c r="K467" s="44" t="s">
        <v>158</v>
      </c>
      <c r="L467" s="94"/>
      <c r="M467" s="94"/>
      <c r="N467" s="94"/>
      <c r="O467" s="170"/>
    </row>
    <row r="468" spans="1:15" ht="15" customHeight="1">
      <c r="A468" s="91">
        <v>2001051</v>
      </c>
      <c r="B468" s="41" t="s">
        <v>87</v>
      </c>
      <c r="C468" s="43">
        <v>201</v>
      </c>
      <c r="D468" s="41" t="s">
        <v>152</v>
      </c>
      <c r="E468" s="41">
        <v>109002</v>
      </c>
      <c r="F468" s="201" t="s">
        <v>196</v>
      </c>
      <c r="G468" s="41"/>
      <c r="H468" s="41"/>
      <c r="I468" s="41">
        <v>9.11</v>
      </c>
      <c r="J468" s="203"/>
      <c r="K468" s="44" t="s">
        <v>158</v>
      </c>
      <c r="L468" s="94"/>
      <c r="M468" s="94"/>
      <c r="N468" s="94"/>
      <c r="O468" s="170"/>
    </row>
    <row r="469" spans="1:15" ht="15" customHeight="1">
      <c r="A469" s="91">
        <v>2001011</v>
      </c>
      <c r="B469" s="41" t="s">
        <v>97</v>
      </c>
      <c r="C469" s="43">
        <v>201</v>
      </c>
      <c r="D469" s="41" t="s">
        <v>152</v>
      </c>
      <c r="E469" s="41">
        <v>109002</v>
      </c>
      <c r="F469" s="201" t="s">
        <v>196</v>
      </c>
      <c r="G469" s="41"/>
      <c r="H469" s="41"/>
      <c r="I469" s="41">
        <v>1629</v>
      </c>
      <c r="J469" s="203"/>
      <c r="K469" s="44" t="s">
        <v>158</v>
      </c>
      <c r="L469" s="94"/>
      <c r="M469" s="94"/>
      <c r="N469" s="94"/>
      <c r="O469" s="170"/>
    </row>
    <row r="470" spans="1:15" ht="15" customHeight="1">
      <c r="A470" s="91">
        <v>2001011</v>
      </c>
      <c r="B470" s="41" t="s">
        <v>97</v>
      </c>
      <c r="C470" s="43">
        <v>201</v>
      </c>
      <c r="D470" s="41" t="s">
        <v>152</v>
      </c>
      <c r="E470" s="41">
        <v>109002</v>
      </c>
      <c r="F470" s="201" t="s">
        <v>196</v>
      </c>
      <c r="G470" s="41"/>
      <c r="H470" s="41"/>
      <c r="I470" s="41">
        <v>148877.51999999999</v>
      </c>
      <c r="J470" s="203"/>
      <c r="K470" s="44" t="s">
        <v>158</v>
      </c>
      <c r="L470" s="94"/>
      <c r="M470" s="94"/>
      <c r="N470" s="94"/>
      <c r="O470" s="170"/>
    </row>
    <row r="471" spans="1:15" ht="15" customHeight="1">
      <c r="A471" s="91">
        <v>2000010</v>
      </c>
      <c r="B471" s="41" t="s">
        <v>159</v>
      </c>
      <c r="C471" s="43">
        <v>201</v>
      </c>
      <c r="D471" s="41" t="s">
        <v>152</v>
      </c>
      <c r="E471" s="41">
        <v>109002</v>
      </c>
      <c r="F471" s="201" t="s">
        <v>196</v>
      </c>
      <c r="G471" s="41"/>
      <c r="H471" s="41"/>
      <c r="I471" s="41">
        <v>21849.74</v>
      </c>
      <c r="J471" s="203"/>
      <c r="K471" s="166" t="s">
        <v>161</v>
      </c>
      <c r="L471" s="94"/>
      <c r="M471" s="94"/>
      <c r="N471" s="94"/>
      <c r="O471" s="170"/>
    </row>
    <row r="472" spans="1:15" ht="15" customHeight="1">
      <c r="A472" s="91">
        <v>5004000</v>
      </c>
      <c r="B472" s="41" t="s">
        <v>170</v>
      </c>
      <c r="C472" s="43">
        <v>201</v>
      </c>
      <c r="D472" s="41" t="s">
        <v>152</v>
      </c>
      <c r="E472" s="41">
        <v>109002</v>
      </c>
      <c r="F472" s="201" t="s">
        <v>196</v>
      </c>
      <c r="G472" s="41"/>
      <c r="H472" s="41"/>
      <c r="I472" s="41">
        <v>25686.880000000001</v>
      </c>
      <c r="J472" s="203"/>
      <c r="K472" s="166" t="s">
        <v>170</v>
      </c>
      <c r="L472" s="94"/>
      <c r="M472" s="94"/>
      <c r="N472" s="94"/>
      <c r="O472" s="170"/>
    </row>
    <row r="473" spans="1:15" ht="15" customHeight="1">
      <c r="A473" s="91">
        <v>2001011</v>
      </c>
      <c r="B473" s="41" t="s">
        <v>97</v>
      </c>
      <c r="C473" s="43">
        <v>201</v>
      </c>
      <c r="D473" s="41" t="s">
        <v>152</v>
      </c>
      <c r="E473" s="41">
        <v>109002</v>
      </c>
      <c r="F473" s="201" t="s">
        <v>196</v>
      </c>
      <c r="G473" s="41"/>
      <c r="H473" s="41"/>
      <c r="I473" s="41">
        <v>143195.29999999999</v>
      </c>
      <c r="J473" s="203"/>
      <c r="K473" s="44" t="s">
        <v>158</v>
      </c>
      <c r="L473" s="94"/>
      <c r="M473" s="94"/>
      <c r="N473" s="94"/>
      <c r="O473" s="170"/>
    </row>
    <row r="474" spans="1:15" ht="15" customHeight="1">
      <c r="A474" s="91">
        <v>2001041</v>
      </c>
      <c r="B474" s="41" t="s">
        <v>98</v>
      </c>
      <c r="C474" s="43">
        <v>201</v>
      </c>
      <c r="D474" s="41" t="s">
        <v>152</v>
      </c>
      <c r="E474" s="41">
        <v>109002</v>
      </c>
      <c r="F474" s="201" t="s">
        <v>196</v>
      </c>
      <c r="G474" s="41"/>
      <c r="H474" s="41"/>
      <c r="I474" s="41">
        <v>122317.78</v>
      </c>
      <c r="J474" s="203"/>
      <c r="K474" s="44" t="s">
        <v>158</v>
      </c>
      <c r="L474" s="94"/>
      <c r="M474" s="94"/>
      <c r="N474" s="94"/>
      <c r="O474" s="170"/>
    </row>
    <row r="475" spans="1:15" ht="15" customHeight="1">
      <c r="A475" s="91">
        <v>2001051</v>
      </c>
      <c r="B475" s="41" t="s">
        <v>87</v>
      </c>
      <c r="C475" s="43">
        <v>201</v>
      </c>
      <c r="D475" s="41" t="s">
        <v>152</v>
      </c>
      <c r="E475" s="41">
        <v>109002</v>
      </c>
      <c r="F475" s="201" t="s">
        <v>196</v>
      </c>
      <c r="G475" s="41"/>
      <c r="H475" s="41"/>
      <c r="I475" s="41">
        <v>907.91</v>
      </c>
      <c r="J475" s="203"/>
      <c r="K475" s="44" t="s">
        <v>158</v>
      </c>
      <c r="L475" s="94"/>
      <c r="M475" s="94"/>
      <c r="N475" s="94"/>
      <c r="O475" s="170"/>
    </row>
    <row r="476" spans="1:15" ht="15" customHeight="1">
      <c r="A476" s="91">
        <v>2001051</v>
      </c>
      <c r="B476" s="41" t="s">
        <v>87</v>
      </c>
      <c r="C476" s="43">
        <v>201</v>
      </c>
      <c r="D476" s="41" t="s">
        <v>152</v>
      </c>
      <c r="E476" s="41">
        <v>109002</v>
      </c>
      <c r="F476" s="201" t="s">
        <v>196</v>
      </c>
      <c r="G476" s="41"/>
      <c r="H476" s="41"/>
      <c r="I476" s="41">
        <v>105540.75</v>
      </c>
      <c r="J476" s="203"/>
      <c r="K476" s="44" t="s">
        <v>158</v>
      </c>
      <c r="L476" s="94"/>
      <c r="M476" s="94"/>
      <c r="N476" s="94"/>
      <c r="O476" s="170"/>
    </row>
    <row r="477" spans="1:15" ht="15" customHeight="1">
      <c r="A477" s="91">
        <v>2000010</v>
      </c>
      <c r="B477" s="41" t="s">
        <v>159</v>
      </c>
      <c r="C477" s="43">
        <v>201</v>
      </c>
      <c r="D477" s="41" t="s">
        <v>152</v>
      </c>
      <c r="E477" s="41">
        <v>109002</v>
      </c>
      <c r="F477" s="201" t="s">
        <v>196</v>
      </c>
      <c r="G477" s="41"/>
      <c r="H477" s="41"/>
      <c r="I477" s="41">
        <v>21849.74</v>
      </c>
      <c r="J477" s="203"/>
      <c r="K477" s="166" t="s">
        <v>161</v>
      </c>
      <c r="L477" s="94"/>
      <c r="M477" s="94"/>
      <c r="N477" s="94"/>
      <c r="O477" s="170"/>
    </row>
    <row r="478" spans="1:15" ht="15" customHeight="1">
      <c r="A478" s="91">
        <v>2001021</v>
      </c>
      <c r="B478" s="41" t="s">
        <v>89</v>
      </c>
      <c r="C478" s="43">
        <v>201</v>
      </c>
      <c r="D478" s="41" t="s">
        <v>152</v>
      </c>
      <c r="E478" s="41">
        <v>109002</v>
      </c>
      <c r="F478" s="201" t="s">
        <v>196</v>
      </c>
      <c r="G478" s="41"/>
      <c r="H478" s="41"/>
      <c r="I478" s="41">
        <v>115258.51</v>
      </c>
      <c r="J478" s="203"/>
      <c r="K478" s="44" t="s">
        <v>158</v>
      </c>
      <c r="L478" s="94"/>
      <c r="M478" s="94"/>
      <c r="N478" s="94"/>
      <c r="O478" s="170"/>
    </row>
    <row r="479" spans="1:15" ht="15" customHeight="1">
      <c r="A479" s="91">
        <v>2001051</v>
      </c>
      <c r="B479" s="41" t="s">
        <v>87</v>
      </c>
      <c r="C479" s="43">
        <v>201</v>
      </c>
      <c r="D479" s="41" t="s">
        <v>152</v>
      </c>
      <c r="E479" s="41">
        <v>109002</v>
      </c>
      <c r="F479" s="201" t="s">
        <v>196</v>
      </c>
      <c r="G479" s="41"/>
      <c r="H479" s="41"/>
      <c r="I479" s="41">
        <v>150.53</v>
      </c>
      <c r="J479" s="203"/>
      <c r="K479" s="44" t="s">
        <v>158</v>
      </c>
      <c r="L479" s="94"/>
      <c r="M479" s="94"/>
      <c r="N479" s="94"/>
      <c r="O479" s="170"/>
    </row>
    <row r="480" spans="1:15" ht="15" customHeight="1">
      <c r="A480" s="91">
        <v>5004000</v>
      </c>
      <c r="B480" s="41" t="s">
        <v>170</v>
      </c>
      <c r="C480" s="43">
        <v>201</v>
      </c>
      <c r="D480" s="41" t="s">
        <v>152</v>
      </c>
      <c r="E480" s="41">
        <v>109002</v>
      </c>
      <c r="F480" s="201" t="s">
        <v>196</v>
      </c>
      <c r="G480" s="41"/>
      <c r="H480" s="41"/>
      <c r="I480" s="41">
        <v>22451.54</v>
      </c>
      <c r="J480" s="203"/>
      <c r="K480" s="166" t="s">
        <v>170</v>
      </c>
      <c r="L480" s="94"/>
      <c r="M480" s="94"/>
      <c r="N480" s="94"/>
      <c r="O480" s="170"/>
    </row>
    <row r="481" spans="1:15" ht="15" customHeight="1">
      <c r="A481" s="91">
        <v>5004000</v>
      </c>
      <c r="B481" s="41" t="s">
        <v>170</v>
      </c>
      <c r="C481" s="43">
        <v>201</v>
      </c>
      <c r="D481" s="41" t="s">
        <v>152</v>
      </c>
      <c r="E481" s="41">
        <v>109002</v>
      </c>
      <c r="F481" s="201" t="s">
        <v>196</v>
      </c>
      <c r="G481" s="41"/>
      <c r="H481" s="41"/>
      <c r="I481" s="41">
        <v>-5588.37</v>
      </c>
      <c r="J481" s="203"/>
      <c r="K481" s="166" t="s">
        <v>170</v>
      </c>
      <c r="L481" s="94"/>
      <c r="M481" s="94"/>
      <c r="N481" s="94"/>
      <c r="O481" s="170"/>
    </row>
    <row r="482" spans="1:15" ht="15" customHeight="1">
      <c r="A482" s="91">
        <v>2001021</v>
      </c>
      <c r="B482" s="41" t="s">
        <v>89</v>
      </c>
      <c r="C482" s="43">
        <v>201</v>
      </c>
      <c r="D482" s="41" t="s">
        <v>152</v>
      </c>
      <c r="E482" s="41">
        <v>109002</v>
      </c>
      <c r="F482" s="201" t="s">
        <v>196</v>
      </c>
      <c r="G482" s="41"/>
      <c r="H482" s="41"/>
      <c r="I482" s="41">
        <v>-2812.95</v>
      </c>
      <c r="J482" s="203"/>
      <c r="K482" s="44" t="s">
        <v>158</v>
      </c>
      <c r="L482" s="94"/>
      <c r="M482" s="94"/>
      <c r="N482" s="94"/>
      <c r="O482" s="170"/>
    </row>
    <row r="483" spans="1:15" ht="15" customHeight="1">
      <c r="A483" s="91">
        <v>2000010</v>
      </c>
      <c r="B483" s="41" t="s">
        <v>159</v>
      </c>
      <c r="C483" s="43">
        <v>201</v>
      </c>
      <c r="D483" s="41" t="s">
        <v>152</v>
      </c>
      <c r="E483" s="41">
        <v>109002</v>
      </c>
      <c r="F483" s="201" t="s">
        <v>196</v>
      </c>
      <c r="G483" s="41"/>
      <c r="H483" s="41"/>
      <c r="I483" s="41">
        <v>21849.74</v>
      </c>
      <c r="J483" s="203"/>
      <c r="K483" s="166" t="s">
        <v>161</v>
      </c>
      <c r="L483" s="94"/>
      <c r="M483" s="94"/>
      <c r="N483" s="94"/>
      <c r="O483" s="170"/>
    </row>
    <row r="484" spans="1:15" ht="15" customHeight="1">
      <c r="A484" s="91">
        <v>2001011</v>
      </c>
      <c r="B484" s="41" t="s">
        <v>97</v>
      </c>
      <c r="C484" s="43">
        <v>201</v>
      </c>
      <c r="D484" s="41" t="s">
        <v>152</v>
      </c>
      <c r="E484" s="41">
        <v>109002</v>
      </c>
      <c r="F484" s="201" t="s">
        <v>196</v>
      </c>
      <c r="G484" s="41"/>
      <c r="H484" s="41"/>
      <c r="I484" s="41">
        <v>161205.13</v>
      </c>
      <c r="J484" s="203"/>
      <c r="K484" s="44" t="s">
        <v>158</v>
      </c>
      <c r="L484" s="94"/>
      <c r="M484" s="94"/>
      <c r="N484" s="94"/>
      <c r="O484" s="170"/>
    </row>
    <row r="485" spans="1:15" ht="15" customHeight="1">
      <c r="A485" s="91">
        <v>2001021</v>
      </c>
      <c r="B485" s="41" t="s">
        <v>89</v>
      </c>
      <c r="C485" s="43">
        <v>201</v>
      </c>
      <c r="D485" s="41" t="s">
        <v>152</v>
      </c>
      <c r="E485" s="41">
        <v>109002</v>
      </c>
      <c r="F485" s="201" t="s">
        <v>196</v>
      </c>
      <c r="G485" s="41"/>
      <c r="H485" s="41"/>
      <c r="I485" s="41">
        <v>126484.73</v>
      </c>
      <c r="J485" s="203"/>
      <c r="K485" s="44" t="s">
        <v>158</v>
      </c>
      <c r="L485" s="94"/>
      <c r="M485" s="94"/>
      <c r="N485" s="94"/>
      <c r="O485" s="170"/>
    </row>
    <row r="486" spans="1:15" ht="15" customHeight="1">
      <c r="A486" s="91">
        <v>2001041</v>
      </c>
      <c r="B486" s="41" t="s">
        <v>98</v>
      </c>
      <c r="C486" s="43">
        <v>201</v>
      </c>
      <c r="D486" s="41" t="s">
        <v>152</v>
      </c>
      <c r="E486" s="41">
        <v>109002</v>
      </c>
      <c r="F486" s="201" t="s">
        <v>196</v>
      </c>
      <c r="G486" s="41"/>
      <c r="H486" s="41"/>
      <c r="I486" s="41">
        <v>115539.95</v>
      </c>
      <c r="J486" s="203"/>
      <c r="K486" s="44" t="s">
        <v>158</v>
      </c>
      <c r="L486" s="94"/>
      <c r="M486" s="94"/>
      <c r="N486" s="94"/>
      <c r="O486" s="170"/>
    </row>
    <row r="487" spans="1:15" ht="15" customHeight="1">
      <c r="A487" s="91">
        <v>2001051</v>
      </c>
      <c r="B487" s="41" t="s">
        <v>87</v>
      </c>
      <c r="C487" s="43">
        <v>201</v>
      </c>
      <c r="D487" s="41" t="s">
        <v>152</v>
      </c>
      <c r="E487" s="41">
        <v>109002</v>
      </c>
      <c r="F487" s="201" t="s">
        <v>196</v>
      </c>
      <c r="G487" s="41"/>
      <c r="H487" s="41"/>
      <c r="I487" s="41">
        <v>841.74</v>
      </c>
      <c r="J487" s="203"/>
      <c r="K487" s="44" t="s">
        <v>158</v>
      </c>
      <c r="L487" s="94"/>
      <c r="M487" s="94"/>
      <c r="N487" s="94"/>
      <c r="O487" s="170"/>
    </row>
    <row r="488" spans="1:15" ht="15" customHeight="1">
      <c r="A488" s="91">
        <v>2001051</v>
      </c>
      <c r="B488" s="41" t="s">
        <v>87</v>
      </c>
      <c r="C488" s="43">
        <v>201</v>
      </c>
      <c r="D488" s="41" t="s">
        <v>152</v>
      </c>
      <c r="E488" s="41">
        <v>109002</v>
      </c>
      <c r="F488" s="201" t="s">
        <v>196</v>
      </c>
      <c r="G488" s="41"/>
      <c r="H488" s="41"/>
      <c r="I488" s="41">
        <v>115318.34</v>
      </c>
      <c r="J488" s="203"/>
      <c r="K488" s="44" t="s">
        <v>158</v>
      </c>
      <c r="L488" s="94"/>
      <c r="M488" s="94"/>
      <c r="N488" s="94"/>
      <c r="O488" s="170"/>
    </row>
    <row r="489" spans="1:15" ht="15" customHeight="1">
      <c r="A489" s="91">
        <v>2001021</v>
      </c>
      <c r="B489" s="41" t="s">
        <v>89</v>
      </c>
      <c r="C489" s="43">
        <v>201</v>
      </c>
      <c r="D489" s="41" t="s">
        <v>152</v>
      </c>
      <c r="E489" s="41">
        <v>109002</v>
      </c>
      <c r="F489" s="201" t="s">
        <v>196</v>
      </c>
      <c r="G489" s="41"/>
      <c r="H489" s="41"/>
      <c r="I489" s="41">
        <v>28074.53</v>
      </c>
      <c r="J489" s="203"/>
      <c r="K489" s="44" t="s">
        <v>158</v>
      </c>
      <c r="L489" s="94"/>
      <c r="M489" s="94"/>
      <c r="N489" s="94"/>
      <c r="O489" s="170"/>
    </row>
    <row r="490" spans="1:15" ht="15" customHeight="1">
      <c r="A490" s="91">
        <v>2001041</v>
      </c>
      <c r="B490" s="41" t="s">
        <v>98</v>
      </c>
      <c r="C490" s="43">
        <v>201</v>
      </c>
      <c r="D490" s="41" t="s">
        <v>152</v>
      </c>
      <c r="E490" s="41">
        <v>109002</v>
      </c>
      <c r="F490" s="201" t="s">
        <v>196</v>
      </c>
      <c r="G490" s="41"/>
      <c r="H490" s="41"/>
      <c r="I490" s="41">
        <v>-17647.48</v>
      </c>
      <c r="J490" s="203"/>
      <c r="K490" s="44" t="s">
        <v>158</v>
      </c>
      <c r="L490" s="94"/>
      <c r="M490" s="94"/>
      <c r="N490" s="94"/>
      <c r="O490" s="170"/>
    </row>
    <row r="491" spans="1:15" ht="15" customHeight="1">
      <c r="A491" s="91">
        <v>5004000</v>
      </c>
      <c r="B491" s="41" t="s">
        <v>170</v>
      </c>
      <c r="C491" s="43">
        <v>201</v>
      </c>
      <c r="D491" s="41" t="s">
        <v>152</v>
      </c>
      <c r="E491" s="41">
        <v>109002</v>
      </c>
      <c r="F491" s="201" t="s">
        <v>196</v>
      </c>
      <c r="G491" s="41"/>
      <c r="H491" s="41"/>
      <c r="I491" s="41">
        <v>20588.75</v>
      </c>
      <c r="J491" s="203"/>
      <c r="K491" s="166" t="s">
        <v>170</v>
      </c>
      <c r="L491" s="94"/>
      <c r="M491" s="94"/>
      <c r="N491" s="94"/>
      <c r="O491" s="170"/>
    </row>
    <row r="492" spans="1:15" ht="15" customHeight="1">
      <c r="A492" s="91">
        <v>2001051</v>
      </c>
      <c r="B492" s="41" t="s">
        <v>87</v>
      </c>
      <c r="C492" s="43">
        <v>201</v>
      </c>
      <c r="D492" s="41" t="s">
        <v>152</v>
      </c>
      <c r="E492" s="41">
        <v>109002</v>
      </c>
      <c r="F492" s="201" t="s">
        <v>196</v>
      </c>
      <c r="G492" s="41"/>
      <c r="H492" s="41"/>
      <c r="I492" s="41">
        <v>651.58000000000004</v>
      </c>
      <c r="J492" s="203"/>
      <c r="K492" s="44" t="s">
        <v>158</v>
      </c>
      <c r="L492" s="94"/>
      <c r="M492" s="94"/>
      <c r="N492" s="94"/>
      <c r="O492" s="170"/>
    </row>
    <row r="493" spans="1:15" ht="15" customHeight="1">
      <c r="A493" s="91">
        <v>2001011</v>
      </c>
      <c r="B493" s="41" t="s">
        <v>97</v>
      </c>
      <c r="C493" s="43">
        <v>201</v>
      </c>
      <c r="D493" s="41" t="s">
        <v>152</v>
      </c>
      <c r="E493" s="41">
        <v>109002</v>
      </c>
      <c r="F493" s="201" t="s">
        <v>196</v>
      </c>
      <c r="G493" s="41"/>
      <c r="H493" s="41"/>
      <c r="I493" s="41">
        <v>3208.06</v>
      </c>
      <c r="J493" s="203"/>
      <c r="K493" s="44" t="s">
        <v>158</v>
      </c>
      <c r="L493" s="94"/>
      <c r="M493" s="94"/>
      <c r="N493" s="94"/>
      <c r="O493" s="170"/>
    </row>
    <row r="494" spans="1:15" ht="15" customHeight="1">
      <c r="A494" s="91">
        <v>5004000</v>
      </c>
      <c r="B494" s="41" t="s">
        <v>170</v>
      </c>
      <c r="C494" s="43">
        <v>201</v>
      </c>
      <c r="D494" s="41" t="s">
        <v>152</v>
      </c>
      <c r="E494" s="41">
        <v>109002</v>
      </c>
      <c r="F494" s="201" t="s">
        <v>196</v>
      </c>
      <c r="G494" s="41"/>
      <c r="H494" s="41"/>
      <c r="I494" s="41">
        <v>17647.5</v>
      </c>
      <c r="J494" s="203"/>
      <c r="K494" s="166" t="s">
        <v>170</v>
      </c>
      <c r="L494" s="94"/>
      <c r="M494" s="94"/>
      <c r="N494" s="94"/>
      <c r="O494" s="170"/>
    </row>
    <row r="495" spans="1:15" ht="15" customHeight="1">
      <c r="A495" s="91">
        <v>2001051</v>
      </c>
      <c r="B495" s="41" t="s">
        <v>87</v>
      </c>
      <c r="C495" s="43">
        <v>201</v>
      </c>
      <c r="D495" s="41" t="s">
        <v>152</v>
      </c>
      <c r="E495" s="41">
        <v>109002</v>
      </c>
      <c r="F495" s="201" t="s">
        <v>196</v>
      </c>
      <c r="G495" s="41"/>
      <c r="H495" s="41"/>
      <c r="I495" s="41">
        <v>124024.25</v>
      </c>
      <c r="J495" s="203"/>
      <c r="K495" s="44" t="s">
        <v>158</v>
      </c>
      <c r="L495" s="94"/>
      <c r="M495" s="94"/>
      <c r="N495" s="94"/>
      <c r="O495" s="170"/>
    </row>
    <row r="496" spans="1:15" ht="15" customHeight="1">
      <c r="A496" s="91">
        <v>2000010</v>
      </c>
      <c r="B496" s="41" t="s">
        <v>159</v>
      </c>
      <c r="C496" s="43">
        <v>201</v>
      </c>
      <c r="D496" s="41" t="s">
        <v>152</v>
      </c>
      <c r="E496" s="41">
        <v>109002</v>
      </c>
      <c r="F496" s="201" t="s">
        <v>196</v>
      </c>
      <c r="G496" s="41"/>
      <c r="H496" s="41"/>
      <c r="I496" s="41">
        <v>27309.74</v>
      </c>
      <c r="J496" s="203"/>
      <c r="K496" s="166" t="s">
        <v>161</v>
      </c>
      <c r="L496" s="94"/>
      <c r="M496" s="94"/>
      <c r="N496" s="94"/>
      <c r="O496" s="170"/>
    </row>
    <row r="497" spans="1:15" ht="15" customHeight="1">
      <c r="A497" s="91">
        <v>2001051</v>
      </c>
      <c r="B497" s="41" t="s">
        <v>87</v>
      </c>
      <c r="C497" s="43">
        <v>201</v>
      </c>
      <c r="D497" s="41" t="s">
        <v>152</v>
      </c>
      <c r="E497" s="41">
        <v>109002</v>
      </c>
      <c r="F497" s="201" t="s">
        <v>196</v>
      </c>
      <c r="G497" s="41"/>
      <c r="H497" s="41"/>
      <c r="I497" s="41">
        <v>484.31</v>
      </c>
      <c r="J497" s="203"/>
      <c r="K497" s="44" t="s">
        <v>158</v>
      </c>
      <c r="L497" s="94"/>
      <c r="M497" s="94"/>
      <c r="N497" s="94"/>
      <c r="O497" s="170"/>
    </row>
    <row r="498" spans="1:15" ht="15" customHeight="1">
      <c r="A498" s="91">
        <v>2001011</v>
      </c>
      <c r="B498" s="41" t="s">
        <v>97</v>
      </c>
      <c r="C498" s="43">
        <v>201</v>
      </c>
      <c r="D498" s="41" t="s">
        <v>152</v>
      </c>
      <c r="E498" s="41">
        <v>109002</v>
      </c>
      <c r="F498" s="201" t="s">
        <v>196</v>
      </c>
      <c r="G498" s="41"/>
      <c r="H498" s="41"/>
      <c r="I498" s="41">
        <v>162969.63</v>
      </c>
      <c r="J498" s="203"/>
      <c r="K498" s="44" t="s">
        <v>158</v>
      </c>
      <c r="L498" s="94"/>
      <c r="M498" s="94"/>
      <c r="N498" s="94"/>
      <c r="O498" s="170"/>
    </row>
    <row r="499" spans="1:15" ht="15" customHeight="1">
      <c r="A499" s="91">
        <v>2001021</v>
      </c>
      <c r="B499" s="41" t="s">
        <v>89</v>
      </c>
      <c r="C499" s="43">
        <v>201</v>
      </c>
      <c r="D499" s="41" t="s">
        <v>152</v>
      </c>
      <c r="E499" s="41">
        <v>109002</v>
      </c>
      <c r="F499" s="201" t="s">
        <v>196</v>
      </c>
      <c r="G499" s="41"/>
      <c r="H499" s="41"/>
      <c r="I499" s="41">
        <v>122898.54</v>
      </c>
      <c r="J499" s="203"/>
      <c r="K499" s="44" t="s">
        <v>158</v>
      </c>
      <c r="L499" s="94"/>
      <c r="M499" s="94"/>
      <c r="N499" s="94"/>
      <c r="O499" s="170"/>
    </row>
    <row r="500" spans="1:15" ht="15" customHeight="1">
      <c r="A500" s="91">
        <v>2001041</v>
      </c>
      <c r="B500" s="41" t="s">
        <v>98</v>
      </c>
      <c r="C500" s="43">
        <v>201</v>
      </c>
      <c r="D500" s="41" t="s">
        <v>152</v>
      </c>
      <c r="E500" s="41">
        <v>109002</v>
      </c>
      <c r="F500" s="201" t="s">
        <v>196</v>
      </c>
      <c r="G500" s="41"/>
      <c r="H500" s="41"/>
      <c r="I500" s="41">
        <v>116926.54</v>
      </c>
      <c r="J500" s="203"/>
      <c r="K500" s="44" t="s">
        <v>158</v>
      </c>
      <c r="L500" s="94"/>
      <c r="M500" s="94"/>
      <c r="N500" s="94"/>
      <c r="O500" s="170"/>
    </row>
    <row r="501" spans="1:15" ht="15" customHeight="1">
      <c r="A501" s="91">
        <v>2001051</v>
      </c>
      <c r="B501" s="41" t="s">
        <v>87</v>
      </c>
      <c r="C501" s="43">
        <v>201</v>
      </c>
      <c r="D501" s="41" t="s">
        <v>152</v>
      </c>
      <c r="E501" s="41">
        <v>109002</v>
      </c>
      <c r="F501" s="201" t="s">
        <v>196</v>
      </c>
      <c r="G501" s="41"/>
      <c r="H501" s="41"/>
      <c r="I501" s="41">
        <v>274.02</v>
      </c>
      <c r="J501" s="203"/>
      <c r="K501" s="44" t="s">
        <v>158</v>
      </c>
      <c r="L501" s="94"/>
      <c r="M501" s="94"/>
      <c r="N501" s="94"/>
      <c r="O501" s="170"/>
    </row>
    <row r="502" spans="1:15" ht="15" customHeight="1">
      <c r="A502" s="91">
        <v>2001051</v>
      </c>
      <c r="B502" s="41" t="s">
        <v>87</v>
      </c>
      <c r="C502" s="43">
        <v>201</v>
      </c>
      <c r="D502" s="41" t="s">
        <v>152</v>
      </c>
      <c r="E502" s="41">
        <v>109002</v>
      </c>
      <c r="F502" s="201" t="s">
        <v>196</v>
      </c>
      <c r="G502" s="41"/>
      <c r="H502" s="41"/>
      <c r="I502" s="41">
        <v>125416.58</v>
      </c>
      <c r="J502" s="203"/>
      <c r="K502" s="44" t="s">
        <v>158</v>
      </c>
      <c r="L502" s="94"/>
      <c r="M502" s="94"/>
      <c r="N502" s="94"/>
      <c r="O502" s="170"/>
    </row>
    <row r="503" spans="1:15" ht="15" customHeight="1">
      <c r="A503" s="91">
        <v>2000010</v>
      </c>
      <c r="B503" s="41" t="s">
        <v>159</v>
      </c>
      <c r="C503" s="43">
        <v>201</v>
      </c>
      <c r="D503" s="41" t="s">
        <v>152</v>
      </c>
      <c r="E503" s="41">
        <v>109002</v>
      </c>
      <c r="F503" s="201" t="s">
        <v>196</v>
      </c>
      <c r="G503" s="41"/>
      <c r="H503" s="41"/>
      <c r="I503" s="41">
        <v>3379.99</v>
      </c>
      <c r="J503" s="203"/>
      <c r="K503" s="166" t="s">
        <v>161</v>
      </c>
      <c r="L503" s="94"/>
      <c r="M503" s="94"/>
      <c r="N503" s="94"/>
      <c r="O503" s="170"/>
    </row>
    <row r="504" spans="1:15" ht="15" customHeight="1">
      <c r="A504" s="91">
        <v>2000010</v>
      </c>
      <c r="B504" s="41" t="s">
        <v>159</v>
      </c>
      <c r="C504" s="43">
        <v>201</v>
      </c>
      <c r="D504" s="41" t="s">
        <v>152</v>
      </c>
      <c r="E504" s="41">
        <v>109002</v>
      </c>
      <c r="F504" s="201" t="s">
        <v>196</v>
      </c>
      <c r="G504" s="41"/>
      <c r="H504" s="41"/>
      <c r="I504" s="41">
        <v>22629.73</v>
      </c>
      <c r="J504" s="203"/>
      <c r="K504" s="166" t="s">
        <v>161</v>
      </c>
      <c r="L504" s="94"/>
      <c r="M504" s="94"/>
      <c r="N504" s="94"/>
      <c r="O504" s="170"/>
    </row>
    <row r="505" spans="1:15" ht="15" customHeight="1">
      <c r="A505" s="91">
        <v>2001011</v>
      </c>
      <c r="B505" s="41" t="s">
        <v>97</v>
      </c>
      <c r="C505" s="43">
        <v>201</v>
      </c>
      <c r="D505" s="41" t="s">
        <v>152</v>
      </c>
      <c r="E505" s="41">
        <v>109002</v>
      </c>
      <c r="F505" s="201" t="s">
        <v>196</v>
      </c>
      <c r="G505" s="41"/>
      <c r="H505" s="41"/>
      <c r="I505" s="41">
        <v>155011.67000000001</v>
      </c>
      <c r="J505" s="203"/>
      <c r="K505" s="44" t="s">
        <v>158</v>
      </c>
      <c r="L505" s="94"/>
      <c r="M505" s="94"/>
      <c r="N505" s="94"/>
      <c r="O505" s="170"/>
    </row>
    <row r="506" spans="1:15" ht="15" customHeight="1">
      <c r="A506" s="91">
        <v>2001021</v>
      </c>
      <c r="B506" s="41" t="s">
        <v>89</v>
      </c>
      <c r="C506" s="43">
        <v>201</v>
      </c>
      <c r="D506" s="41" t="s">
        <v>152</v>
      </c>
      <c r="E506" s="41">
        <v>109002</v>
      </c>
      <c r="F506" s="201" t="s">
        <v>196</v>
      </c>
      <c r="G506" s="41"/>
      <c r="H506" s="41"/>
      <c r="I506" s="41">
        <v>121407.49</v>
      </c>
      <c r="J506" s="203"/>
      <c r="K506" s="44" t="s">
        <v>158</v>
      </c>
      <c r="L506" s="94"/>
      <c r="M506" s="94"/>
      <c r="N506" s="94"/>
      <c r="O506" s="170"/>
    </row>
    <row r="507" spans="1:15" ht="15" customHeight="1">
      <c r="A507" s="91">
        <v>5004000</v>
      </c>
      <c r="B507" s="41" t="s">
        <v>170</v>
      </c>
      <c r="C507" s="43">
        <v>201</v>
      </c>
      <c r="D507" s="41" t="s">
        <v>152</v>
      </c>
      <c r="E507" s="41">
        <v>109002</v>
      </c>
      <c r="F507" s="201" t="s">
        <v>196</v>
      </c>
      <c r="G507" s="41"/>
      <c r="H507" s="41"/>
      <c r="I507" s="41">
        <v>19547.990000000002</v>
      </c>
      <c r="J507" s="203"/>
      <c r="K507" s="166" t="s">
        <v>170</v>
      </c>
      <c r="L507" s="94"/>
      <c r="M507" s="94"/>
      <c r="N507" s="94"/>
      <c r="O507" s="170"/>
    </row>
    <row r="508" spans="1:15" ht="15" customHeight="1">
      <c r="A508" s="91">
        <v>2001041</v>
      </c>
      <c r="B508" s="41" t="s">
        <v>98</v>
      </c>
      <c r="C508" s="43">
        <v>201</v>
      </c>
      <c r="D508" s="41" t="s">
        <v>152</v>
      </c>
      <c r="E508" s="41">
        <v>109002</v>
      </c>
      <c r="F508" s="201" t="s">
        <v>196</v>
      </c>
      <c r="G508" s="41"/>
      <c r="H508" s="41"/>
      <c r="I508" s="41">
        <v>107231.69</v>
      </c>
      <c r="J508" s="203"/>
      <c r="K508" s="44" t="s">
        <v>158</v>
      </c>
      <c r="L508" s="94"/>
      <c r="M508" s="94"/>
      <c r="N508" s="94"/>
      <c r="O508" s="170"/>
    </row>
    <row r="509" spans="1:15" ht="15" customHeight="1">
      <c r="A509" s="91">
        <v>2001051</v>
      </c>
      <c r="B509" s="41" t="s">
        <v>87</v>
      </c>
      <c r="C509" s="43">
        <v>201</v>
      </c>
      <c r="D509" s="41" t="s">
        <v>152</v>
      </c>
      <c r="E509" s="41">
        <v>109002</v>
      </c>
      <c r="F509" s="201" t="s">
        <v>196</v>
      </c>
      <c r="G509" s="41"/>
      <c r="H509" s="41"/>
      <c r="I509" s="41">
        <v>561.28</v>
      </c>
      <c r="J509" s="203"/>
      <c r="K509" s="44" t="s">
        <v>158</v>
      </c>
      <c r="L509" s="94"/>
      <c r="M509" s="94"/>
      <c r="N509" s="94"/>
      <c r="O509" s="170"/>
    </row>
    <row r="510" spans="1:15" ht="15" customHeight="1">
      <c r="A510" s="91">
        <v>2001041</v>
      </c>
      <c r="B510" s="41" t="s">
        <v>98</v>
      </c>
      <c r="C510" s="43">
        <v>201</v>
      </c>
      <c r="D510" s="41" t="s">
        <v>152</v>
      </c>
      <c r="E510" s="41">
        <v>109002</v>
      </c>
      <c r="F510" s="201" t="s">
        <v>196</v>
      </c>
      <c r="G510" s="41"/>
      <c r="H510" s="41"/>
      <c r="I510" s="41">
        <v>1619.76</v>
      </c>
      <c r="J510" s="203"/>
      <c r="K510" s="44" t="s">
        <v>158</v>
      </c>
      <c r="L510" s="94"/>
      <c r="M510" s="94"/>
      <c r="N510" s="94"/>
      <c r="O510" s="170"/>
    </row>
    <row r="511" spans="1:15" ht="15" customHeight="1">
      <c r="A511" s="91">
        <v>2001051</v>
      </c>
      <c r="B511" s="41" t="s">
        <v>87</v>
      </c>
      <c r="C511" s="43">
        <v>201</v>
      </c>
      <c r="D511" s="41" t="s">
        <v>152</v>
      </c>
      <c r="E511" s="41">
        <v>109002</v>
      </c>
      <c r="F511" s="201" t="s">
        <v>196</v>
      </c>
      <c r="G511" s="41"/>
      <c r="H511" s="41"/>
      <c r="I511" s="41">
        <v>-1274.28</v>
      </c>
      <c r="J511" s="203"/>
      <c r="K511" s="44" t="s">
        <v>158</v>
      </c>
      <c r="L511" s="94"/>
      <c r="M511" s="94"/>
      <c r="N511" s="94"/>
      <c r="O511" s="170"/>
    </row>
    <row r="512" spans="1:15" ht="15" customHeight="1">
      <c r="A512" s="91">
        <v>2001011</v>
      </c>
      <c r="B512" s="41" t="s">
        <v>97</v>
      </c>
      <c r="C512" s="43">
        <v>201</v>
      </c>
      <c r="D512" s="41" t="s">
        <v>152</v>
      </c>
      <c r="E512" s="41">
        <v>109002</v>
      </c>
      <c r="F512" s="201" t="s">
        <v>196</v>
      </c>
      <c r="G512" s="41"/>
      <c r="H512" s="41"/>
      <c r="I512" s="41">
        <v>-2678.51</v>
      </c>
      <c r="J512" s="203"/>
      <c r="K512" s="44" t="s">
        <v>158</v>
      </c>
      <c r="L512" s="94"/>
      <c r="M512" s="94"/>
      <c r="N512" s="94"/>
      <c r="O512" s="170"/>
    </row>
    <row r="513" spans="1:15" ht="15" customHeight="1">
      <c r="A513" s="91">
        <v>2000010</v>
      </c>
      <c r="B513" s="41" t="s">
        <v>159</v>
      </c>
      <c r="C513" s="43">
        <v>201</v>
      </c>
      <c r="D513" s="41" t="s">
        <v>152</v>
      </c>
      <c r="E513" s="41">
        <v>109002</v>
      </c>
      <c r="F513" s="201" t="s">
        <v>196</v>
      </c>
      <c r="G513" s="41"/>
      <c r="H513" s="41"/>
      <c r="I513" s="41">
        <v>-86748.82</v>
      </c>
      <c r="J513" s="203"/>
      <c r="K513" s="166" t="s">
        <v>161</v>
      </c>
      <c r="L513" s="94"/>
      <c r="M513" s="94"/>
      <c r="N513" s="94"/>
      <c r="O513" s="170"/>
    </row>
    <row r="514" spans="1:15" ht="15" customHeight="1">
      <c r="A514" s="91">
        <v>2001011</v>
      </c>
      <c r="B514" s="41" t="s">
        <v>97</v>
      </c>
      <c r="C514" s="43">
        <v>201</v>
      </c>
      <c r="D514" s="41" t="s">
        <v>152</v>
      </c>
      <c r="E514" s="41">
        <v>109002</v>
      </c>
      <c r="F514" s="201" t="s">
        <v>196</v>
      </c>
      <c r="G514" s="41"/>
      <c r="H514" s="41"/>
      <c r="I514" s="41">
        <v>-578409.55000000005</v>
      </c>
      <c r="J514" s="203"/>
      <c r="K514" s="44" t="s">
        <v>158</v>
      </c>
      <c r="L514" s="94"/>
      <c r="M514" s="94"/>
      <c r="N514" s="94"/>
      <c r="O514" s="170"/>
    </row>
    <row r="515" spans="1:15" ht="15" customHeight="1">
      <c r="A515" s="91">
        <v>2001021</v>
      </c>
      <c r="B515" s="41" t="s">
        <v>89</v>
      </c>
      <c r="C515" s="43">
        <v>201</v>
      </c>
      <c r="D515" s="41" t="s">
        <v>152</v>
      </c>
      <c r="E515" s="41">
        <v>109002</v>
      </c>
      <c r="F515" s="201" t="s">
        <v>196</v>
      </c>
      <c r="G515" s="41"/>
      <c r="H515" s="41"/>
      <c r="I515" s="41">
        <v>-483316.99</v>
      </c>
      <c r="J515" s="203"/>
      <c r="K515" s="44" t="s">
        <v>158</v>
      </c>
      <c r="L515" s="94"/>
      <c r="M515" s="94"/>
      <c r="N515" s="94"/>
      <c r="O515" s="170"/>
    </row>
    <row r="516" spans="1:15" ht="15" customHeight="1">
      <c r="A516" s="91">
        <v>2001041</v>
      </c>
      <c r="B516" s="41" t="s">
        <v>98</v>
      </c>
      <c r="C516" s="43">
        <v>201</v>
      </c>
      <c r="D516" s="41" t="s">
        <v>152</v>
      </c>
      <c r="E516" s="41">
        <v>109002</v>
      </c>
      <c r="F516" s="201" t="s">
        <v>196</v>
      </c>
      <c r="G516" s="41"/>
      <c r="H516" s="41"/>
      <c r="I516" s="41">
        <v>-417271.06</v>
      </c>
      <c r="J516" s="203"/>
      <c r="K516" s="44" t="s">
        <v>158</v>
      </c>
      <c r="L516" s="94"/>
      <c r="M516" s="94"/>
      <c r="N516" s="94"/>
      <c r="O516" s="170"/>
    </row>
    <row r="517" spans="1:15" ht="15" customHeight="1">
      <c r="A517" s="91">
        <v>2001051</v>
      </c>
      <c r="B517" s="41" t="s">
        <v>87</v>
      </c>
      <c r="C517" s="43">
        <v>201</v>
      </c>
      <c r="D517" s="41" t="s">
        <v>152</v>
      </c>
      <c r="E517" s="41">
        <v>109002</v>
      </c>
      <c r="F517" s="201" t="s">
        <v>196</v>
      </c>
      <c r="G517" s="41"/>
      <c r="H517" s="41"/>
      <c r="I517" s="41">
        <v>-478038.84</v>
      </c>
      <c r="J517" s="203"/>
      <c r="K517" s="44" t="s">
        <v>158</v>
      </c>
      <c r="L517" s="94"/>
      <c r="M517" s="94"/>
      <c r="N517" s="94"/>
      <c r="O517" s="170"/>
    </row>
    <row r="518" spans="1:15" ht="15" customHeight="1">
      <c r="A518" s="91">
        <v>2001101</v>
      </c>
      <c r="B518" s="41" t="s">
        <v>197</v>
      </c>
      <c r="C518" s="43">
        <v>201</v>
      </c>
      <c r="D518" s="41" t="s">
        <v>152</v>
      </c>
      <c r="E518" s="41">
        <v>109002</v>
      </c>
      <c r="F518" s="201" t="s">
        <v>196</v>
      </c>
      <c r="G518" s="41"/>
      <c r="H518" s="41"/>
      <c r="I518" s="41">
        <v>-12956.86</v>
      </c>
      <c r="J518" s="203"/>
      <c r="K518" s="44" t="s">
        <v>161</v>
      </c>
      <c r="L518" s="94"/>
      <c r="M518" s="94"/>
      <c r="N518" s="94"/>
      <c r="O518" s="170"/>
    </row>
    <row r="519" spans="1:15" ht="15" customHeight="1">
      <c r="A519" s="91">
        <v>5004000</v>
      </c>
      <c r="B519" s="41" t="s">
        <v>170</v>
      </c>
      <c r="C519" s="43">
        <v>201</v>
      </c>
      <c r="D519" s="41" t="s">
        <v>152</v>
      </c>
      <c r="E519" s="41">
        <v>109002</v>
      </c>
      <c r="F519" s="201" t="s">
        <v>196</v>
      </c>
      <c r="G519" s="41"/>
      <c r="H519" s="41"/>
      <c r="I519" s="41">
        <v>-74935.28</v>
      </c>
      <c r="J519" s="203"/>
      <c r="K519" s="166" t="s">
        <v>170</v>
      </c>
      <c r="L519" s="94"/>
      <c r="M519" s="94"/>
      <c r="N519" s="94"/>
      <c r="O519" s="170"/>
    </row>
    <row r="520" spans="1:15" ht="15" customHeight="1">
      <c r="A520" s="91">
        <v>5004000</v>
      </c>
      <c r="B520" s="41" t="s">
        <v>170</v>
      </c>
      <c r="C520" s="43">
        <v>201</v>
      </c>
      <c r="D520" s="41" t="s">
        <v>152</v>
      </c>
      <c r="E520" s="41">
        <v>109002</v>
      </c>
      <c r="F520" s="201" t="s">
        <v>196</v>
      </c>
      <c r="G520" s="41"/>
      <c r="H520" s="41"/>
      <c r="I520" s="41">
        <v>74935.28</v>
      </c>
      <c r="J520" s="203"/>
      <c r="K520" s="166" t="s">
        <v>170</v>
      </c>
      <c r="L520" s="94"/>
      <c r="M520" s="94"/>
      <c r="N520" s="94"/>
      <c r="O520" s="170"/>
    </row>
    <row r="521" spans="1:15" ht="15" customHeight="1">
      <c r="A521" s="91">
        <v>2000010</v>
      </c>
      <c r="B521" s="41" t="s">
        <v>159</v>
      </c>
      <c r="C521" s="43">
        <v>201</v>
      </c>
      <c r="D521" s="41" t="s">
        <v>152</v>
      </c>
      <c r="E521" s="41">
        <v>109002</v>
      </c>
      <c r="F521" s="201" t="s">
        <v>196</v>
      </c>
      <c r="G521" s="41"/>
      <c r="H521" s="41"/>
      <c r="I521" s="41">
        <v>86748.82</v>
      </c>
      <c r="J521" s="203"/>
      <c r="K521" s="166" t="s">
        <v>161</v>
      </c>
      <c r="L521" s="94"/>
      <c r="M521" s="94"/>
      <c r="N521" s="94"/>
      <c r="O521" s="170"/>
    </row>
    <row r="522" spans="1:15" ht="15" customHeight="1">
      <c r="A522" s="91">
        <v>2001011</v>
      </c>
      <c r="B522" s="41" t="s">
        <v>97</v>
      </c>
      <c r="C522" s="43">
        <v>201</v>
      </c>
      <c r="D522" s="41" t="s">
        <v>152</v>
      </c>
      <c r="E522" s="41">
        <v>109002</v>
      </c>
      <c r="F522" s="201" t="s">
        <v>196</v>
      </c>
      <c r="G522" s="41"/>
      <c r="H522" s="41"/>
      <c r="I522" s="41">
        <v>578409.55000000005</v>
      </c>
      <c r="J522" s="203"/>
      <c r="K522" s="44" t="s">
        <v>158</v>
      </c>
      <c r="L522" s="94"/>
      <c r="M522" s="94"/>
      <c r="N522" s="94"/>
      <c r="O522" s="170"/>
    </row>
    <row r="523" spans="1:15" ht="15" customHeight="1">
      <c r="A523" s="91">
        <v>2001021</v>
      </c>
      <c r="B523" s="41" t="s">
        <v>89</v>
      </c>
      <c r="C523" s="43">
        <v>201</v>
      </c>
      <c r="D523" s="41" t="s">
        <v>152</v>
      </c>
      <c r="E523" s="41">
        <v>109002</v>
      </c>
      <c r="F523" s="201" t="s">
        <v>196</v>
      </c>
      <c r="G523" s="41"/>
      <c r="H523" s="41"/>
      <c r="I523" s="41">
        <v>483316.99</v>
      </c>
      <c r="J523" s="203"/>
      <c r="K523" s="44" t="s">
        <v>158</v>
      </c>
      <c r="L523" s="94"/>
      <c r="M523" s="94"/>
      <c r="N523" s="94"/>
      <c r="O523" s="170"/>
    </row>
    <row r="524" spans="1:15" ht="15" customHeight="1">
      <c r="A524" s="91">
        <v>2001041</v>
      </c>
      <c r="B524" s="41" t="s">
        <v>98</v>
      </c>
      <c r="C524" s="43">
        <v>201</v>
      </c>
      <c r="D524" s="41" t="s">
        <v>152</v>
      </c>
      <c r="E524" s="41">
        <v>109002</v>
      </c>
      <c r="F524" s="201" t="s">
        <v>196</v>
      </c>
      <c r="G524" s="41"/>
      <c r="H524" s="41"/>
      <c r="I524" s="41">
        <v>417271.06</v>
      </c>
      <c r="J524" s="203"/>
      <c r="K524" s="44" t="s">
        <v>158</v>
      </c>
      <c r="L524" s="94"/>
      <c r="M524" s="94"/>
      <c r="N524" s="94"/>
      <c r="O524" s="170"/>
    </row>
    <row r="525" spans="1:15" ht="15" customHeight="1">
      <c r="A525" s="91">
        <v>2001051</v>
      </c>
      <c r="B525" s="41" t="s">
        <v>87</v>
      </c>
      <c r="C525" s="43">
        <v>201</v>
      </c>
      <c r="D525" s="41" t="s">
        <v>152</v>
      </c>
      <c r="E525" s="41">
        <v>109002</v>
      </c>
      <c r="F525" s="201" t="s">
        <v>196</v>
      </c>
      <c r="G525" s="41"/>
      <c r="H525" s="41"/>
      <c r="I525" s="41">
        <v>478038.84</v>
      </c>
      <c r="J525" s="203"/>
      <c r="K525" s="44" t="s">
        <v>158</v>
      </c>
      <c r="L525" s="94"/>
      <c r="M525" s="94"/>
      <c r="N525" s="94"/>
      <c r="O525" s="170"/>
    </row>
    <row r="526" spans="1:15" ht="15" customHeight="1">
      <c r="A526" s="91">
        <v>2001101</v>
      </c>
      <c r="B526" s="41" t="s">
        <v>197</v>
      </c>
      <c r="C526" s="43">
        <v>201</v>
      </c>
      <c r="D526" s="41" t="s">
        <v>152</v>
      </c>
      <c r="E526" s="41">
        <v>109002</v>
      </c>
      <c r="F526" s="201" t="s">
        <v>196</v>
      </c>
      <c r="G526" s="41"/>
      <c r="H526" s="41"/>
      <c r="I526" s="41">
        <v>12956.86</v>
      </c>
      <c r="J526" s="203"/>
      <c r="K526" s="44" t="s">
        <v>161</v>
      </c>
      <c r="L526" s="94"/>
      <c r="M526" s="94"/>
      <c r="N526" s="94"/>
      <c r="O526" s="170"/>
    </row>
    <row r="527" spans="1:15" ht="15" customHeight="1">
      <c r="A527" s="91">
        <v>5004000</v>
      </c>
      <c r="B527" s="41" t="s">
        <v>170</v>
      </c>
      <c r="C527" s="43">
        <v>201</v>
      </c>
      <c r="D527" s="41" t="s">
        <v>152</v>
      </c>
      <c r="E527" s="41">
        <v>109050</v>
      </c>
      <c r="F527" s="42" t="s">
        <v>198</v>
      </c>
      <c r="G527" s="41"/>
      <c r="H527" s="41"/>
      <c r="I527" s="41">
        <v>478.98</v>
      </c>
      <c r="J527" s="203"/>
      <c r="K527" s="166" t="s">
        <v>170</v>
      </c>
      <c r="L527" s="94"/>
      <c r="M527" s="94"/>
      <c r="N527" s="94"/>
      <c r="O527" s="170"/>
    </row>
    <row r="528" spans="1:15" ht="15" customHeight="1">
      <c r="A528" s="91">
        <v>2000010</v>
      </c>
      <c r="B528" s="41" t="s">
        <v>159</v>
      </c>
      <c r="C528" s="43">
        <v>201</v>
      </c>
      <c r="D528" s="41" t="s">
        <v>152</v>
      </c>
      <c r="E528" s="41">
        <v>109050</v>
      </c>
      <c r="F528" s="42" t="s">
        <v>198</v>
      </c>
      <c r="G528" s="41"/>
      <c r="H528" s="41"/>
      <c r="I528" s="41">
        <v>39.92</v>
      </c>
      <c r="J528" s="203"/>
      <c r="K528" s="166" t="s">
        <v>161</v>
      </c>
      <c r="L528" s="94"/>
      <c r="M528" s="94"/>
      <c r="N528" s="94"/>
      <c r="O528" s="170"/>
    </row>
    <row r="529" spans="1:15" ht="15" customHeight="1">
      <c r="A529" s="91">
        <v>2001011</v>
      </c>
      <c r="B529" s="41" t="s">
        <v>97</v>
      </c>
      <c r="C529" s="43">
        <v>201</v>
      </c>
      <c r="D529" s="41" t="s">
        <v>152</v>
      </c>
      <c r="E529" s="41">
        <v>109050</v>
      </c>
      <c r="F529" s="42" t="s">
        <v>198</v>
      </c>
      <c r="G529" s="41"/>
      <c r="H529" s="41"/>
      <c r="I529" s="41">
        <v>1772.23</v>
      </c>
      <c r="J529" s="203"/>
      <c r="K529" s="286" t="s">
        <v>155</v>
      </c>
      <c r="L529" s="94"/>
      <c r="M529" s="94"/>
      <c r="N529" s="94"/>
      <c r="O529" s="170"/>
    </row>
    <row r="530" spans="1:15" ht="15" customHeight="1">
      <c r="A530" s="91">
        <v>2001021</v>
      </c>
      <c r="B530" s="41" t="s">
        <v>89</v>
      </c>
      <c r="C530" s="43">
        <v>201</v>
      </c>
      <c r="D530" s="41" t="s">
        <v>152</v>
      </c>
      <c r="E530" s="41">
        <v>109050</v>
      </c>
      <c r="F530" s="42" t="s">
        <v>198</v>
      </c>
      <c r="G530" s="41"/>
      <c r="H530" s="41"/>
      <c r="I530" s="41">
        <v>1177.0899999999999</v>
      </c>
      <c r="J530" s="203"/>
      <c r="K530" s="286" t="s">
        <v>155</v>
      </c>
      <c r="L530" s="94"/>
      <c r="M530" s="94"/>
      <c r="N530" s="94"/>
      <c r="O530" s="170"/>
    </row>
    <row r="531" spans="1:15" ht="15" customHeight="1">
      <c r="A531" s="91">
        <v>2001041</v>
      </c>
      <c r="B531" s="41" t="s">
        <v>98</v>
      </c>
      <c r="C531" s="43">
        <v>201</v>
      </c>
      <c r="D531" s="41" t="s">
        <v>152</v>
      </c>
      <c r="E531" s="41">
        <v>109050</v>
      </c>
      <c r="F531" s="42" t="s">
        <v>198</v>
      </c>
      <c r="G531" s="41"/>
      <c r="H531" s="41"/>
      <c r="I531" s="41">
        <v>1357.11</v>
      </c>
      <c r="J531" s="203"/>
      <c r="K531" s="286" t="s">
        <v>155</v>
      </c>
      <c r="L531" s="94"/>
      <c r="M531" s="94"/>
      <c r="N531" s="94"/>
      <c r="O531" s="170"/>
    </row>
    <row r="532" spans="1:15" ht="15" customHeight="1">
      <c r="A532" s="91">
        <v>2001051</v>
      </c>
      <c r="B532" s="41" t="s">
        <v>87</v>
      </c>
      <c r="C532" s="43">
        <v>201</v>
      </c>
      <c r="D532" s="41" t="s">
        <v>152</v>
      </c>
      <c r="E532" s="41">
        <v>109050</v>
      </c>
      <c r="F532" s="42" t="s">
        <v>198</v>
      </c>
      <c r="G532" s="41"/>
      <c r="H532" s="41"/>
      <c r="I532" s="41">
        <v>1197.45</v>
      </c>
      <c r="J532" s="203"/>
      <c r="K532" s="286" t="s">
        <v>155</v>
      </c>
      <c r="L532" s="94"/>
      <c r="M532" s="94"/>
      <c r="N532" s="94"/>
      <c r="O532" s="170"/>
    </row>
    <row r="533" spans="1:15" ht="15" customHeight="1">
      <c r="A533" s="91">
        <v>5004000</v>
      </c>
      <c r="B533" s="41" t="s">
        <v>170</v>
      </c>
      <c r="C533" s="43">
        <v>201</v>
      </c>
      <c r="D533" s="41" t="s">
        <v>152</v>
      </c>
      <c r="E533" s="41">
        <v>109050</v>
      </c>
      <c r="F533" s="42" t="s">
        <v>198</v>
      </c>
      <c r="G533" s="41"/>
      <c r="H533" s="41"/>
      <c r="I533" s="41">
        <v>478.98</v>
      </c>
      <c r="J533" s="203"/>
      <c r="K533" s="166" t="s">
        <v>170</v>
      </c>
      <c r="L533" s="94"/>
      <c r="M533" s="94"/>
      <c r="N533" s="94"/>
      <c r="O533" s="170"/>
    </row>
    <row r="534" spans="1:15" ht="15" customHeight="1">
      <c r="A534" s="91">
        <v>2001041</v>
      </c>
      <c r="B534" s="41" t="s">
        <v>98</v>
      </c>
      <c r="C534" s="43">
        <v>201</v>
      </c>
      <c r="D534" s="41" t="s">
        <v>152</v>
      </c>
      <c r="E534" s="41">
        <v>109050</v>
      </c>
      <c r="F534" s="42" t="s">
        <v>198</v>
      </c>
      <c r="G534" s="41"/>
      <c r="H534" s="41"/>
      <c r="I534" s="41">
        <v>1357.11</v>
      </c>
      <c r="J534" s="203"/>
      <c r="K534" s="286" t="s">
        <v>155</v>
      </c>
      <c r="L534" s="94"/>
      <c r="M534" s="94"/>
      <c r="N534" s="94"/>
      <c r="O534" s="170"/>
    </row>
    <row r="535" spans="1:15" ht="15" customHeight="1">
      <c r="A535" s="91">
        <v>2001051</v>
      </c>
      <c r="B535" s="41" t="s">
        <v>87</v>
      </c>
      <c r="C535" s="43">
        <v>201</v>
      </c>
      <c r="D535" s="41" t="s">
        <v>152</v>
      </c>
      <c r="E535" s="41">
        <v>109050</v>
      </c>
      <c r="F535" s="42" t="s">
        <v>198</v>
      </c>
      <c r="G535" s="41"/>
      <c r="H535" s="41"/>
      <c r="I535" s="41">
        <v>1277.28</v>
      </c>
      <c r="J535" s="203"/>
      <c r="K535" s="286" t="s">
        <v>155</v>
      </c>
      <c r="L535" s="94"/>
      <c r="M535" s="94"/>
      <c r="N535" s="94"/>
      <c r="O535" s="170"/>
    </row>
    <row r="536" spans="1:15" ht="15" customHeight="1">
      <c r="A536" s="91">
        <v>2000010</v>
      </c>
      <c r="B536" s="41" t="s">
        <v>159</v>
      </c>
      <c r="C536" s="43">
        <v>201</v>
      </c>
      <c r="D536" s="41" t="s">
        <v>152</v>
      </c>
      <c r="E536" s="41">
        <v>109050</v>
      </c>
      <c r="F536" s="42" t="s">
        <v>198</v>
      </c>
      <c r="G536" s="41"/>
      <c r="H536" s="41"/>
      <c r="I536" s="41">
        <v>39.909999999999997</v>
      </c>
      <c r="J536" s="203"/>
      <c r="K536" s="166" t="s">
        <v>161</v>
      </c>
      <c r="L536" s="94"/>
      <c r="M536" s="94"/>
      <c r="N536" s="94"/>
      <c r="O536" s="170"/>
    </row>
    <row r="537" spans="1:15" ht="15" customHeight="1">
      <c r="A537" s="91">
        <v>2000010</v>
      </c>
      <c r="B537" s="41" t="s">
        <v>159</v>
      </c>
      <c r="C537" s="43">
        <v>201</v>
      </c>
      <c r="D537" s="41" t="s">
        <v>152</v>
      </c>
      <c r="E537" s="41">
        <v>109050</v>
      </c>
      <c r="F537" s="42" t="s">
        <v>198</v>
      </c>
      <c r="G537" s="41"/>
      <c r="H537" s="41"/>
      <c r="I537" s="41">
        <v>159.66</v>
      </c>
      <c r="J537" s="203"/>
      <c r="K537" s="166" t="s">
        <v>161</v>
      </c>
      <c r="L537" s="94"/>
      <c r="M537" s="94"/>
      <c r="N537" s="94"/>
      <c r="O537" s="170"/>
    </row>
    <row r="538" spans="1:15" ht="15" customHeight="1">
      <c r="A538" s="91">
        <v>2001011</v>
      </c>
      <c r="B538" s="41" t="s">
        <v>97</v>
      </c>
      <c r="C538" s="43">
        <v>201</v>
      </c>
      <c r="D538" s="41" t="s">
        <v>152</v>
      </c>
      <c r="E538" s="41">
        <v>109050</v>
      </c>
      <c r="F538" s="42" t="s">
        <v>198</v>
      </c>
      <c r="G538" s="41"/>
      <c r="H538" s="41"/>
      <c r="I538" s="41">
        <v>1772.23</v>
      </c>
      <c r="J538" s="203"/>
      <c r="K538" s="286" t="s">
        <v>155</v>
      </c>
      <c r="L538" s="94"/>
      <c r="M538" s="94"/>
      <c r="N538" s="94"/>
      <c r="O538" s="170"/>
    </row>
    <row r="539" spans="1:15" ht="15" customHeight="1">
      <c r="A539" s="91">
        <v>2001021</v>
      </c>
      <c r="B539" s="41" t="s">
        <v>89</v>
      </c>
      <c r="C539" s="43">
        <v>201</v>
      </c>
      <c r="D539" s="41" t="s">
        <v>152</v>
      </c>
      <c r="E539" s="41">
        <v>109050</v>
      </c>
      <c r="F539" s="42" t="s">
        <v>198</v>
      </c>
      <c r="G539" s="41"/>
      <c r="H539" s="41"/>
      <c r="I539" s="41">
        <v>1177.0899999999999</v>
      </c>
      <c r="J539" s="203"/>
      <c r="K539" s="286" t="s">
        <v>155</v>
      </c>
      <c r="L539" s="94"/>
      <c r="M539" s="94"/>
      <c r="N539" s="94"/>
      <c r="O539" s="170"/>
    </row>
    <row r="540" spans="1:15" ht="15" customHeight="1">
      <c r="A540" s="91">
        <v>5004000</v>
      </c>
      <c r="B540" s="41" t="s">
        <v>170</v>
      </c>
      <c r="C540" s="43">
        <v>201</v>
      </c>
      <c r="D540" s="41" t="s">
        <v>152</v>
      </c>
      <c r="E540" s="41">
        <v>109050</v>
      </c>
      <c r="F540" s="42" t="s">
        <v>198</v>
      </c>
      <c r="G540" s="41"/>
      <c r="H540" s="41"/>
      <c r="I540" s="41">
        <v>478.98</v>
      </c>
      <c r="J540" s="203"/>
      <c r="K540" s="166" t="s">
        <v>170</v>
      </c>
      <c r="L540" s="94"/>
      <c r="M540" s="94"/>
      <c r="N540" s="94"/>
      <c r="O540" s="170"/>
    </row>
    <row r="541" spans="1:15" ht="15" customHeight="1">
      <c r="A541" s="91">
        <v>2000010</v>
      </c>
      <c r="B541" s="41" t="s">
        <v>159</v>
      </c>
      <c r="C541" s="43">
        <v>201</v>
      </c>
      <c r="D541" s="41" t="s">
        <v>152</v>
      </c>
      <c r="E541" s="41">
        <v>109050</v>
      </c>
      <c r="F541" s="42" t="s">
        <v>198</v>
      </c>
      <c r="G541" s="41"/>
      <c r="H541" s="41"/>
      <c r="I541" s="41">
        <v>159.66</v>
      </c>
      <c r="J541" s="203"/>
      <c r="K541" s="166" t="s">
        <v>161</v>
      </c>
      <c r="L541" s="94"/>
      <c r="M541" s="94"/>
      <c r="N541" s="94"/>
      <c r="O541" s="170"/>
    </row>
    <row r="542" spans="1:15" ht="15" customHeight="1">
      <c r="A542" s="91">
        <v>2001011</v>
      </c>
      <c r="B542" s="41" t="s">
        <v>97</v>
      </c>
      <c r="C542" s="43">
        <v>201</v>
      </c>
      <c r="D542" s="41" t="s">
        <v>152</v>
      </c>
      <c r="E542" s="41">
        <v>109050</v>
      </c>
      <c r="F542" s="42" t="s">
        <v>198</v>
      </c>
      <c r="G542" s="41"/>
      <c r="H542" s="41"/>
      <c r="I542" s="41">
        <v>1772.23</v>
      </c>
      <c r="J542" s="203"/>
      <c r="K542" s="286" t="s">
        <v>155</v>
      </c>
      <c r="L542" s="94"/>
      <c r="M542" s="94"/>
      <c r="N542" s="94"/>
      <c r="O542" s="170"/>
    </row>
    <row r="543" spans="1:15" ht="15" customHeight="1">
      <c r="A543" s="91">
        <v>2001021</v>
      </c>
      <c r="B543" s="41" t="s">
        <v>89</v>
      </c>
      <c r="C543" s="43">
        <v>201</v>
      </c>
      <c r="D543" s="41" t="s">
        <v>152</v>
      </c>
      <c r="E543" s="41">
        <v>109050</v>
      </c>
      <c r="F543" s="42" t="s">
        <v>198</v>
      </c>
      <c r="G543" s="41"/>
      <c r="H543" s="41"/>
      <c r="I543" s="41">
        <v>1336.75</v>
      </c>
      <c r="J543" s="203"/>
      <c r="K543" s="286" t="s">
        <v>155</v>
      </c>
      <c r="L543" s="94"/>
      <c r="M543" s="94"/>
      <c r="N543" s="94"/>
      <c r="O543" s="170"/>
    </row>
    <row r="544" spans="1:15" ht="15" customHeight="1">
      <c r="A544" s="91">
        <v>2001041</v>
      </c>
      <c r="B544" s="41" t="s">
        <v>98</v>
      </c>
      <c r="C544" s="43">
        <v>201</v>
      </c>
      <c r="D544" s="41" t="s">
        <v>152</v>
      </c>
      <c r="E544" s="41">
        <v>109050</v>
      </c>
      <c r="F544" s="42" t="s">
        <v>198</v>
      </c>
      <c r="G544" s="41"/>
      <c r="H544" s="41"/>
      <c r="I544" s="41">
        <v>1436.94</v>
      </c>
      <c r="J544" s="203"/>
      <c r="K544" s="286" t="s">
        <v>155</v>
      </c>
      <c r="L544" s="94"/>
      <c r="M544" s="94"/>
      <c r="N544" s="94"/>
      <c r="O544" s="170"/>
    </row>
    <row r="545" spans="1:15" ht="15" customHeight="1">
      <c r="A545" s="91">
        <v>2001051</v>
      </c>
      <c r="B545" s="41" t="s">
        <v>87</v>
      </c>
      <c r="C545" s="43">
        <v>201</v>
      </c>
      <c r="D545" s="41" t="s">
        <v>152</v>
      </c>
      <c r="E545" s="41">
        <v>109050</v>
      </c>
      <c r="F545" s="42" t="s">
        <v>198</v>
      </c>
      <c r="G545" s="41"/>
      <c r="H545" s="41"/>
      <c r="I545" s="41">
        <v>1197.45</v>
      </c>
      <c r="J545" s="203"/>
      <c r="K545" s="286" t="s">
        <v>155</v>
      </c>
      <c r="L545" s="94"/>
      <c r="M545" s="94"/>
      <c r="N545" s="94"/>
      <c r="O545" s="170"/>
    </row>
    <row r="546" spans="1:15" ht="15" customHeight="1">
      <c r="A546" s="91">
        <v>2001021</v>
      </c>
      <c r="B546" s="41" t="s">
        <v>89</v>
      </c>
      <c r="C546" s="43">
        <v>201</v>
      </c>
      <c r="D546" s="41" t="s">
        <v>152</v>
      </c>
      <c r="E546" s="41">
        <v>109050</v>
      </c>
      <c r="F546" s="42" t="s">
        <v>198</v>
      </c>
      <c r="G546" s="41"/>
      <c r="H546" s="41"/>
      <c r="I546" s="41">
        <v>79.83</v>
      </c>
      <c r="J546" s="203"/>
      <c r="K546" s="286" t="s">
        <v>155</v>
      </c>
      <c r="L546" s="94"/>
      <c r="M546" s="94"/>
      <c r="N546" s="94"/>
      <c r="O546" s="170"/>
    </row>
    <row r="547" spans="1:15" ht="15" customHeight="1">
      <c r="A547" s="91">
        <v>5004000</v>
      </c>
      <c r="B547" s="41" t="s">
        <v>170</v>
      </c>
      <c r="C547" s="43">
        <v>201</v>
      </c>
      <c r="D547" s="41" t="s">
        <v>152</v>
      </c>
      <c r="E547" s="41">
        <v>109050</v>
      </c>
      <c r="F547" s="42" t="s">
        <v>198</v>
      </c>
      <c r="G547" s="41"/>
      <c r="H547" s="41"/>
      <c r="I547" s="41">
        <v>478.98</v>
      </c>
      <c r="J547" s="203"/>
      <c r="K547" s="166" t="s">
        <v>170</v>
      </c>
      <c r="L547" s="94"/>
      <c r="M547" s="94"/>
      <c r="N547" s="94"/>
      <c r="O547" s="170"/>
    </row>
    <row r="548" spans="1:15" ht="15" customHeight="1">
      <c r="A548" s="91">
        <v>2001051</v>
      </c>
      <c r="B548" s="41" t="s">
        <v>87</v>
      </c>
      <c r="C548" s="43">
        <v>201</v>
      </c>
      <c r="D548" s="41" t="s">
        <v>152</v>
      </c>
      <c r="E548" s="41">
        <v>109050</v>
      </c>
      <c r="F548" s="42" t="s">
        <v>198</v>
      </c>
      <c r="G548" s="41"/>
      <c r="H548" s="41"/>
      <c r="I548" s="41">
        <v>1277.28</v>
      </c>
      <c r="J548" s="203"/>
      <c r="K548" s="286" t="s">
        <v>155</v>
      </c>
      <c r="L548" s="94"/>
      <c r="M548" s="94"/>
      <c r="N548" s="94"/>
      <c r="O548" s="170"/>
    </row>
    <row r="549" spans="1:15" ht="15" customHeight="1">
      <c r="A549" s="91">
        <v>2000010</v>
      </c>
      <c r="B549" s="41" t="s">
        <v>159</v>
      </c>
      <c r="C549" s="43">
        <v>201</v>
      </c>
      <c r="D549" s="41" t="s">
        <v>152</v>
      </c>
      <c r="E549" s="41">
        <v>109050</v>
      </c>
      <c r="F549" s="42" t="s">
        <v>198</v>
      </c>
      <c r="G549" s="41"/>
      <c r="H549" s="41"/>
      <c r="I549" s="41">
        <v>159.66</v>
      </c>
      <c r="J549" s="203"/>
      <c r="K549" s="166" t="s">
        <v>161</v>
      </c>
      <c r="L549" s="94"/>
      <c r="M549" s="94"/>
      <c r="N549" s="94"/>
      <c r="O549" s="170"/>
    </row>
    <row r="550" spans="1:15" ht="15" customHeight="1">
      <c r="A550" s="91">
        <v>2001011</v>
      </c>
      <c r="B550" s="41" t="s">
        <v>97</v>
      </c>
      <c r="C550" s="43">
        <v>201</v>
      </c>
      <c r="D550" s="41" t="s">
        <v>152</v>
      </c>
      <c r="E550" s="41">
        <v>109050</v>
      </c>
      <c r="F550" s="42" t="s">
        <v>198</v>
      </c>
      <c r="G550" s="41"/>
      <c r="H550" s="41"/>
      <c r="I550" s="41">
        <v>1772.23</v>
      </c>
      <c r="J550" s="203"/>
      <c r="K550" s="286" t="s">
        <v>155</v>
      </c>
      <c r="L550" s="94"/>
      <c r="M550" s="94"/>
      <c r="N550" s="94"/>
      <c r="O550" s="170"/>
    </row>
    <row r="551" spans="1:15" ht="15" customHeight="1">
      <c r="A551" s="91">
        <v>2001021</v>
      </c>
      <c r="B551" s="41" t="s">
        <v>89</v>
      </c>
      <c r="C551" s="43">
        <v>201</v>
      </c>
      <c r="D551" s="41" t="s">
        <v>152</v>
      </c>
      <c r="E551" s="41">
        <v>109050</v>
      </c>
      <c r="F551" s="42" t="s">
        <v>198</v>
      </c>
      <c r="G551" s="41"/>
      <c r="H551" s="41"/>
      <c r="I551" s="41">
        <v>1336.75</v>
      </c>
      <c r="J551" s="203"/>
      <c r="K551" s="286" t="s">
        <v>155</v>
      </c>
      <c r="L551" s="94"/>
      <c r="M551" s="94"/>
      <c r="N551" s="94"/>
      <c r="O551" s="170"/>
    </row>
    <row r="552" spans="1:15" ht="15" customHeight="1">
      <c r="A552" s="91">
        <v>2001041</v>
      </c>
      <c r="B552" s="41" t="s">
        <v>98</v>
      </c>
      <c r="C552" s="43">
        <v>201</v>
      </c>
      <c r="D552" s="41" t="s">
        <v>152</v>
      </c>
      <c r="E552" s="41">
        <v>109050</v>
      </c>
      <c r="F552" s="42" t="s">
        <v>198</v>
      </c>
      <c r="G552" s="41"/>
      <c r="H552" s="41"/>
      <c r="I552" s="41">
        <v>1436.94</v>
      </c>
      <c r="J552" s="203"/>
      <c r="K552" s="286" t="s">
        <v>155</v>
      </c>
      <c r="L552" s="94"/>
      <c r="M552" s="94"/>
      <c r="N552" s="94"/>
      <c r="O552" s="170"/>
    </row>
    <row r="553" spans="1:15" ht="15" customHeight="1">
      <c r="A553" s="91">
        <v>2001021</v>
      </c>
      <c r="B553" s="41" t="s">
        <v>89</v>
      </c>
      <c r="C553" s="43">
        <v>201</v>
      </c>
      <c r="D553" s="41" t="s">
        <v>152</v>
      </c>
      <c r="E553" s="41">
        <v>109050</v>
      </c>
      <c r="F553" s="42" t="s">
        <v>198</v>
      </c>
      <c r="G553" s="41"/>
      <c r="H553" s="41"/>
      <c r="I553" s="41">
        <v>79.83</v>
      </c>
      <c r="J553" s="203"/>
      <c r="K553" s="286" t="s">
        <v>155</v>
      </c>
      <c r="L553" s="94"/>
      <c r="M553" s="94"/>
      <c r="N553" s="94"/>
      <c r="O553" s="170"/>
    </row>
    <row r="554" spans="1:15" ht="15" customHeight="1">
      <c r="A554" s="91">
        <v>2001021</v>
      </c>
      <c r="B554" s="41" t="s">
        <v>89</v>
      </c>
      <c r="C554" s="43">
        <v>201</v>
      </c>
      <c r="D554" s="41" t="s">
        <v>152</v>
      </c>
      <c r="E554" s="41">
        <v>109050</v>
      </c>
      <c r="F554" s="42" t="s">
        <v>198</v>
      </c>
      <c r="G554" s="41"/>
      <c r="H554" s="41"/>
      <c r="I554" s="41">
        <v>1336.75</v>
      </c>
      <c r="J554" s="203"/>
      <c r="K554" s="286" t="s">
        <v>155</v>
      </c>
      <c r="L554" s="94"/>
      <c r="M554" s="94"/>
      <c r="N554" s="94"/>
      <c r="O554" s="170"/>
    </row>
    <row r="555" spans="1:15" ht="15" customHeight="1">
      <c r="A555" s="91">
        <v>2001011</v>
      </c>
      <c r="B555" s="41" t="s">
        <v>97</v>
      </c>
      <c r="C555" s="43">
        <v>201</v>
      </c>
      <c r="D555" s="41" t="s">
        <v>152</v>
      </c>
      <c r="E555" s="41">
        <v>109050</v>
      </c>
      <c r="F555" s="42" t="s">
        <v>198</v>
      </c>
      <c r="G555" s="41"/>
      <c r="H555" s="41"/>
      <c r="I555" s="41">
        <v>1772.23</v>
      </c>
      <c r="J555" s="203"/>
      <c r="K555" s="286" t="s">
        <v>155</v>
      </c>
      <c r="L555" s="94"/>
      <c r="M555" s="94"/>
      <c r="N555" s="94"/>
      <c r="O555" s="170"/>
    </row>
    <row r="556" spans="1:15" ht="15" customHeight="1">
      <c r="A556" s="91">
        <v>2000010</v>
      </c>
      <c r="B556" s="41" t="s">
        <v>159</v>
      </c>
      <c r="C556" s="43">
        <v>201</v>
      </c>
      <c r="D556" s="41" t="s">
        <v>152</v>
      </c>
      <c r="E556" s="41">
        <v>109050</v>
      </c>
      <c r="F556" s="42" t="s">
        <v>198</v>
      </c>
      <c r="G556" s="41"/>
      <c r="H556" s="41"/>
      <c r="I556" s="41">
        <v>159.66</v>
      </c>
      <c r="J556" s="203"/>
      <c r="K556" s="166" t="s">
        <v>161</v>
      </c>
      <c r="L556" s="94"/>
      <c r="M556" s="94"/>
      <c r="N556" s="94"/>
      <c r="O556" s="170"/>
    </row>
    <row r="557" spans="1:15" ht="15" customHeight="1">
      <c r="A557" s="91">
        <v>2001041</v>
      </c>
      <c r="B557" s="41" t="s">
        <v>98</v>
      </c>
      <c r="C557" s="43">
        <v>201</v>
      </c>
      <c r="D557" s="41" t="s">
        <v>152</v>
      </c>
      <c r="E557" s="41">
        <v>109050</v>
      </c>
      <c r="F557" s="42" t="s">
        <v>198</v>
      </c>
      <c r="G557" s="41"/>
      <c r="H557" s="41"/>
      <c r="I557" s="41">
        <v>1516.77</v>
      </c>
      <c r="J557" s="203"/>
      <c r="K557" s="286" t="s">
        <v>155</v>
      </c>
      <c r="L557" s="94"/>
      <c r="M557" s="94"/>
      <c r="N557" s="94"/>
      <c r="O557" s="170"/>
    </row>
    <row r="558" spans="1:15" ht="15" customHeight="1">
      <c r="A558" s="91">
        <v>2001051</v>
      </c>
      <c r="B558" s="41" t="s">
        <v>87</v>
      </c>
      <c r="C558" s="43">
        <v>201</v>
      </c>
      <c r="D558" s="41" t="s">
        <v>152</v>
      </c>
      <c r="E558" s="41">
        <v>109050</v>
      </c>
      <c r="F558" s="42" t="s">
        <v>198</v>
      </c>
      <c r="G558" s="41"/>
      <c r="H558" s="41"/>
      <c r="I558" s="41">
        <v>1277.28</v>
      </c>
      <c r="J558" s="203"/>
      <c r="K558" s="286" t="s">
        <v>155</v>
      </c>
      <c r="L558" s="94"/>
      <c r="M558" s="94"/>
      <c r="N558" s="94"/>
      <c r="O558" s="170"/>
    </row>
    <row r="559" spans="1:15" ht="15" customHeight="1">
      <c r="A559" s="91">
        <v>5004000</v>
      </c>
      <c r="B559" s="41" t="s">
        <v>170</v>
      </c>
      <c r="C559" s="43">
        <v>201</v>
      </c>
      <c r="D559" s="41" t="s">
        <v>152</v>
      </c>
      <c r="E559" s="41">
        <v>109050</v>
      </c>
      <c r="F559" s="42" t="s">
        <v>198</v>
      </c>
      <c r="G559" s="41"/>
      <c r="H559" s="41"/>
      <c r="I559" s="41">
        <v>478.98</v>
      </c>
      <c r="J559" s="203"/>
      <c r="K559" s="166" t="s">
        <v>170</v>
      </c>
      <c r="L559" s="94"/>
      <c r="M559" s="94"/>
      <c r="N559" s="94"/>
      <c r="O559" s="170"/>
    </row>
    <row r="560" spans="1:15" ht="15" customHeight="1">
      <c r="A560" s="91">
        <v>5004000</v>
      </c>
      <c r="B560" s="41" t="s">
        <v>170</v>
      </c>
      <c r="C560" s="43">
        <v>201</v>
      </c>
      <c r="D560" s="41" t="s">
        <v>152</v>
      </c>
      <c r="E560" s="41">
        <v>109050</v>
      </c>
      <c r="F560" s="42" t="s">
        <v>198</v>
      </c>
      <c r="G560" s="41"/>
      <c r="H560" s="41"/>
      <c r="I560" s="41">
        <v>478.98</v>
      </c>
      <c r="J560" s="203"/>
      <c r="K560" s="166" t="s">
        <v>170</v>
      </c>
      <c r="L560" s="94"/>
      <c r="M560" s="94"/>
      <c r="N560" s="94"/>
      <c r="O560" s="170"/>
    </row>
    <row r="561" spans="1:15" ht="15" customHeight="1">
      <c r="A561" s="91">
        <v>2001011</v>
      </c>
      <c r="B561" s="41" t="s">
        <v>97</v>
      </c>
      <c r="C561" s="43">
        <v>201</v>
      </c>
      <c r="D561" s="41" t="s">
        <v>152</v>
      </c>
      <c r="E561" s="41">
        <v>109050</v>
      </c>
      <c r="F561" s="42" t="s">
        <v>198</v>
      </c>
      <c r="G561" s="41"/>
      <c r="H561" s="41"/>
      <c r="I561" s="41">
        <v>1692.4</v>
      </c>
      <c r="J561" s="203"/>
      <c r="K561" s="286" t="s">
        <v>155</v>
      </c>
      <c r="L561" s="94"/>
      <c r="M561" s="94"/>
      <c r="N561" s="94"/>
      <c r="O561" s="170"/>
    </row>
    <row r="562" spans="1:15" ht="15" customHeight="1">
      <c r="A562" s="91">
        <v>2001041</v>
      </c>
      <c r="B562" s="41" t="s">
        <v>98</v>
      </c>
      <c r="C562" s="43">
        <v>201</v>
      </c>
      <c r="D562" s="41" t="s">
        <v>152</v>
      </c>
      <c r="E562" s="41">
        <v>109050</v>
      </c>
      <c r="F562" s="42" t="s">
        <v>198</v>
      </c>
      <c r="G562" s="41"/>
      <c r="H562" s="41"/>
      <c r="I562" s="41">
        <v>1516.77</v>
      </c>
      <c r="J562" s="203"/>
      <c r="K562" s="286" t="s">
        <v>155</v>
      </c>
      <c r="L562" s="94"/>
      <c r="M562" s="94"/>
      <c r="N562" s="94"/>
      <c r="O562" s="170"/>
    </row>
    <row r="563" spans="1:15" ht="15" customHeight="1">
      <c r="A563" s="91">
        <v>2001051</v>
      </c>
      <c r="B563" s="41" t="s">
        <v>87</v>
      </c>
      <c r="C563" s="43">
        <v>201</v>
      </c>
      <c r="D563" s="41" t="s">
        <v>152</v>
      </c>
      <c r="E563" s="41">
        <v>109050</v>
      </c>
      <c r="F563" s="42" t="s">
        <v>198</v>
      </c>
      <c r="G563" s="41"/>
      <c r="H563" s="41"/>
      <c r="I563" s="41">
        <v>1277.28</v>
      </c>
      <c r="J563" s="203"/>
      <c r="K563" s="286" t="s">
        <v>155</v>
      </c>
      <c r="L563" s="94"/>
      <c r="M563" s="94"/>
      <c r="N563" s="94"/>
      <c r="O563" s="170"/>
    </row>
    <row r="564" spans="1:15" ht="15" customHeight="1">
      <c r="A564" s="91">
        <v>2000010</v>
      </c>
      <c r="B564" s="41" t="s">
        <v>159</v>
      </c>
      <c r="C564" s="43">
        <v>201</v>
      </c>
      <c r="D564" s="41" t="s">
        <v>152</v>
      </c>
      <c r="E564" s="41">
        <v>109050</v>
      </c>
      <c r="F564" s="42" t="s">
        <v>198</v>
      </c>
      <c r="G564" s="41"/>
      <c r="H564" s="41"/>
      <c r="I564" s="41">
        <v>159.66</v>
      </c>
      <c r="J564" s="203"/>
      <c r="K564" s="166" t="s">
        <v>161</v>
      </c>
      <c r="L564" s="94"/>
      <c r="M564" s="94"/>
      <c r="N564" s="94"/>
      <c r="O564" s="170"/>
    </row>
    <row r="565" spans="1:15" ht="15" customHeight="1">
      <c r="A565" s="91">
        <v>2001021</v>
      </c>
      <c r="B565" s="41" t="s">
        <v>89</v>
      </c>
      <c r="C565" s="43">
        <v>201</v>
      </c>
      <c r="D565" s="41" t="s">
        <v>152</v>
      </c>
      <c r="E565" s="41">
        <v>109050</v>
      </c>
      <c r="F565" s="42" t="s">
        <v>198</v>
      </c>
      <c r="G565" s="41"/>
      <c r="H565" s="41"/>
      <c r="I565" s="41">
        <v>1149.1500000000001</v>
      </c>
      <c r="J565" s="203"/>
      <c r="K565" s="286" t="s">
        <v>155</v>
      </c>
      <c r="L565" s="94"/>
      <c r="M565" s="94"/>
      <c r="N565" s="94"/>
      <c r="O565" s="170"/>
    </row>
    <row r="566" spans="1:15" ht="15" customHeight="1">
      <c r="A566" s="91">
        <v>2001021</v>
      </c>
      <c r="B566" s="41" t="s">
        <v>89</v>
      </c>
      <c r="C566" s="43">
        <v>201</v>
      </c>
      <c r="D566" s="41" t="s">
        <v>152</v>
      </c>
      <c r="E566" s="41">
        <v>109050</v>
      </c>
      <c r="F566" s="42" t="s">
        <v>198</v>
      </c>
      <c r="G566" s="41"/>
      <c r="H566" s="41"/>
      <c r="I566" s="41">
        <v>-21.42</v>
      </c>
      <c r="J566" s="203"/>
      <c r="K566" s="286" t="s">
        <v>155</v>
      </c>
      <c r="L566" s="94"/>
      <c r="M566" s="94"/>
      <c r="N566" s="94"/>
      <c r="O566" s="170"/>
    </row>
    <row r="567" spans="1:15" ht="15" customHeight="1">
      <c r="A567" s="91">
        <v>5004000</v>
      </c>
      <c r="B567" s="41" t="s">
        <v>170</v>
      </c>
      <c r="C567" s="43">
        <v>201</v>
      </c>
      <c r="D567" s="41" t="s">
        <v>152</v>
      </c>
      <c r="E567" s="41">
        <v>109050</v>
      </c>
      <c r="F567" s="42" t="s">
        <v>198</v>
      </c>
      <c r="G567" s="41"/>
      <c r="H567" s="41"/>
      <c r="I567" s="41">
        <v>478.98</v>
      </c>
      <c r="J567" s="203"/>
      <c r="K567" s="166" t="s">
        <v>170</v>
      </c>
      <c r="L567" s="94"/>
      <c r="M567" s="94"/>
      <c r="N567" s="94"/>
      <c r="O567" s="170"/>
    </row>
    <row r="568" spans="1:15" ht="15" customHeight="1">
      <c r="A568" s="91">
        <v>2001011</v>
      </c>
      <c r="B568" s="41" t="s">
        <v>97</v>
      </c>
      <c r="C568" s="43">
        <v>201</v>
      </c>
      <c r="D568" s="41" t="s">
        <v>152</v>
      </c>
      <c r="E568" s="41">
        <v>109050</v>
      </c>
      <c r="F568" s="42" t="s">
        <v>198</v>
      </c>
      <c r="G568" s="41"/>
      <c r="H568" s="41"/>
      <c r="I568" s="41">
        <v>1532.74</v>
      </c>
      <c r="J568" s="203"/>
      <c r="K568" s="286" t="s">
        <v>155</v>
      </c>
      <c r="L568" s="94"/>
      <c r="M568" s="94"/>
      <c r="N568" s="94"/>
      <c r="O568" s="170"/>
    </row>
    <row r="569" spans="1:15" ht="15" customHeight="1">
      <c r="A569" s="91">
        <v>2001041</v>
      </c>
      <c r="B569" s="41" t="s">
        <v>98</v>
      </c>
      <c r="C569" s="43">
        <v>201</v>
      </c>
      <c r="D569" s="41" t="s">
        <v>152</v>
      </c>
      <c r="E569" s="41">
        <v>109050</v>
      </c>
      <c r="F569" s="42" t="s">
        <v>198</v>
      </c>
      <c r="G569" s="41"/>
      <c r="H569" s="41"/>
      <c r="I569" s="41">
        <v>1357.11</v>
      </c>
      <c r="J569" s="203"/>
      <c r="K569" s="286" t="s">
        <v>155</v>
      </c>
      <c r="L569" s="94"/>
      <c r="M569" s="94"/>
      <c r="N569" s="94"/>
      <c r="O569" s="170"/>
    </row>
    <row r="570" spans="1:15" ht="15" customHeight="1">
      <c r="A570" s="91">
        <v>2001051</v>
      </c>
      <c r="B570" s="41" t="s">
        <v>87</v>
      </c>
      <c r="C570" s="43">
        <v>201</v>
      </c>
      <c r="D570" s="41" t="s">
        <v>152</v>
      </c>
      <c r="E570" s="41">
        <v>109050</v>
      </c>
      <c r="F570" s="42" t="s">
        <v>198</v>
      </c>
      <c r="G570" s="41"/>
      <c r="H570" s="41"/>
      <c r="I570" s="41">
        <v>1197.45</v>
      </c>
      <c r="J570" s="203"/>
      <c r="K570" s="286" t="s">
        <v>155</v>
      </c>
      <c r="L570" s="94"/>
      <c r="M570" s="94"/>
      <c r="N570" s="94"/>
      <c r="O570" s="170"/>
    </row>
    <row r="571" spans="1:15" ht="15" customHeight="1">
      <c r="A571" s="91">
        <v>2001021</v>
      </c>
      <c r="B571" s="41" t="s">
        <v>89</v>
      </c>
      <c r="C571" s="43">
        <v>201</v>
      </c>
      <c r="D571" s="41" t="s">
        <v>152</v>
      </c>
      <c r="E571" s="41">
        <v>109050</v>
      </c>
      <c r="F571" s="42" t="s">
        <v>198</v>
      </c>
      <c r="G571" s="41"/>
      <c r="H571" s="41"/>
      <c r="I571" s="41">
        <v>1149.1500000000001</v>
      </c>
      <c r="J571" s="203"/>
      <c r="K571" s="286" t="s">
        <v>155</v>
      </c>
      <c r="L571" s="94"/>
      <c r="M571" s="94"/>
      <c r="N571" s="94"/>
      <c r="O571" s="170"/>
    </row>
    <row r="572" spans="1:15" ht="15" customHeight="1">
      <c r="A572" s="91">
        <v>2000010</v>
      </c>
      <c r="B572" s="41" t="s">
        <v>159</v>
      </c>
      <c r="C572" s="43">
        <v>201</v>
      </c>
      <c r="D572" s="41" t="s">
        <v>152</v>
      </c>
      <c r="E572" s="41">
        <v>109050</v>
      </c>
      <c r="F572" s="42" t="s">
        <v>198</v>
      </c>
      <c r="G572" s="41"/>
      <c r="H572" s="41"/>
      <c r="I572" s="41">
        <v>159.66</v>
      </c>
      <c r="J572" s="203"/>
      <c r="K572" s="166" t="s">
        <v>161</v>
      </c>
      <c r="L572" s="94"/>
      <c r="M572" s="94"/>
      <c r="N572" s="94"/>
      <c r="O572" s="170"/>
    </row>
    <row r="573" spans="1:15" ht="15" customHeight="1">
      <c r="A573" s="91">
        <v>2001011</v>
      </c>
      <c r="B573" s="41" t="s">
        <v>97</v>
      </c>
      <c r="C573" s="43">
        <v>201</v>
      </c>
      <c r="D573" s="41" t="s">
        <v>152</v>
      </c>
      <c r="E573" s="41">
        <v>109050</v>
      </c>
      <c r="F573" s="42" t="s">
        <v>198</v>
      </c>
      <c r="G573" s="41"/>
      <c r="H573" s="41"/>
      <c r="I573" s="41">
        <v>79.83</v>
      </c>
      <c r="J573" s="203"/>
      <c r="K573" s="286" t="s">
        <v>155</v>
      </c>
      <c r="L573" s="94"/>
      <c r="M573" s="94"/>
      <c r="N573" s="94"/>
      <c r="O573" s="170"/>
    </row>
    <row r="574" spans="1:15" ht="15" customHeight="1">
      <c r="A574" s="91">
        <v>5004000</v>
      </c>
      <c r="B574" s="41" t="s">
        <v>170</v>
      </c>
      <c r="C574" s="43">
        <v>201</v>
      </c>
      <c r="D574" s="41" t="s">
        <v>152</v>
      </c>
      <c r="E574" s="41">
        <v>109050</v>
      </c>
      <c r="F574" s="42" t="s">
        <v>198</v>
      </c>
      <c r="G574" s="41"/>
      <c r="H574" s="41"/>
      <c r="I574" s="41">
        <v>718.47</v>
      </c>
      <c r="J574" s="203"/>
      <c r="K574" s="166" t="s">
        <v>170</v>
      </c>
      <c r="L574" s="94"/>
      <c r="M574" s="94"/>
      <c r="N574" s="94"/>
      <c r="O574" s="170"/>
    </row>
    <row r="575" spans="1:15" ht="15" customHeight="1">
      <c r="A575" s="91">
        <v>2000010</v>
      </c>
      <c r="B575" s="41" t="s">
        <v>159</v>
      </c>
      <c r="C575" s="43">
        <v>201</v>
      </c>
      <c r="D575" s="41" t="s">
        <v>152</v>
      </c>
      <c r="E575" s="41">
        <v>109050</v>
      </c>
      <c r="F575" s="42" t="s">
        <v>198</v>
      </c>
      <c r="G575" s="41"/>
      <c r="H575" s="41"/>
      <c r="I575" s="41">
        <v>159.66</v>
      </c>
      <c r="J575" s="203"/>
      <c r="K575" s="166" t="s">
        <v>161</v>
      </c>
      <c r="L575" s="94"/>
      <c r="M575" s="94"/>
      <c r="N575" s="94"/>
      <c r="O575" s="170"/>
    </row>
    <row r="576" spans="1:15" ht="15" customHeight="1">
      <c r="A576" s="91">
        <v>2001011</v>
      </c>
      <c r="B576" s="41" t="s">
        <v>97</v>
      </c>
      <c r="C576" s="43">
        <v>201</v>
      </c>
      <c r="D576" s="41" t="s">
        <v>152</v>
      </c>
      <c r="E576" s="41">
        <v>109050</v>
      </c>
      <c r="F576" s="42" t="s">
        <v>198</v>
      </c>
      <c r="G576" s="41"/>
      <c r="H576" s="41"/>
      <c r="I576" s="41">
        <v>1692.4</v>
      </c>
      <c r="J576" s="203"/>
      <c r="K576" s="286" t="s">
        <v>155</v>
      </c>
      <c r="L576" s="94"/>
      <c r="M576" s="94"/>
      <c r="N576" s="94"/>
      <c r="O576" s="170"/>
    </row>
    <row r="577" spans="1:15" ht="15" customHeight="1">
      <c r="A577" s="91">
        <v>2001021</v>
      </c>
      <c r="B577" s="41" t="s">
        <v>89</v>
      </c>
      <c r="C577" s="43">
        <v>201</v>
      </c>
      <c r="D577" s="41" t="s">
        <v>152</v>
      </c>
      <c r="E577" s="41">
        <v>109050</v>
      </c>
      <c r="F577" s="42" t="s">
        <v>198</v>
      </c>
      <c r="G577" s="41"/>
      <c r="H577" s="41"/>
      <c r="I577" s="41">
        <v>1308.81</v>
      </c>
      <c r="J577" s="203"/>
      <c r="K577" s="286" t="s">
        <v>155</v>
      </c>
      <c r="L577" s="94"/>
      <c r="M577" s="94"/>
      <c r="N577" s="94"/>
      <c r="O577" s="170"/>
    </row>
    <row r="578" spans="1:15" ht="15" customHeight="1">
      <c r="A578" s="91">
        <v>2001041</v>
      </c>
      <c r="B578" s="41" t="s">
        <v>98</v>
      </c>
      <c r="C578" s="43">
        <v>201</v>
      </c>
      <c r="D578" s="41" t="s">
        <v>152</v>
      </c>
      <c r="E578" s="41">
        <v>109050</v>
      </c>
      <c r="F578" s="42" t="s">
        <v>198</v>
      </c>
      <c r="G578" s="41"/>
      <c r="H578" s="41"/>
      <c r="I578" s="41">
        <v>1516.77</v>
      </c>
      <c r="J578" s="203"/>
      <c r="K578" s="286" t="s">
        <v>155</v>
      </c>
      <c r="L578" s="94"/>
      <c r="M578" s="94"/>
      <c r="N578" s="94"/>
      <c r="O578" s="170"/>
    </row>
    <row r="579" spans="1:15" ht="15" customHeight="1">
      <c r="A579" s="91">
        <v>2001051</v>
      </c>
      <c r="B579" s="41" t="s">
        <v>87</v>
      </c>
      <c r="C579" s="43">
        <v>201</v>
      </c>
      <c r="D579" s="41" t="s">
        <v>152</v>
      </c>
      <c r="E579" s="41">
        <v>109050</v>
      </c>
      <c r="F579" s="42" t="s">
        <v>198</v>
      </c>
      <c r="G579" s="41"/>
      <c r="H579" s="41"/>
      <c r="I579" s="41">
        <v>1197.45</v>
      </c>
      <c r="J579" s="203"/>
      <c r="K579" s="286" t="s">
        <v>155</v>
      </c>
      <c r="L579" s="94"/>
      <c r="M579" s="94"/>
      <c r="N579" s="94"/>
      <c r="O579" s="170"/>
    </row>
    <row r="580" spans="1:15" ht="15" customHeight="1">
      <c r="A580" s="91">
        <v>2001021</v>
      </c>
      <c r="B580" s="41" t="s">
        <v>89</v>
      </c>
      <c r="C580" s="43">
        <v>201</v>
      </c>
      <c r="D580" s="41" t="s">
        <v>152</v>
      </c>
      <c r="E580" s="41">
        <v>109050</v>
      </c>
      <c r="F580" s="42" t="s">
        <v>198</v>
      </c>
      <c r="G580" s="41"/>
      <c r="H580" s="41"/>
      <c r="I580" s="41">
        <v>1277.28</v>
      </c>
      <c r="J580" s="203"/>
      <c r="K580" s="286" t="s">
        <v>155</v>
      </c>
      <c r="L580" s="94"/>
      <c r="M580" s="94"/>
      <c r="N580" s="94"/>
      <c r="O580" s="170"/>
    </row>
    <row r="581" spans="1:15" ht="15" customHeight="1">
      <c r="A581" s="91">
        <v>2001011</v>
      </c>
      <c r="B581" s="41" t="s">
        <v>97</v>
      </c>
      <c r="C581" s="43">
        <v>201</v>
      </c>
      <c r="D581" s="41" t="s">
        <v>152</v>
      </c>
      <c r="E581" s="41">
        <v>109050</v>
      </c>
      <c r="F581" s="42" t="s">
        <v>198</v>
      </c>
      <c r="G581" s="41"/>
      <c r="H581" s="41"/>
      <c r="I581" s="41">
        <v>1724.33</v>
      </c>
      <c r="J581" s="203"/>
      <c r="K581" s="286" t="s">
        <v>155</v>
      </c>
      <c r="L581" s="94"/>
      <c r="M581" s="94"/>
      <c r="N581" s="94"/>
      <c r="O581" s="170"/>
    </row>
    <row r="582" spans="1:15" ht="15" customHeight="1">
      <c r="A582" s="91">
        <v>2001041</v>
      </c>
      <c r="B582" s="41" t="s">
        <v>98</v>
      </c>
      <c r="C582" s="43">
        <v>201</v>
      </c>
      <c r="D582" s="41" t="s">
        <v>152</v>
      </c>
      <c r="E582" s="41">
        <v>109050</v>
      </c>
      <c r="F582" s="42" t="s">
        <v>198</v>
      </c>
      <c r="G582" s="41"/>
      <c r="H582" s="41"/>
      <c r="I582" s="41">
        <v>1516.77</v>
      </c>
      <c r="J582" s="203"/>
      <c r="K582" s="286" t="s">
        <v>155</v>
      </c>
      <c r="L582" s="94"/>
      <c r="M582" s="94"/>
      <c r="N582" s="94"/>
      <c r="O582" s="170"/>
    </row>
    <row r="583" spans="1:15" ht="15" customHeight="1">
      <c r="A583" s="91">
        <v>2001051</v>
      </c>
      <c r="B583" s="41" t="s">
        <v>87</v>
      </c>
      <c r="C583" s="43">
        <v>201</v>
      </c>
      <c r="D583" s="41" t="s">
        <v>152</v>
      </c>
      <c r="E583" s="41">
        <v>109050</v>
      </c>
      <c r="F583" s="42" t="s">
        <v>198</v>
      </c>
      <c r="G583" s="41"/>
      <c r="H583" s="41"/>
      <c r="I583" s="41">
        <v>1197.45</v>
      </c>
      <c r="J583" s="203"/>
      <c r="K583" s="286" t="s">
        <v>155</v>
      </c>
      <c r="L583" s="94"/>
      <c r="M583" s="94"/>
      <c r="N583" s="94"/>
      <c r="O583" s="170"/>
    </row>
    <row r="584" spans="1:15" ht="15" customHeight="1">
      <c r="A584" s="91">
        <v>5004000</v>
      </c>
      <c r="B584" s="41" t="s">
        <v>170</v>
      </c>
      <c r="C584" s="43">
        <v>201</v>
      </c>
      <c r="D584" s="41" t="s">
        <v>152</v>
      </c>
      <c r="E584" s="41">
        <v>109050</v>
      </c>
      <c r="F584" s="42" t="s">
        <v>198</v>
      </c>
      <c r="G584" s="41"/>
      <c r="H584" s="41"/>
      <c r="I584" s="41">
        <v>558.80999999999995</v>
      </c>
      <c r="J584" s="203"/>
      <c r="K584" s="166" t="s">
        <v>170</v>
      </c>
      <c r="L584" s="94"/>
      <c r="M584" s="94"/>
      <c r="N584" s="94"/>
      <c r="O584" s="170"/>
    </row>
    <row r="585" spans="1:15" ht="15" customHeight="1">
      <c r="A585" s="91">
        <v>2001021</v>
      </c>
      <c r="B585" s="41" t="s">
        <v>89</v>
      </c>
      <c r="C585" s="43">
        <v>201</v>
      </c>
      <c r="D585" s="41" t="s">
        <v>152</v>
      </c>
      <c r="E585" s="41">
        <v>109050</v>
      </c>
      <c r="F585" s="42" t="s">
        <v>198</v>
      </c>
      <c r="G585" s="41"/>
      <c r="H585" s="41"/>
      <c r="I585" s="41">
        <v>-31.53</v>
      </c>
      <c r="J585" s="203"/>
      <c r="K585" s="286" t="s">
        <v>155</v>
      </c>
      <c r="L585" s="94"/>
      <c r="M585" s="94"/>
      <c r="N585" s="94"/>
      <c r="O585" s="170"/>
    </row>
    <row r="586" spans="1:15" ht="15" customHeight="1">
      <c r="A586" s="91">
        <v>5004000</v>
      </c>
      <c r="B586" s="41" t="s">
        <v>170</v>
      </c>
      <c r="C586" s="43">
        <v>201</v>
      </c>
      <c r="D586" s="41" t="s">
        <v>152</v>
      </c>
      <c r="E586" s="41">
        <v>109050</v>
      </c>
      <c r="F586" s="42" t="s">
        <v>198</v>
      </c>
      <c r="G586" s="41"/>
      <c r="H586" s="41"/>
      <c r="I586" s="41">
        <v>-151.68</v>
      </c>
      <c r="J586" s="203"/>
      <c r="K586" s="166" t="s">
        <v>170</v>
      </c>
      <c r="L586" s="94"/>
      <c r="M586" s="94"/>
      <c r="N586" s="94"/>
      <c r="O586" s="170"/>
    </row>
    <row r="587" spans="1:15" ht="15" customHeight="1">
      <c r="A587" s="91">
        <v>2000010</v>
      </c>
      <c r="B587" s="41" t="s">
        <v>159</v>
      </c>
      <c r="C587" s="43">
        <v>201</v>
      </c>
      <c r="D587" s="41" t="s">
        <v>152</v>
      </c>
      <c r="E587" s="41">
        <v>109050</v>
      </c>
      <c r="F587" s="42" t="s">
        <v>198</v>
      </c>
      <c r="G587" s="41"/>
      <c r="H587" s="41"/>
      <c r="I587" s="41">
        <v>159.66</v>
      </c>
      <c r="J587" s="203"/>
      <c r="K587" s="166" t="s">
        <v>161</v>
      </c>
      <c r="L587" s="94"/>
      <c r="M587" s="94"/>
      <c r="N587" s="94"/>
      <c r="O587" s="170"/>
    </row>
    <row r="588" spans="1:15" ht="15" customHeight="1">
      <c r="A588" s="91">
        <v>2001051</v>
      </c>
      <c r="B588" s="41" t="s">
        <v>87</v>
      </c>
      <c r="C588" s="43">
        <v>201</v>
      </c>
      <c r="D588" s="41" t="s">
        <v>152</v>
      </c>
      <c r="E588" s="41">
        <v>109050</v>
      </c>
      <c r="F588" s="42" t="s">
        <v>198</v>
      </c>
      <c r="G588" s="41"/>
      <c r="H588" s="41"/>
      <c r="I588" s="41">
        <v>1277.28</v>
      </c>
      <c r="J588" s="203"/>
      <c r="K588" s="286" t="s">
        <v>155</v>
      </c>
      <c r="L588" s="94"/>
      <c r="M588" s="94"/>
      <c r="N588" s="94"/>
      <c r="O588" s="170"/>
    </row>
    <row r="589" spans="1:15" ht="15" customHeight="1">
      <c r="A589" s="91">
        <v>2000010</v>
      </c>
      <c r="B589" s="41" t="s">
        <v>159</v>
      </c>
      <c r="C589" s="43">
        <v>201</v>
      </c>
      <c r="D589" s="41" t="s">
        <v>152</v>
      </c>
      <c r="E589" s="41">
        <v>109050</v>
      </c>
      <c r="F589" s="42" t="s">
        <v>198</v>
      </c>
      <c r="G589" s="41"/>
      <c r="H589" s="41"/>
      <c r="I589" s="41">
        <v>159.66</v>
      </c>
      <c r="J589" s="203"/>
      <c r="K589" s="166" t="s">
        <v>161</v>
      </c>
      <c r="L589" s="94"/>
      <c r="M589" s="94"/>
      <c r="N589" s="94"/>
      <c r="O589" s="170"/>
    </row>
    <row r="590" spans="1:15" ht="15" customHeight="1">
      <c r="A590" s="91">
        <v>2001011</v>
      </c>
      <c r="B590" s="41" t="s">
        <v>97</v>
      </c>
      <c r="C590" s="43">
        <v>201</v>
      </c>
      <c r="D590" s="41" t="s">
        <v>152</v>
      </c>
      <c r="E590" s="41">
        <v>109050</v>
      </c>
      <c r="F590" s="42" t="s">
        <v>198</v>
      </c>
      <c r="G590" s="41"/>
      <c r="H590" s="41"/>
      <c r="I590" s="41">
        <v>1804.16</v>
      </c>
      <c r="J590" s="203"/>
      <c r="K590" s="286" t="s">
        <v>155</v>
      </c>
      <c r="L590" s="94"/>
      <c r="M590" s="94"/>
      <c r="N590" s="94"/>
      <c r="O590" s="170"/>
    </row>
    <row r="591" spans="1:15" ht="15" customHeight="1">
      <c r="A591" s="91">
        <v>2001021</v>
      </c>
      <c r="B591" s="41" t="s">
        <v>89</v>
      </c>
      <c r="C591" s="43">
        <v>201</v>
      </c>
      <c r="D591" s="41" t="s">
        <v>152</v>
      </c>
      <c r="E591" s="41">
        <v>109050</v>
      </c>
      <c r="F591" s="42" t="s">
        <v>198</v>
      </c>
      <c r="G591" s="41"/>
      <c r="H591" s="41"/>
      <c r="I591" s="41">
        <v>1377.07</v>
      </c>
      <c r="J591" s="203"/>
      <c r="K591" s="286" t="s">
        <v>155</v>
      </c>
      <c r="L591" s="94"/>
      <c r="M591" s="94"/>
      <c r="N591" s="94"/>
      <c r="O591" s="170"/>
    </row>
    <row r="592" spans="1:15" ht="15" customHeight="1">
      <c r="A592" s="91">
        <v>2001041</v>
      </c>
      <c r="B592" s="41" t="s">
        <v>98</v>
      </c>
      <c r="C592" s="43">
        <v>201</v>
      </c>
      <c r="D592" s="41" t="s">
        <v>152</v>
      </c>
      <c r="E592" s="41">
        <v>109050</v>
      </c>
      <c r="F592" s="42" t="s">
        <v>198</v>
      </c>
      <c r="G592" s="41"/>
      <c r="H592" s="41"/>
      <c r="I592" s="41">
        <v>1436.94</v>
      </c>
      <c r="J592" s="203"/>
      <c r="K592" s="286" t="s">
        <v>155</v>
      </c>
      <c r="L592" s="94"/>
      <c r="M592" s="94"/>
      <c r="N592" s="94"/>
      <c r="O592" s="170"/>
    </row>
    <row r="593" spans="1:15" ht="15" customHeight="1">
      <c r="A593" s="91">
        <v>2001021</v>
      </c>
      <c r="B593" s="41" t="s">
        <v>89</v>
      </c>
      <c r="C593" s="43">
        <v>201</v>
      </c>
      <c r="D593" s="41" t="s">
        <v>152</v>
      </c>
      <c r="E593" s="41">
        <v>109050</v>
      </c>
      <c r="F593" s="42" t="s">
        <v>198</v>
      </c>
      <c r="G593" s="41"/>
      <c r="H593" s="41"/>
      <c r="I593" s="41">
        <v>339.3</v>
      </c>
      <c r="J593" s="203"/>
      <c r="K593" s="286" t="s">
        <v>155</v>
      </c>
      <c r="L593" s="94"/>
      <c r="M593" s="94"/>
      <c r="N593" s="94"/>
      <c r="O593" s="170"/>
    </row>
    <row r="594" spans="1:15" ht="15" customHeight="1">
      <c r="A594" s="91">
        <v>2001041</v>
      </c>
      <c r="B594" s="41" t="s">
        <v>98</v>
      </c>
      <c r="C594" s="43">
        <v>201</v>
      </c>
      <c r="D594" s="41" t="s">
        <v>152</v>
      </c>
      <c r="E594" s="41">
        <v>109050</v>
      </c>
      <c r="F594" s="42" t="s">
        <v>198</v>
      </c>
      <c r="G594" s="41"/>
      <c r="H594" s="41"/>
      <c r="I594" s="41">
        <v>-159.66</v>
      </c>
      <c r="J594" s="203"/>
      <c r="K594" s="286" t="s">
        <v>155</v>
      </c>
      <c r="L594" s="94"/>
      <c r="M594" s="94"/>
      <c r="N594" s="94"/>
      <c r="O594" s="170"/>
    </row>
    <row r="595" spans="1:15" ht="15" customHeight="1">
      <c r="A595" s="91">
        <v>5004000</v>
      </c>
      <c r="B595" s="41" t="s">
        <v>170</v>
      </c>
      <c r="C595" s="43">
        <v>201</v>
      </c>
      <c r="D595" s="41" t="s">
        <v>152</v>
      </c>
      <c r="E595" s="41">
        <v>109050</v>
      </c>
      <c r="F595" s="42" t="s">
        <v>198</v>
      </c>
      <c r="G595" s="41"/>
      <c r="H595" s="41"/>
      <c r="I595" s="41">
        <v>558.80999999999995</v>
      </c>
      <c r="J595" s="203"/>
      <c r="K595" s="166" t="s">
        <v>170</v>
      </c>
      <c r="L595" s="94"/>
      <c r="M595" s="94"/>
      <c r="N595" s="94"/>
      <c r="O595" s="170"/>
    </row>
    <row r="596" spans="1:15" ht="15" customHeight="1">
      <c r="A596" s="91">
        <v>2000010</v>
      </c>
      <c r="B596" s="41" t="s">
        <v>159</v>
      </c>
      <c r="C596" s="43">
        <v>201</v>
      </c>
      <c r="D596" s="41" t="s">
        <v>152</v>
      </c>
      <c r="E596" s="41">
        <v>109050</v>
      </c>
      <c r="F596" s="42" t="s">
        <v>198</v>
      </c>
      <c r="G596" s="41"/>
      <c r="H596" s="41"/>
      <c r="I596" s="41">
        <v>159.66</v>
      </c>
      <c r="J596" s="203"/>
      <c r="K596" s="166" t="s">
        <v>161</v>
      </c>
      <c r="L596" s="94"/>
      <c r="M596" s="94"/>
      <c r="N596" s="94"/>
      <c r="O596" s="170"/>
    </row>
    <row r="597" spans="1:15" ht="15" customHeight="1">
      <c r="A597" s="91">
        <v>2001051</v>
      </c>
      <c r="B597" s="41" t="s">
        <v>87</v>
      </c>
      <c r="C597" s="43">
        <v>201</v>
      </c>
      <c r="D597" s="41" t="s">
        <v>152</v>
      </c>
      <c r="E597" s="41">
        <v>109050</v>
      </c>
      <c r="F597" s="42" t="s">
        <v>198</v>
      </c>
      <c r="G597" s="41"/>
      <c r="H597" s="41"/>
      <c r="I597" s="41">
        <v>1436.94</v>
      </c>
      <c r="J597" s="203"/>
      <c r="K597" s="286" t="s">
        <v>155</v>
      </c>
      <c r="L597" s="94"/>
      <c r="M597" s="94"/>
      <c r="N597" s="94"/>
      <c r="O597" s="170"/>
    </row>
    <row r="598" spans="1:15" ht="15" customHeight="1">
      <c r="A598" s="91">
        <v>2001011</v>
      </c>
      <c r="B598" s="41" t="s">
        <v>97</v>
      </c>
      <c r="C598" s="43">
        <v>201</v>
      </c>
      <c r="D598" s="41" t="s">
        <v>152</v>
      </c>
      <c r="E598" s="41">
        <v>109050</v>
      </c>
      <c r="F598" s="42" t="s">
        <v>198</v>
      </c>
      <c r="G598" s="41"/>
      <c r="H598" s="41"/>
      <c r="I598" s="41">
        <v>1724.33</v>
      </c>
      <c r="J598" s="203"/>
      <c r="K598" s="286" t="s">
        <v>155</v>
      </c>
      <c r="L598" s="94"/>
      <c r="M598" s="94"/>
      <c r="N598" s="94"/>
      <c r="O598" s="170"/>
    </row>
    <row r="599" spans="1:15" ht="15" customHeight="1">
      <c r="A599" s="91">
        <v>2001021</v>
      </c>
      <c r="B599" s="41" t="s">
        <v>89</v>
      </c>
      <c r="C599" s="43">
        <v>201</v>
      </c>
      <c r="D599" s="41" t="s">
        <v>152</v>
      </c>
      <c r="E599" s="41">
        <v>109050</v>
      </c>
      <c r="F599" s="42" t="s">
        <v>198</v>
      </c>
      <c r="G599" s="41"/>
      <c r="H599" s="41"/>
      <c r="I599" s="41">
        <v>1377.07</v>
      </c>
      <c r="J599" s="203"/>
      <c r="K599" s="286" t="s">
        <v>155</v>
      </c>
      <c r="L599" s="94"/>
      <c r="M599" s="94"/>
      <c r="N599" s="94"/>
      <c r="O599" s="170"/>
    </row>
    <row r="600" spans="1:15" ht="15" customHeight="1">
      <c r="A600" s="91">
        <v>2001041</v>
      </c>
      <c r="B600" s="41" t="s">
        <v>98</v>
      </c>
      <c r="C600" s="43">
        <v>201</v>
      </c>
      <c r="D600" s="41" t="s">
        <v>152</v>
      </c>
      <c r="E600" s="41">
        <v>109050</v>
      </c>
      <c r="F600" s="42" t="s">
        <v>198</v>
      </c>
      <c r="G600" s="41"/>
      <c r="H600" s="41"/>
      <c r="I600" s="41">
        <v>1436.94</v>
      </c>
      <c r="J600" s="203"/>
      <c r="K600" s="286" t="s">
        <v>155</v>
      </c>
      <c r="L600" s="94"/>
      <c r="M600" s="94"/>
      <c r="N600" s="94"/>
      <c r="O600" s="170"/>
    </row>
    <row r="601" spans="1:15" ht="15" customHeight="1">
      <c r="A601" s="91">
        <v>5004000</v>
      </c>
      <c r="B601" s="41" t="s">
        <v>170</v>
      </c>
      <c r="C601" s="43">
        <v>201</v>
      </c>
      <c r="D601" s="41" t="s">
        <v>152</v>
      </c>
      <c r="E601" s="41">
        <v>109050</v>
      </c>
      <c r="F601" s="42" t="s">
        <v>198</v>
      </c>
      <c r="G601" s="41"/>
      <c r="H601" s="41"/>
      <c r="I601" s="41">
        <v>478.98</v>
      </c>
      <c r="J601" s="203"/>
      <c r="K601" s="166" t="s">
        <v>170</v>
      </c>
      <c r="L601" s="94"/>
      <c r="M601" s="94"/>
      <c r="N601" s="94"/>
      <c r="O601" s="170"/>
    </row>
    <row r="602" spans="1:15" ht="15" customHeight="1">
      <c r="A602" s="91">
        <v>2001051</v>
      </c>
      <c r="B602" s="41" t="s">
        <v>87</v>
      </c>
      <c r="C602" s="43">
        <v>201</v>
      </c>
      <c r="D602" s="41" t="s">
        <v>152</v>
      </c>
      <c r="E602" s="41">
        <v>109050</v>
      </c>
      <c r="F602" s="42" t="s">
        <v>198</v>
      </c>
      <c r="G602" s="41"/>
      <c r="H602" s="41"/>
      <c r="I602" s="41">
        <v>1516.77</v>
      </c>
      <c r="J602" s="203"/>
      <c r="K602" s="286" t="s">
        <v>155</v>
      </c>
      <c r="L602" s="94"/>
      <c r="M602" s="94"/>
      <c r="N602" s="94"/>
      <c r="O602" s="170"/>
    </row>
    <row r="603" spans="1:15" ht="15" customHeight="1">
      <c r="A603" s="91">
        <v>2001011</v>
      </c>
      <c r="B603" s="41" t="s">
        <v>97</v>
      </c>
      <c r="C603" s="43">
        <v>201</v>
      </c>
      <c r="D603" s="41" t="s">
        <v>152</v>
      </c>
      <c r="E603" s="41">
        <v>109050</v>
      </c>
      <c r="F603" s="42" t="s">
        <v>198</v>
      </c>
      <c r="G603" s="41"/>
      <c r="H603" s="41"/>
      <c r="I603" s="41">
        <v>1724.33</v>
      </c>
      <c r="J603" s="203"/>
      <c r="K603" s="286" t="s">
        <v>155</v>
      </c>
      <c r="L603" s="94"/>
      <c r="M603" s="94"/>
      <c r="N603" s="94"/>
      <c r="O603" s="170"/>
    </row>
    <row r="604" spans="1:15" ht="15" customHeight="1">
      <c r="A604" s="91">
        <v>2001021</v>
      </c>
      <c r="B604" s="41" t="s">
        <v>89</v>
      </c>
      <c r="C604" s="43">
        <v>201</v>
      </c>
      <c r="D604" s="41" t="s">
        <v>152</v>
      </c>
      <c r="E604" s="41">
        <v>109050</v>
      </c>
      <c r="F604" s="42" t="s">
        <v>198</v>
      </c>
      <c r="G604" s="41"/>
      <c r="H604" s="41"/>
      <c r="I604" s="41">
        <v>1456.9</v>
      </c>
      <c r="J604" s="203"/>
      <c r="K604" s="286" t="s">
        <v>155</v>
      </c>
      <c r="L604" s="94"/>
      <c r="M604" s="94"/>
      <c r="N604" s="94"/>
      <c r="O604" s="170"/>
    </row>
    <row r="605" spans="1:15" ht="15" customHeight="1">
      <c r="A605" s="91">
        <v>2001041</v>
      </c>
      <c r="B605" s="41" t="s">
        <v>98</v>
      </c>
      <c r="C605" s="43">
        <v>201</v>
      </c>
      <c r="D605" s="41" t="s">
        <v>152</v>
      </c>
      <c r="E605" s="41">
        <v>109050</v>
      </c>
      <c r="F605" s="42" t="s">
        <v>198</v>
      </c>
      <c r="G605" s="41"/>
      <c r="H605" s="41"/>
      <c r="I605" s="41">
        <v>1436.94</v>
      </c>
      <c r="J605" s="203"/>
      <c r="K605" s="286" t="s">
        <v>155</v>
      </c>
      <c r="L605" s="94"/>
      <c r="M605" s="94"/>
      <c r="N605" s="94"/>
      <c r="O605" s="170"/>
    </row>
    <row r="606" spans="1:15" ht="15" customHeight="1">
      <c r="A606" s="91">
        <v>2000010</v>
      </c>
      <c r="B606" s="41" t="s">
        <v>159</v>
      </c>
      <c r="C606" s="43">
        <v>201</v>
      </c>
      <c r="D606" s="41" t="s">
        <v>152</v>
      </c>
      <c r="E606" s="41">
        <v>109050</v>
      </c>
      <c r="F606" s="42" t="s">
        <v>198</v>
      </c>
      <c r="G606" s="41"/>
      <c r="H606" s="41"/>
      <c r="I606" s="41">
        <v>159.66</v>
      </c>
      <c r="J606" s="203"/>
      <c r="K606" s="166" t="s">
        <v>161</v>
      </c>
      <c r="L606" s="94"/>
      <c r="M606" s="94"/>
      <c r="N606" s="94"/>
      <c r="O606" s="170"/>
    </row>
    <row r="607" spans="1:15" ht="15" customHeight="1">
      <c r="A607" s="91">
        <v>5004000</v>
      </c>
      <c r="B607" s="41" t="s">
        <v>170</v>
      </c>
      <c r="C607" s="43">
        <v>201</v>
      </c>
      <c r="D607" s="41" t="s">
        <v>152</v>
      </c>
      <c r="E607" s="41">
        <v>109050</v>
      </c>
      <c r="F607" s="42" t="s">
        <v>198</v>
      </c>
      <c r="G607" s="41"/>
      <c r="H607" s="41"/>
      <c r="I607" s="41">
        <v>478.98</v>
      </c>
      <c r="J607" s="203"/>
      <c r="K607" s="166" t="s">
        <v>170</v>
      </c>
      <c r="L607" s="94"/>
      <c r="M607" s="94"/>
      <c r="N607" s="94"/>
      <c r="O607" s="170"/>
    </row>
    <row r="608" spans="1:15" ht="15" customHeight="1">
      <c r="A608" s="91">
        <v>5004000</v>
      </c>
      <c r="B608" s="41" t="s">
        <v>170</v>
      </c>
      <c r="C608" s="43">
        <v>201</v>
      </c>
      <c r="D608" s="41" t="s">
        <v>152</v>
      </c>
      <c r="E608" s="41">
        <v>109051</v>
      </c>
      <c r="F608" s="42" t="s">
        <v>199</v>
      </c>
      <c r="G608" s="41"/>
      <c r="H608" s="41"/>
      <c r="I608" s="41">
        <v>55.5</v>
      </c>
      <c r="J608" s="203"/>
      <c r="K608" s="166" t="s">
        <v>170</v>
      </c>
      <c r="L608" s="94"/>
      <c r="M608" s="94"/>
      <c r="N608" s="94"/>
      <c r="O608" s="170"/>
    </row>
    <row r="609" spans="1:15" ht="15" customHeight="1">
      <c r="A609" s="91">
        <v>2000010</v>
      </c>
      <c r="B609" s="41" t="s">
        <v>159</v>
      </c>
      <c r="C609" s="43">
        <v>201</v>
      </c>
      <c r="D609" s="41" t="s">
        <v>152</v>
      </c>
      <c r="E609" s="41">
        <v>109051</v>
      </c>
      <c r="F609" s="42" t="s">
        <v>199</v>
      </c>
      <c r="G609" s="41"/>
      <c r="H609" s="41"/>
      <c r="I609" s="41">
        <v>4.63</v>
      </c>
      <c r="J609" s="203"/>
      <c r="K609" s="166" t="s">
        <v>161</v>
      </c>
      <c r="L609" s="94"/>
      <c r="M609" s="94"/>
      <c r="N609" s="94"/>
      <c r="O609" s="170"/>
    </row>
    <row r="610" spans="1:15" ht="15" customHeight="1">
      <c r="A610" s="91">
        <v>2000010</v>
      </c>
      <c r="B610" s="41" t="s">
        <v>159</v>
      </c>
      <c r="C610" s="43">
        <v>201</v>
      </c>
      <c r="D610" s="41" t="s">
        <v>152</v>
      </c>
      <c r="E610" s="41">
        <v>109051</v>
      </c>
      <c r="F610" s="42" t="s">
        <v>199</v>
      </c>
      <c r="G610" s="41"/>
      <c r="H610" s="41"/>
      <c r="I610" s="41">
        <v>4.62</v>
      </c>
      <c r="J610" s="203"/>
      <c r="K610" s="166" t="s">
        <v>161</v>
      </c>
      <c r="L610" s="94"/>
      <c r="M610" s="94"/>
      <c r="N610" s="94"/>
      <c r="O610" s="170"/>
    </row>
    <row r="611" spans="1:15" ht="15" customHeight="1">
      <c r="A611" s="91">
        <v>2001011</v>
      </c>
      <c r="B611" s="41" t="s">
        <v>97</v>
      </c>
      <c r="C611" s="43">
        <v>201</v>
      </c>
      <c r="D611" s="41" t="s">
        <v>152</v>
      </c>
      <c r="E611" s="41">
        <v>109051</v>
      </c>
      <c r="F611" s="42" t="s">
        <v>199</v>
      </c>
      <c r="G611" s="41"/>
      <c r="H611" s="41"/>
      <c r="I611" s="41">
        <v>205.35</v>
      </c>
      <c r="J611" s="203"/>
      <c r="K611" s="286" t="s">
        <v>155</v>
      </c>
      <c r="L611" s="94"/>
      <c r="M611" s="94"/>
      <c r="N611" s="94"/>
      <c r="O611" s="170"/>
    </row>
    <row r="612" spans="1:15" ht="15" customHeight="1">
      <c r="A612" s="91">
        <v>2001021</v>
      </c>
      <c r="B612" s="41" t="s">
        <v>89</v>
      </c>
      <c r="C612" s="43">
        <v>201</v>
      </c>
      <c r="D612" s="41" t="s">
        <v>152</v>
      </c>
      <c r="E612" s="41">
        <v>109051</v>
      </c>
      <c r="F612" s="42" t="s">
        <v>199</v>
      </c>
      <c r="G612" s="41"/>
      <c r="H612" s="41"/>
      <c r="I612" s="41">
        <v>136.38999999999999</v>
      </c>
      <c r="J612" s="203"/>
      <c r="K612" s="286" t="s">
        <v>155</v>
      </c>
      <c r="L612" s="94"/>
      <c r="M612" s="94"/>
      <c r="N612" s="94"/>
      <c r="O612" s="170"/>
    </row>
    <row r="613" spans="1:15" ht="15" customHeight="1">
      <c r="A613" s="91">
        <v>2001041</v>
      </c>
      <c r="B613" s="41" t="s">
        <v>98</v>
      </c>
      <c r="C613" s="43">
        <v>201</v>
      </c>
      <c r="D613" s="41" t="s">
        <v>152</v>
      </c>
      <c r="E613" s="41">
        <v>109051</v>
      </c>
      <c r="F613" s="42" t="s">
        <v>199</v>
      </c>
      <c r="G613" s="41"/>
      <c r="H613" s="41"/>
      <c r="I613" s="41">
        <v>157.25</v>
      </c>
      <c r="J613" s="203"/>
      <c r="K613" s="286" t="s">
        <v>155</v>
      </c>
      <c r="L613" s="94"/>
      <c r="M613" s="94"/>
      <c r="N613" s="94"/>
      <c r="O613" s="170"/>
    </row>
    <row r="614" spans="1:15" ht="15" customHeight="1">
      <c r="A614" s="91">
        <v>2001051</v>
      </c>
      <c r="B614" s="41" t="s">
        <v>87</v>
      </c>
      <c r="C614" s="43">
        <v>201</v>
      </c>
      <c r="D614" s="41" t="s">
        <v>152</v>
      </c>
      <c r="E614" s="41">
        <v>109051</v>
      </c>
      <c r="F614" s="42" t="s">
        <v>199</v>
      </c>
      <c r="G614" s="41"/>
      <c r="H614" s="41"/>
      <c r="I614" s="41">
        <v>138.75</v>
      </c>
      <c r="J614" s="203"/>
      <c r="K614" s="286" t="s">
        <v>155</v>
      </c>
      <c r="L614" s="94"/>
      <c r="M614" s="94"/>
      <c r="N614" s="94"/>
      <c r="O614" s="170"/>
    </row>
    <row r="615" spans="1:15" ht="15" customHeight="1">
      <c r="A615" s="91">
        <v>2000010</v>
      </c>
      <c r="B615" s="41" t="s">
        <v>159</v>
      </c>
      <c r="C615" s="43">
        <v>201</v>
      </c>
      <c r="D615" s="41" t="s">
        <v>152</v>
      </c>
      <c r="E615" s="41">
        <v>109051</v>
      </c>
      <c r="F615" s="42" t="s">
        <v>199</v>
      </c>
      <c r="G615" s="41"/>
      <c r="H615" s="41"/>
      <c r="I615" s="41">
        <v>18.5</v>
      </c>
      <c r="J615" s="203"/>
      <c r="K615" s="166" t="s">
        <v>161</v>
      </c>
      <c r="L615" s="94"/>
      <c r="M615" s="94"/>
      <c r="N615" s="94"/>
      <c r="O615" s="170"/>
    </row>
    <row r="616" spans="1:15" ht="15" customHeight="1">
      <c r="A616" s="91">
        <v>2001011</v>
      </c>
      <c r="B616" s="41" t="s">
        <v>97</v>
      </c>
      <c r="C616" s="43">
        <v>201</v>
      </c>
      <c r="D616" s="41" t="s">
        <v>152</v>
      </c>
      <c r="E616" s="41">
        <v>109051</v>
      </c>
      <c r="F616" s="42" t="s">
        <v>199</v>
      </c>
      <c r="G616" s="41"/>
      <c r="H616" s="41"/>
      <c r="I616" s="41">
        <v>205.35</v>
      </c>
      <c r="J616" s="203"/>
      <c r="K616" s="286" t="s">
        <v>155</v>
      </c>
      <c r="L616" s="94"/>
      <c r="M616" s="94"/>
      <c r="N616" s="94"/>
      <c r="O616" s="170"/>
    </row>
    <row r="617" spans="1:15" ht="15" customHeight="1">
      <c r="A617" s="91">
        <v>2001021</v>
      </c>
      <c r="B617" s="41" t="s">
        <v>89</v>
      </c>
      <c r="C617" s="43">
        <v>201</v>
      </c>
      <c r="D617" s="41" t="s">
        <v>152</v>
      </c>
      <c r="E617" s="41">
        <v>109051</v>
      </c>
      <c r="F617" s="42" t="s">
        <v>199</v>
      </c>
      <c r="G617" s="41"/>
      <c r="H617" s="41"/>
      <c r="I617" s="41">
        <v>136.38999999999999</v>
      </c>
      <c r="J617" s="203"/>
      <c r="K617" s="286" t="s">
        <v>155</v>
      </c>
      <c r="L617" s="94"/>
      <c r="M617" s="94"/>
      <c r="N617" s="94"/>
      <c r="O617" s="170"/>
    </row>
    <row r="618" spans="1:15" ht="15" customHeight="1">
      <c r="A618" s="91">
        <v>2001041</v>
      </c>
      <c r="B618" s="41" t="s">
        <v>98</v>
      </c>
      <c r="C618" s="43">
        <v>201</v>
      </c>
      <c r="D618" s="41" t="s">
        <v>152</v>
      </c>
      <c r="E618" s="41">
        <v>109051</v>
      </c>
      <c r="F618" s="42" t="s">
        <v>199</v>
      </c>
      <c r="G618" s="41"/>
      <c r="H618" s="41"/>
      <c r="I618" s="41">
        <v>157.25</v>
      </c>
      <c r="J618" s="203"/>
      <c r="K618" s="286" t="s">
        <v>155</v>
      </c>
      <c r="L618" s="94"/>
      <c r="M618" s="94"/>
      <c r="N618" s="94"/>
      <c r="O618" s="170"/>
    </row>
    <row r="619" spans="1:15" ht="15" customHeight="1">
      <c r="A619" s="91">
        <v>2001051</v>
      </c>
      <c r="B619" s="41" t="s">
        <v>87</v>
      </c>
      <c r="C619" s="43">
        <v>201</v>
      </c>
      <c r="D619" s="41" t="s">
        <v>152</v>
      </c>
      <c r="E619" s="41">
        <v>109051</v>
      </c>
      <c r="F619" s="42" t="s">
        <v>199</v>
      </c>
      <c r="G619" s="41"/>
      <c r="H619" s="41"/>
      <c r="I619" s="41">
        <v>148</v>
      </c>
      <c r="J619" s="203"/>
      <c r="K619" s="286" t="s">
        <v>155</v>
      </c>
      <c r="L619" s="94"/>
      <c r="M619" s="94"/>
      <c r="N619" s="94"/>
      <c r="O619" s="170"/>
    </row>
    <row r="620" spans="1:15" ht="15" customHeight="1">
      <c r="A620" s="91">
        <v>5004000</v>
      </c>
      <c r="B620" s="41" t="s">
        <v>170</v>
      </c>
      <c r="C620" s="43">
        <v>201</v>
      </c>
      <c r="D620" s="41" t="s">
        <v>152</v>
      </c>
      <c r="E620" s="41">
        <v>109051</v>
      </c>
      <c r="F620" s="42" t="s">
        <v>199</v>
      </c>
      <c r="G620" s="41"/>
      <c r="H620" s="41"/>
      <c r="I620" s="41">
        <v>55.5</v>
      </c>
      <c r="J620" s="203"/>
      <c r="K620" s="166" t="s">
        <v>170</v>
      </c>
      <c r="L620" s="94"/>
      <c r="M620" s="94"/>
      <c r="N620" s="94"/>
      <c r="O620" s="170"/>
    </row>
    <row r="621" spans="1:15" ht="15" customHeight="1">
      <c r="A621" s="91">
        <v>5004000</v>
      </c>
      <c r="B621" s="41" t="s">
        <v>170</v>
      </c>
      <c r="C621" s="43">
        <v>201</v>
      </c>
      <c r="D621" s="41" t="s">
        <v>152</v>
      </c>
      <c r="E621" s="41">
        <v>109051</v>
      </c>
      <c r="F621" s="42" t="s">
        <v>199</v>
      </c>
      <c r="G621" s="41"/>
      <c r="H621" s="41"/>
      <c r="I621" s="41">
        <v>55.5</v>
      </c>
      <c r="J621" s="203"/>
      <c r="K621" s="166" t="s">
        <v>170</v>
      </c>
      <c r="L621" s="94"/>
      <c r="M621" s="94"/>
      <c r="N621" s="94"/>
      <c r="O621" s="170"/>
    </row>
    <row r="622" spans="1:15" ht="15" customHeight="1">
      <c r="A622" s="91">
        <v>2001021</v>
      </c>
      <c r="B622" s="41" t="s">
        <v>89</v>
      </c>
      <c r="C622" s="43">
        <v>201</v>
      </c>
      <c r="D622" s="41" t="s">
        <v>152</v>
      </c>
      <c r="E622" s="41">
        <v>109051</v>
      </c>
      <c r="F622" s="42" t="s">
        <v>199</v>
      </c>
      <c r="G622" s="41"/>
      <c r="H622" s="41"/>
      <c r="I622" s="41">
        <v>154.88999999999999</v>
      </c>
      <c r="J622" s="203"/>
      <c r="K622" s="286" t="s">
        <v>155</v>
      </c>
      <c r="L622" s="94"/>
      <c r="M622" s="94"/>
      <c r="N622" s="94"/>
      <c r="O622" s="170"/>
    </row>
    <row r="623" spans="1:15" ht="15" customHeight="1">
      <c r="A623" s="91">
        <v>2001041</v>
      </c>
      <c r="B623" s="41" t="s">
        <v>98</v>
      </c>
      <c r="C623" s="43">
        <v>201</v>
      </c>
      <c r="D623" s="41" t="s">
        <v>152</v>
      </c>
      <c r="E623" s="41">
        <v>109051</v>
      </c>
      <c r="F623" s="42" t="s">
        <v>199</v>
      </c>
      <c r="G623" s="41"/>
      <c r="H623" s="41"/>
      <c r="I623" s="41">
        <v>166.5</v>
      </c>
      <c r="J623" s="203"/>
      <c r="K623" s="286" t="s">
        <v>155</v>
      </c>
      <c r="L623" s="94"/>
      <c r="M623" s="94"/>
      <c r="N623" s="94"/>
      <c r="O623" s="170"/>
    </row>
    <row r="624" spans="1:15" ht="15" customHeight="1">
      <c r="A624" s="91">
        <v>2001051</v>
      </c>
      <c r="B624" s="41" t="s">
        <v>87</v>
      </c>
      <c r="C624" s="43">
        <v>201</v>
      </c>
      <c r="D624" s="41" t="s">
        <v>152</v>
      </c>
      <c r="E624" s="41">
        <v>109051</v>
      </c>
      <c r="F624" s="42" t="s">
        <v>199</v>
      </c>
      <c r="G624" s="41"/>
      <c r="H624" s="41"/>
      <c r="I624" s="41">
        <v>138.75</v>
      </c>
      <c r="J624" s="203"/>
      <c r="K624" s="286" t="s">
        <v>155</v>
      </c>
      <c r="L624" s="94"/>
      <c r="M624" s="94"/>
      <c r="N624" s="94"/>
      <c r="O624" s="170"/>
    </row>
    <row r="625" spans="1:15" ht="15" customHeight="1">
      <c r="A625" s="91">
        <v>2000010</v>
      </c>
      <c r="B625" s="41" t="s">
        <v>159</v>
      </c>
      <c r="C625" s="43">
        <v>201</v>
      </c>
      <c r="D625" s="41" t="s">
        <v>152</v>
      </c>
      <c r="E625" s="41">
        <v>109051</v>
      </c>
      <c r="F625" s="42" t="s">
        <v>199</v>
      </c>
      <c r="G625" s="41"/>
      <c r="H625" s="41"/>
      <c r="I625" s="41">
        <v>18.5</v>
      </c>
      <c r="J625" s="203"/>
      <c r="K625" s="166" t="s">
        <v>161</v>
      </c>
      <c r="L625" s="94"/>
      <c r="M625" s="94"/>
      <c r="N625" s="94"/>
      <c r="O625" s="170"/>
    </row>
    <row r="626" spans="1:15" ht="15" customHeight="1">
      <c r="A626" s="91">
        <v>2001011</v>
      </c>
      <c r="B626" s="41" t="s">
        <v>97</v>
      </c>
      <c r="C626" s="43">
        <v>201</v>
      </c>
      <c r="D626" s="41" t="s">
        <v>152</v>
      </c>
      <c r="E626" s="41">
        <v>109051</v>
      </c>
      <c r="F626" s="42" t="s">
        <v>199</v>
      </c>
      <c r="G626" s="41"/>
      <c r="H626" s="41"/>
      <c r="I626" s="41">
        <v>205.35</v>
      </c>
      <c r="J626" s="203"/>
      <c r="K626" s="286" t="s">
        <v>155</v>
      </c>
      <c r="L626" s="94"/>
      <c r="M626" s="94"/>
      <c r="N626" s="94"/>
      <c r="O626" s="170"/>
    </row>
    <row r="627" spans="1:15" ht="15" customHeight="1">
      <c r="A627" s="91">
        <v>5004000</v>
      </c>
      <c r="B627" s="41" t="s">
        <v>170</v>
      </c>
      <c r="C627" s="43">
        <v>201</v>
      </c>
      <c r="D627" s="41" t="s">
        <v>152</v>
      </c>
      <c r="E627" s="41">
        <v>109051</v>
      </c>
      <c r="F627" s="42" t="s">
        <v>199</v>
      </c>
      <c r="G627" s="41"/>
      <c r="H627" s="41"/>
      <c r="I627" s="41">
        <v>55.5</v>
      </c>
      <c r="J627" s="203"/>
      <c r="K627" s="166" t="s">
        <v>170</v>
      </c>
      <c r="L627" s="94"/>
      <c r="M627" s="94"/>
      <c r="N627" s="94"/>
      <c r="O627" s="170"/>
    </row>
    <row r="628" spans="1:15" ht="15" customHeight="1">
      <c r="A628" s="91">
        <v>2000010</v>
      </c>
      <c r="B628" s="41" t="s">
        <v>159</v>
      </c>
      <c r="C628" s="43">
        <v>201</v>
      </c>
      <c r="D628" s="41" t="s">
        <v>152</v>
      </c>
      <c r="E628" s="41">
        <v>109051</v>
      </c>
      <c r="F628" s="42" t="s">
        <v>199</v>
      </c>
      <c r="G628" s="41"/>
      <c r="H628" s="41"/>
      <c r="I628" s="41">
        <v>18.5</v>
      </c>
      <c r="J628" s="203"/>
      <c r="K628" s="166" t="s">
        <v>161</v>
      </c>
      <c r="L628" s="94"/>
      <c r="M628" s="94"/>
      <c r="N628" s="94"/>
      <c r="O628" s="170"/>
    </row>
    <row r="629" spans="1:15" ht="15" customHeight="1">
      <c r="A629" s="91">
        <v>2001011</v>
      </c>
      <c r="B629" s="41" t="s">
        <v>97</v>
      </c>
      <c r="C629" s="43">
        <v>201</v>
      </c>
      <c r="D629" s="41" t="s">
        <v>152</v>
      </c>
      <c r="E629" s="41">
        <v>109051</v>
      </c>
      <c r="F629" s="42" t="s">
        <v>199</v>
      </c>
      <c r="G629" s="41"/>
      <c r="H629" s="41"/>
      <c r="I629" s="41">
        <v>205.35</v>
      </c>
      <c r="J629" s="203"/>
      <c r="K629" s="286" t="s">
        <v>155</v>
      </c>
      <c r="L629" s="94"/>
      <c r="M629" s="94"/>
      <c r="N629" s="94"/>
      <c r="O629" s="170"/>
    </row>
    <row r="630" spans="1:15" ht="15" customHeight="1">
      <c r="A630" s="91">
        <v>2001021</v>
      </c>
      <c r="B630" s="41" t="s">
        <v>89</v>
      </c>
      <c r="C630" s="43">
        <v>201</v>
      </c>
      <c r="D630" s="41" t="s">
        <v>152</v>
      </c>
      <c r="E630" s="41">
        <v>109051</v>
      </c>
      <c r="F630" s="42" t="s">
        <v>199</v>
      </c>
      <c r="G630" s="41"/>
      <c r="H630" s="41"/>
      <c r="I630" s="41">
        <v>154.88999999999999</v>
      </c>
      <c r="J630" s="203"/>
      <c r="K630" s="286" t="s">
        <v>155</v>
      </c>
      <c r="L630" s="94"/>
      <c r="M630" s="94"/>
      <c r="N630" s="94"/>
      <c r="O630" s="170"/>
    </row>
    <row r="631" spans="1:15" ht="15" customHeight="1">
      <c r="A631" s="91">
        <v>2001041</v>
      </c>
      <c r="B631" s="41" t="s">
        <v>98</v>
      </c>
      <c r="C631" s="43">
        <v>201</v>
      </c>
      <c r="D631" s="41" t="s">
        <v>152</v>
      </c>
      <c r="E631" s="41">
        <v>109051</v>
      </c>
      <c r="F631" s="42" t="s">
        <v>199</v>
      </c>
      <c r="G631" s="41"/>
      <c r="H631" s="41"/>
      <c r="I631" s="41">
        <v>166.5</v>
      </c>
      <c r="J631" s="203"/>
      <c r="K631" s="286" t="s">
        <v>155</v>
      </c>
      <c r="L631" s="94"/>
      <c r="M631" s="94"/>
      <c r="N631" s="94"/>
      <c r="O631" s="170"/>
    </row>
    <row r="632" spans="1:15" ht="15" customHeight="1">
      <c r="A632" s="91">
        <v>2001051</v>
      </c>
      <c r="B632" s="41" t="s">
        <v>87</v>
      </c>
      <c r="C632" s="43">
        <v>201</v>
      </c>
      <c r="D632" s="41" t="s">
        <v>152</v>
      </c>
      <c r="E632" s="41">
        <v>109051</v>
      </c>
      <c r="F632" s="42" t="s">
        <v>199</v>
      </c>
      <c r="G632" s="41"/>
      <c r="H632" s="41"/>
      <c r="I632" s="41">
        <v>148</v>
      </c>
      <c r="J632" s="203"/>
      <c r="K632" s="286" t="s">
        <v>155</v>
      </c>
      <c r="L632" s="94"/>
      <c r="M632" s="94"/>
      <c r="N632" s="94"/>
      <c r="O632" s="170"/>
    </row>
    <row r="633" spans="1:15" ht="15" customHeight="1">
      <c r="A633" s="91">
        <v>5004000</v>
      </c>
      <c r="B633" s="41" t="s">
        <v>170</v>
      </c>
      <c r="C633" s="43">
        <v>201</v>
      </c>
      <c r="D633" s="41" t="s">
        <v>152</v>
      </c>
      <c r="E633" s="41">
        <v>109051</v>
      </c>
      <c r="F633" s="42" t="s">
        <v>199</v>
      </c>
      <c r="G633" s="41"/>
      <c r="H633" s="41"/>
      <c r="I633" s="41">
        <v>55.5</v>
      </c>
      <c r="J633" s="203"/>
      <c r="K633" s="166" t="s">
        <v>170</v>
      </c>
      <c r="L633" s="94"/>
      <c r="M633" s="94"/>
      <c r="N633" s="94"/>
      <c r="O633" s="170"/>
    </row>
    <row r="634" spans="1:15" ht="15" customHeight="1">
      <c r="A634" s="91">
        <v>2000010</v>
      </c>
      <c r="B634" s="41" t="s">
        <v>159</v>
      </c>
      <c r="C634" s="43">
        <v>201</v>
      </c>
      <c r="D634" s="41" t="s">
        <v>152</v>
      </c>
      <c r="E634" s="41">
        <v>109051</v>
      </c>
      <c r="F634" s="42" t="s">
        <v>199</v>
      </c>
      <c r="G634" s="41"/>
      <c r="H634" s="41"/>
      <c r="I634" s="41">
        <v>18.5</v>
      </c>
      <c r="J634" s="203"/>
      <c r="K634" s="166" t="s">
        <v>161</v>
      </c>
      <c r="L634" s="94"/>
      <c r="M634" s="94"/>
      <c r="N634" s="94"/>
      <c r="O634" s="170"/>
    </row>
    <row r="635" spans="1:15" ht="15" customHeight="1">
      <c r="A635" s="91">
        <v>2001011</v>
      </c>
      <c r="B635" s="41" t="s">
        <v>97</v>
      </c>
      <c r="C635" s="43">
        <v>201</v>
      </c>
      <c r="D635" s="41" t="s">
        <v>152</v>
      </c>
      <c r="E635" s="41">
        <v>109051</v>
      </c>
      <c r="F635" s="42" t="s">
        <v>199</v>
      </c>
      <c r="G635" s="41"/>
      <c r="H635" s="41"/>
      <c r="I635" s="41">
        <v>205.35</v>
      </c>
      <c r="J635" s="203"/>
      <c r="K635" s="286" t="s">
        <v>155</v>
      </c>
      <c r="L635" s="94"/>
      <c r="M635" s="94"/>
      <c r="N635" s="94"/>
      <c r="O635" s="170"/>
    </row>
    <row r="636" spans="1:15" ht="15" customHeight="1">
      <c r="A636" s="91">
        <v>2001021</v>
      </c>
      <c r="B636" s="41" t="s">
        <v>89</v>
      </c>
      <c r="C636" s="43">
        <v>201</v>
      </c>
      <c r="D636" s="41" t="s">
        <v>152</v>
      </c>
      <c r="E636" s="41">
        <v>109051</v>
      </c>
      <c r="F636" s="42" t="s">
        <v>199</v>
      </c>
      <c r="G636" s="41"/>
      <c r="H636" s="41"/>
      <c r="I636" s="41">
        <v>154.88999999999999</v>
      </c>
      <c r="J636" s="203"/>
      <c r="K636" s="286" t="s">
        <v>155</v>
      </c>
      <c r="L636" s="94"/>
      <c r="M636" s="94"/>
      <c r="N636" s="94"/>
      <c r="O636" s="170"/>
    </row>
    <row r="637" spans="1:15" ht="15" customHeight="1">
      <c r="A637" s="91">
        <v>2001041</v>
      </c>
      <c r="B637" s="41" t="s">
        <v>98</v>
      </c>
      <c r="C637" s="43">
        <v>201</v>
      </c>
      <c r="D637" s="41" t="s">
        <v>152</v>
      </c>
      <c r="E637" s="41">
        <v>109051</v>
      </c>
      <c r="F637" s="42" t="s">
        <v>199</v>
      </c>
      <c r="G637" s="41"/>
      <c r="H637" s="41"/>
      <c r="I637" s="41">
        <v>175.75</v>
      </c>
      <c r="J637" s="203"/>
      <c r="K637" s="286" t="s">
        <v>155</v>
      </c>
      <c r="L637" s="94"/>
      <c r="M637" s="94"/>
      <c r="N637" s="94"/>
      <c r="O637" s="170"/>
    </row>
    <row r="638" spans="1:15" ht="15" customHeight="1">
      <c r="A638" s="91">
        <v>2001051</v>
      </c>
      <c r="B638" s="41" t="s">
        <v>87</v>
      </c>
      <c r="C638" s="43">
        <v>201</v>
      </c>
      <c r="D638" s="41" t="s">
        <v>152</v>
      </c>
      <c r="E638" s="41">
        <v>109051</v>
      </c>
      <c r="F638" s="42" t="s">
        <v>199</v>
      </c>
      <c r="G638" s="41"/>
      <c r="H638" s="41"/>
      <c r="I638" s="41">
        <v>148</v>
      </c>
      <c r="J638" s="203"/>
      <c r="K638" s="286" t="s">
        <v>155</v>
      </c>
      <c r="L638" s="94"/>
      <c r="M638" s="94"/>
      <c r="N638" s="94"/>
      <c r="O638" s="170"/>
    </row>
    <row r="639" spans="1:15" ht="15" customHeight="1">
      <c r="A639" s="91">
        <v>2000010</v>
      </c>
      <c r="B639" s="41" t="s">
        <v>159</v>
      </c>
      <c r="C639" s="43">
        <v>201</v>
      </c>
      <c r="D639" s="41" t="s">
        <v>152</v>
      </c>
      <c r="E639" s="41">
        <v>109051</v>
      </c>
      <c r="F639" s="42" t="s">
        <v>199</v>
      </c>
      <c r="G639" s="41"/>
      <c r="H639" s="41"/>
      <c r="I639" s="41">
        <v>18.5</v>
      </c>
      <c r="J639" s="203"/>
      <c r="K639" s="166" t="s">
        <v>161</v>
      </c>
      <c r="L639" s="94"/>
      <c r="M639" s="94"/>
      <c r="N639" s="94"/>
      <c r="O639" s="170"/>
    </row>
    <row r="640" spans="1:15" ht="15" customHeight="1">
      <c r="A640" s="91">
        <v>5004000</v>
      </c>
      <c r="B640" s="41" t="s">
        <v>170</v>
      </c>
      <c r="C640" s="43">
        <v>201</v>
      </c>
      <c r="D640" s="41" t="s">
        <v>152</v>
      </c>
      <c r="E640" s="41">
        <v>109051</v>
      </c>
      <c r="F640" s="42" t="s">
        <v>199</v>
      </c>
      <c r="G640" s="41"/>
      <c r="H640" s="41"/>
      <c r="I640" s="41">
        <v>55.5</v>
      </c>
      <c r="J640" s="203"/>
      <c r="K640" s="166" t="s">
        <v>170</v>
      </c>
      <c r="L640" s="94"/>
      <c r="M640" s="94"/>
      <c r="N640" s="94"/>
      <c r="O640" s="170"/>
    </row>
    <row r="641" spans="1:15" ht="15" customHeight="1">
      <c r="A641" s="91">
        <v>2001021</v>
      </c>
      <c r="B641" s="41" t="s">
        <v>89</v>
      </c>
      <c r="C641" s="43">
        <v>201</v>
      </c>
      <c r="D641" s="41" t="s">
        <v>152</v>
      </c>
      <c r="E641" s="41">
        <v>109051</v>
      </c>
      <c r="F641" s="42" t="s">
        <v>199</v>
      </c>
      <c r="G641" s="41"/>
      <c r="H641" s="41"/>
      <c r="I641" s="41">
        <v>133.15</v>
      </c>
      <c r="J641" s="203"/>
      <c r="K641" s="286" t="s">
        <v>155</v>
      </c>
      <c r="L641" s="94"/>
      <c r="M641" s="94"/>
      <c r="N641" s="94"/>
      <c r="O641" s="170"/>
    </row>
    <row r="642" spans="1:15" ht="15" customHeight="1">
      <c r="A642" s="91">
        <v>2001041</v>
      </c>
      <c r="B642" s="41" t="s">
        <v>98</v>
      </c>
      <c r="C642" s="43">
        <v>201</v>
      </c>
      <c r="D642" s="41" t="s">
        <v>152</v>
      </c>
      <c r="E642" s="41">
        <v>109051</v>
      </c>
      <c r="F642" s="42" t="s">
        <v>199</v>
      </c>
      <c r="G642" s="41"/>
      <c r="H642" s="41"/>
      <c r="I642" s="41">
        <v>175.75</v>
      </c>
      <c r="J642" s="203"/>
      <c r="K642" s="286" t="s">
        <v>155</v>
      </c>
      <c r="L642" s="94"/>
      <c r="M642" s="94"/>
      <c r="N642" s="94"/>
      <c r="O642" s="170"/>
    </row>
    <row r="643" spans="1:15" ht="15" customHeight="1">
      <c r="A643" s="91">
        <v>2001051</v>
      </c>
      <c r="B643" s="41" t="s">
        <v>87</v>
      </c>
      <c r="C643" s="43">
        <v>201</v>
      </c>
      <c r="D643" s="41" t="s">
        <v>152</v>
      </c>
      <c r="E643" s="41">
        <v>109051</v>
      </c>
      <c r="F643" s="42" t="s">
        <v>199</v>
      </c>
      <c r="G643" s="41"/>
      <c r="H643" s="41"/>
      <c r="I643" s="41">
        <v>148</v>
      </c>
      <c r="J643" s="203"/>
      <c r="K643" s="286" t="s">
        <v>155</v>
      </c>
      <c r="L643" s="94"/>
      <c r="M643" s="94"/>
      <c r="N643" s="94"/>
      <c r="O643" s="170"/>
    </row>
    <row r="644" spans="1:15" ht="15" customHeight="1">
      <c r="A644" s="91">
        <v>2001011</v>
      </c>
      <c r="B644" s="41" t="s">
        <v>97</v>
      </c>
      <c r="C644" s="43">
        <v>201</v>
      </c>
      <c r="D644" s="41" t="s">
        <v>152</v>
      </c>
      <c r="E644" s="41">
        <v>109051</v>
      </c>
      <c r="F644" s="42" t="s">
        <v>199</v>
      </c>
      <c r="G644" s="41"/>
      <c r="H644" s="41"/>
      <c r="I644" s="41">
        <v>196.1</v>
      </c>
      <c r="J644" s="203"/>
      <c r="K644" s="286" t="s">
        <v>155</v>
      </c>
      <c r="L644" s="94"/>
      <c r="M644" s="94"/>
      <c r="N644" s="94"/>
      <c r="O644" s="170"/>
    </row>
    <row r="645" spans="1:15" ht="15" customHeight="1">
      <c r="A645" s="91">
        <v>2001011</v>
      </c>
      <c r="B645" s="41" t="s">
        <v>97</v>
      </c>
      <c r="C645" s="43">
        <v>201</v>
      </c>
      <c r="D645" s="41" t="s">
        <v>152</v>
      </c>
      <c r="E645" s="41">
        <v>109051</v>
      </c>
      <c r="F645" s="42" t="s">
        <v>199</v>
      </c>
      <c r="G645" s="41"/>
      <c r="H645" s="41"/>
      <c r="I645" s="41">
        <v>177.6</v>
      </c>
      <c r="J645" s="203"/>
      <c r="K645" s="286" t="s">
        <v>155</v>
      </c>
      <c r="L645" s="94"/>
      <c r="M645" s="94"/>
      <c r="N645" s="94"/>
      <c r="O645" s="170"/>
    </row>
    <row r="646" spans="1:15" ht="15" customHeight="1">
      <c r="A646" s="91">
        <v>5004000</v>
      </c>
      <c r="B646" s="41" t="s">
        <v>170</v>
      </c>
      <c r="C646" s="43">
        <v>201</v>
      </c>
      <c r="D646" s="41" t="s">
        <v>152</v>
      </c>
      <c r="E646" s="41">
        <v>109051</v>
      </c>
      <c r="F646" s="42" t="s">
        <v>199</v>
      </c>
      <c r="G646" s="41"/>
      <c r="H646" s="41"/>
      <c r="I646" s="41">
        <v>55.5</v>
      </c>
      <c r="J646" s="203"/>
      <c r="K646" s="166" t="s">
        <v>170</v>
      </c>
      <c r="L646" s="94"/>
      <c r="M646" s="94"/>
      <c r="N646" s="94"/>
      <c r="O646" s="170"/>
    </row>
    <row r="647" spans="1:15" ht="15" customHeight="1">
      <c r="A647" s="91">
        <v>2000010</v>
      </c>
      <c r="B647" s="41" t="s">
        <v>159</v>
      </c>
      <c r="C647" s="43">
        <v>201</v>
      </c>
      <c r="D647" s="41" t="s">
        <v>152</v>
      </c>
      <c r="E647" s="41">
        <v>109051</v>
      </c>
      <c r="F647" s="42" t="s">
        <v>199</v>
      </c>
      <c r="G647" s="41"/>
      <c r="H647" s="41"/>
      <c r="I647" s="41">
        <v>18.5</v>
      </c>
      <c r="J647" s="203"/>
      <c r="K647" s="166" t="s">
        <v>161</v>
      </c>
      <c r="L647" s="94"/>
      <c r="M647" s="94"/>
      <c r="N647" s="94"/>
      <c r="O647" s="170"/>
    </row>
    <row r="648" spans="1:15" ht="15" customHeight="1">
      <c r="A648" s="91">
        <v>2001021</v>
      </c>
      <c r="B648" s="41" t="s">
        <v>89</v>
      </c>
      <c r="C648" s="43">
        <v>201</v>
      </c>
      <c r="D648" s="41" t="s">
        <v>152</v>
      </c>
      <c r="E648" s="41">
        <v>109051</v>
      </c>
      <c r="F648" s="42" t="s">
        <v>199</v>
      </c>
      <c r="G648" s="41"/>
      <c r="H648" s="41"/>
      <c r="I648" s="41">
        <v>133.15</v>
      </c>
      <c r="J648" s="203"/>
      <c r="K648" s="286" t="s">
        <v>155</v>
      </c>
      <c r="L648" s="94"/>
      <c r="M648" s="94"/>
      <c r="N648" s="94"/>
      <c r="O648" s="170"/>
    </row>
    <row r="649" spans="1:15" ht="15" customHeight="1">
      <c r="A649" s="91">
        <v>2001041</v>
      </c>
      <c r="B649" s="41" t="s">
        <v>98</v>
      </c>
      <c r="C649" s="43">
        <v>201</v>
      </c>
      <c r="D649" s="41" t="s">
        <v>152</v>
      </c>
      <c r="E649" s="41">
        <v>109051</v>
      </c>
      <c r="F649" s="42" t="s">
        <v>199</v>
      </c>
      <c r="G649" s="41"/>
      <c r="H649" s="41"/>
      <c r="I649" s="41">
        <v>157.25</v>
      </c>
      <c r="J649" s="203"/>
      <c r="K649" s="286" t="s">
        <v>155</v>
      </c>
      <c r="L649" s="94"/>
      <c r="M649" s="94"/>
      <c r="N649" s="94"/>
      <c r="O649" s="170"/>
    </row>
    <row r="650" spans="1:15" ht="15" customHeight="1">
      <c r="A650" s="91">
        <v>2001051</v>
      </c>
      <c r="B650" s="41" t="s">
        <v>87</v>
      </c>
      <c r="C650" s="43">
        <v>201</v>
      </c>
      <c r="D650" s="41" t="s">
        <v>152</v>
      </c>
      <c r="E650" s="41">
        <v>109051</v>
      </c>
      <c r="F650" s="42" t="s">
        <v>199</v>
      </c>
      <c r="G650" s="41"/>
      <c r="H650" s="41"/>
      <c r="I650" s="41">
        <v>138.75</v>
      </c>
      <c r="J650" s="203"/>
      <c r="K650" s="286" t="s">
        <v>155</v>
      </c>
      <c r="L650" s="94"/>
      <c r="M650" s="94"/>
      <c r="N650" s="94"/>
      <c r="O650" s="170"/>
    </row>
    <row r="651" spans="1:15" ht="15" customHeight="1">
      <c r="A651" s="91">
        <v>2001011</v>
      </c>
      <c r="B651" s="41" t="s">
        <v>97</v>
      </c>
      <c r="C651" s="43">
        <v>201</v>
      </c>
      <c r="D651" s="41" t="s">
        <v>152</v>
      </c>
      <c r="E651" s="41">
        <v>109051</v>
      </c>
      <c r="F651" s="42" t="s">
        <v>199</v>
      </c>
      <c r="G651" s="41"/>
      <c r="H651" s="41"/>
      <c r="I651" s="41">
        <v>9.25</v>
      </c>
      <c r="J651" s="203"/>
      <c r="K651" s="286" t="s">
        <v>155</v>
      </c>
      <c r="L651" s="94"/>
      <c r="M651" s="94"/>
      <c r="N651" s="94"/>
      <c r="O651" s="170"/>
    </row>
    <row r="652" spans="1:15" ht="15" customHeight="1">
      <c r="A652" s="91">
        <v>5004000</v>
      </c>
      <c r="B652" s="41" t="s">
        <v>170</v>
      </c>
      <c r="C652" s="43">
        <v>201</v>
      </c>
      <c r="D652" s="41" t="s">
        <v>152</v>
      </c>
      <c r="E652" s="41">
        <v>109051</v>
      </c>
      <c r="F652" s="42" t="s">
        <v>199</v>
      </c>
      <c r="G652" s="41"/>
      <c r="H652" s="41"/>
      <c r="I652" s="41">
        <v>83.25</v>
      </c>
      <c r="J652" s="203"/>
      <c r="K652" s="166" t="s">
        <v>170</v>
      </c>
      <c r="L652" s="94"/>
      <c r="M652" s="94"/>
      <c r="N652" s="94"/>
      <c r="O652" s="170"/>
    </row>
    <row r="653" spans="1:15" ht="15" customHeight="1">
      <c r="A653" s="91">
        <v>2000010</v>
      </c>
      <c r="B653" s="41" t="s">
        <v>159</v>
      </c>
      <c r="C653" s="43">
        <v>201</v>
      </c>
      <c r="D653" s="41" t="s">
        <v>152</v>
      </c>
      <c r="E653" s="41">
        <v>109051</v>
      </c>
      <c r="F653" s="42" t="s">
        <v>199</v>
      </c>
      <c r="G653" s="41"/>
      <c r="H653" s="41"/>
      <c r="I653" s="41">
        <v>18.5</v>
      </c>
      <c r="J653" s="203"/>
      <c r="K653" s="166" t="s">
        <v>161</v>
      </c>
      <c r="L653" s="94"/>
      <c r="M653" s="94"/>
      <c r="N653" s="94"/>
      <c r="O653" s="170"/>
    </row>
    <row r="654" spans="1:15" ht="15" customHeight="1">
      <c r="A654" s="91">
        <v>2001011</v>
      </c>
      <c r="B654" s="41" t="s">
        <v>97</v>
      </c>
      <c r="C654" s="43">
        <v>201</v>
      </c>
      <c r="D654" s="41" t="s">
        <v>152</v>
      </c>
      <c r="E654" s="41">
        <v>109051</v>
      </c>
      <c r="F654" s="42" t="s">
        <v>199</v>
      </c>
      <c r="G654" s="41"/>
      <c r="H654" s="41"/>
      <c r="I654" s="41">
        <v>196.1</v>
      </c>
      <c r="J654" s="203"/>
      <c r="K654" s="286" t="s">
        <v>155</v>
      </c>
      <c r="L654" s="94"/>
      <c r="M654" s="94"/>
      <c r="N654" s="94"/>
      <c r="O654" s="170"/>
    </row>
    <row r="655" spans="1:15" ht="15" customHeight="1">
      <c r="A655" s="91">
        <v>2001021</v>
      </c>
      <c r="B655" s="41" t="s">
        <v>89</v>
      </c>
      <c r="C655" s="43">
        <v>201</v>
      </c>
      <c r="D655" s="41" t="s">
        <v>152</v>
      </c>
      <c r="E655" s="41">
        <v>109051</v>
      </c>
      <c r="F655" s="42" t="s">
        <v>199</v>
      </c>
      <c r="G655" s="41"/>
      <c r="H655" s="41"/>
      <c r="I655" s="41">
        <v>151.65</v>
      </c>
      <c r="J655" s="203"/>
      <c r="K655" s="286" t="s">
        <v>155</v>
      </c>
      <c r="L655" s="94"/>
      <c r="M655" s="94"/>
      <c r="N655" s="94"/>
      <c r="O655" s="170"/>
    </row>
    <row r="656" spans="1:15" ht="15" customHeight="1">
      <c r="A656" s="91">
        <v>2001041</v>
      </c>
      <c r="B656" s="41" t="s">
        <v>98</v>
      </c>
      <c r="C656" s="43">
        <v>201</v>
      </c>
      <c r="D656" s="41" t="s">
        <v>152</v>
      </c>
      <c r="E656" s="41">
        <v>109051</v>
      </c>
      <c r="F656" s="42" t="s">
        <v>199</v>
      </c>
      <c r="G656" s="41"/>
      <c r="H656" s="41"/>
      <c r="I656" s="41">
        <v>175.75</v>
      </c>
      <c r="J656" s="203"/>
      <c r="K656" s="286" t="s">
        <v>155</v>
      </c>
      <c r="L656" s="94"/>
      <c r="M656" s="94"/>
      <c r="N656" s="94"/>
      <c r="O656" s="170"/>
    </row>
    <row r="657" spans="1:15" ht="15" customHeight="1">
      <c r="A657" s="91">
        <v>2001051</v>
      </c>
      <c r="B657" s="41" t="s">
        <v>87</v>
      </c>
      <c r="C657" s="43">
        <v>201</v>
      </c>
      <c r="D657" s="41" t="s">
        <v>152</v>
      </c>
      <c r="E657" s="41">
        <v>109051</v>
      </c>
      <c r="F657" s="42" t="s">
        <v>199</v>
      </c>
      <c r="G657" s="41"/>
      <c r="H657" s="41"/>
      <c r="I657" s="41">
        <v>138.75</v>
      </c>
      <c r="J657" s="203"/>
      <c r="K657" s="286" t="s">
        <v>155</v>
      </c>
      <c r="L657" s="94"/>
      <c r="M657" s="94"/>
      <c r="N657" s="94"/>
      <c r="O657" s="170"/>
    </row>
    <row r="658" spans="1:15" ht="15" customHeight="1">
      <c r="A658" s="91">
        <v>2001011</v>
      </c>
      <c r="B658" s="41" t="s">
        <v>97</v>
      </c>
      <c r="C658" s="43">
        <v>201</v>
      </c>
      <c r="D658" s="41" t="s">
        <v>152</v>
      </c>
      <c r="E658" s="41">
        <v>109051</v>
      </c>
      <c r="F658" s="42" t="s">
        <v>199</v>
      </c>
      <c r="G658" s="41"/>
      <c r="H658" s="41"/>
      <c r="I658" s="41">
        <v>199.8</v>
      </c>
      <c r="J658" s="203"/>
      <c r="K658" s="286" t="s">
        <v>155</v>
      </c>
      <c r="L658" s="94"/>
      <c r="M658" s="94"/>
      <c r="N658" s="94"/>
      <c r="O658" s="170"/>
    </row>
    <row r="659" spans="1:15" ht="15" customHeight="1">
      <c r="A659" s="91">
        <v>2001021</v>
      </c>
      <c r="B659" s="41" t="s">
        <v>89</v>
      </c>
      <c r="C659" s="43">
        <v>201</v>
      </c>
      <c r="D659" s="41" t="s">
        <v>152</v>
      </c>
      <c r="E659" s="41">
        <v>109051</v>
      </c>
      <c r="F659" s="42" t="s">
        <v>199</v>
      </c>
      <c r="G659" s="41"/>
      <c r="H659" s="41"/>
      <c r="I659" s="41">
        <v>148</v>
      </c>
      <c r="J659" s="203"/>
      <c r="K659" s="286" t="s">
        <v>155</v>
      </c>
      <c r="L659" s="94"/>
      <c r="M659" s="94"/>
      <c r="N659" s="94"/>
      <c r="O659" s="170"/>
    </row>
    <row r="660" spans="1:15" ht="15" customHeight="1">
      <c r="A660" s="91">
        <v>2001041</v>
      </c>
      <c r="B660" s="41" t="s">
        <v>98</v>
      </c>
      <c r="C660" s="43">
        <v>201</v>
      </c>
      <c r="D660" s="41" t="s">
        <v>152</v>
      </c>
      <c r="E660" s="41">
        <v>109051</v>
      </c>
      <c r="F660" s="42" t="s">
        <v>199</v>
      </c>
      <c r="G660" s="41"/>
      <c r="H660" s="41"/>
      <c r="I660" s="41">
        <v>175.75</v>
      </c>
      <c r="J660" s="203"/>
      <c r="K660" s="286" t="s">
        <v>155</v>
      </c>
      <c r="L660" s="94"/>
      <c r="M660" s="94"/>
      <c r="N660" s="94"/>
      <c r="O660" s="170"/>
    </row>
    <row r="661" spans="1:15" ht="15" customHeight="1">
      <c r="A661" s="91">
        <v>2001051</v>
      </c>
      <c r="B661" s="41" t="s">
        <v>87</v>
      </c>
      <c r="C661" s="43">
        <v>201</v>
      </c>
      <c r="D661" s="41" t="s">
        <v>152</v>
      </c>
      <c r="E661" s="41">
        <v>109051</v>
      </c>
      <c r="F661" s="42" t="s">
        <v>199</v>
      </c>
      <c r="G661" s="41"/>
      <c r="H661" s="41"/>
      <c r="I661" s="41">
        <v>138.75</v>
      </c>
      <c r="J661" s="203"/>
      <c r="K661" s="286" t="s">
        <v>155</v>
      </c>
      <c r="L661" s="94"/>
      <c r="M661" s="94"/>
      <c r="N661" s="94"/>
      <c r="O661" s="170"/>
    </row>
    <row r="662" spans="1:15" ht="15" customHeight="1">
      <c r="A662" s="91">
        <v>2000010</v>
      </c>
      <c r="B662" s="41" t="s">
        <v>159</v>
      </c>
      <c r="C662" s="43">
        <v>201</v>
      </c>
      <c r="D662" s="41" t="s">
        <v>152</v>
      </c>
      <c r="E662" s="41">
        <v>109051</v>
      </c>
      <c r="F662" s="42" t="s">
        <v>199</v>
      </c>
      <c r="G662" s="41"/>
      <c r="H662" s="41"/>
      <c r="I662" s="41">
        <v>18.5</v>
      </c>
      <c r="J662" s="203"/>
      <c r="K662" s="166" t="s">
        <v>161</v>
      </c>
      <c r="L662" s="94"/>
      <c r="M662" s="94"/>
      <c r="N662" s="94"/>
      <c r="O662" s="170"/>
    </row>
    <row r="663" spans="1:15" ht="15" customHeight="1">
      <c r="A663" s="91">
        <v>5004000</v>
      </c>
      <c r="B663" s="41" t="s">
        <v>170</v>
      </c>
      <c r="C663" s="43">
        <v>201</v>
      </c>
      <c r="D663" s="41" t="s">
        <v>152</v>
      </c>
      <c r="E663" s="41">
        <v>109051</v>
      </c>
      <c r="F663" s="42" t="s">
        <v>199</v>
      </c>
      <c r="G663" s="41"/>
      <c r="H663" s="41"/>
      <c r="I663" s="41">
        <v>64.75</v>
      </c>
      <c r="J663" s="203"/>
      <c r="K663" s="166" t="s">
        <v>170</v>
      </c>
      <c r="L663" s="94"/>
      <c r="M663" s="94"/>
      <c r="N663" s="94"/>
      <c r="O663" s="170"/>
    </row>
    <row r="664" spans="1:15" ht="15" customHeight="1">
      <c r="A664" s="91">
        <v>2000010</v>
      </c>
      <c r="B664" s="41" t="s">
        <v>159</v>
      </c>
      <c r="C664" s="43">
        <v>201</v>
      </c>
      <c r="D664" s="41" t="s">
        <v>152</v>
      </c>
      <c r="E664" s="41">
        <v>109051</v>
      </c>
      <c r="F664" s="42" t="s">
        <v>199</v>
      </c>
      <c r="G664" s="41"/>
      <c r="H664" s="41"/>
      <c r="I664" s="41">
        <v>18.5</v>
      </c>
      <c r="J664" s="203"/>
      <c r="K664" s="166" t="s">
        <v>161</v>
      </c>
      <c r="L664" s="94"/>
      <c r="M664" s="94"/>
      <c r="N664" s="94"/>
      <c r="O664" s="170"/>
    </row>
    <row r="665" spans="1:15" ht="15" customHeight="1">
      <c r="A665" s="91">
        <v>2001011</v>
      </c>
      <c r="B665" s="41" t="s">
        <v>97</v>
      </c>
      <c r="C665" s="43">
        <v>201</v>
      </c>
      <c r="D665" s="41" t="s">
        <v>152</v>
      </c>
      <c r="E665" s="41">
        <v>109051</v>
      </c>
      <c r="F665" s="42" t="s">
        <v>199</v>
      </c>
      <c r="G665" s="41"/>
      <c r="H665" s="41"/>
      <c r="I665" s="41">
        <v>209.05</v>
      </c>
      <c r="J665" s="203"/>
      <c r="K665" s="286" t="s">
        <v>155</v>
      </c>
      <c r="L665" s="94"/>
      <c r="M665" s="94"/>
      <c r="N665" s="94"/>
      <c r="O665" s="170"/>
    </row>
    <row r="666" spans="1:15" ht="15" customHeight="1">
      <c r="A666" s="91">
        <v>2001021</v>
      </c>
      <c r="B666" s="41" t="s">
        <v>89</v>
      </c>
      <c r="C666" s="43">
        <v>201</v>
      </c>
      <c r="D666" s="41" t="s">
        <v>152</v>
      </c>
      <c r="E666" s="41">
        <v>109051</v>
      </c>
      <c r="F666" s="42" t="s">
        <v>199</v>
      </c>
      <c r="G666" s="41"/>
      <c r="H666" s="41"/>
      <c r="I666" s="41">
        <v>159.56</v>
      </c>
      <c r="J666" s="203"/>
      <c r="K666" s="286" t="s">
        <v>155</v>
      </c>
      <c r="L666" s="94"/>
      <c r="M666" s="94"/>
      <c r="N666" s="94"/>
      <c r="O666" s="170"/>
    </row>
    <row r="667" spans="1:15" ht="15" customHeight="1">
      <c r="A667" s="91">
        <v>2001041</v>
      </c>
      <c r="B667" s="41" t="s">
        <v>98</v>
      </c>
      <c r="C667" s="43">
        <v>201</v>
      </c>
      <c r="D667" s="41" t="s">
        <v>152</v>
      </c>
      <c r="E667" s="41">
        <v>109051</v>
      </c>
      <c r="F667" s="42" t="s">
        <v>199</v>
      </c>
      <c r="G667" s="41"/>
      <c r="H667" s="41"/>
      <c r="I667" s="41">
        <v>166.5</v>
      </c>
      <c r="J667" s="203"/>
      <c r="K667" s="286" t="s">
        <v>155</v>
      </c>
      <c r="L667" s="94"/>
      <c r="M667" s="94"/>
      <c r="N667" s="94"/>
      <c r="O667" s="170"/>
    </row>
    <row r="668" spans="1:15" ht="15" customHeight="1">
      <c r="A668" s="91">
        <v>2001051</v>
      </c>
      <c r="B668" s="41" t="s">
        <v>87</v>
      </c>
      <c r="C668" s="43">
        <v>201</v>
      </c>
      <c r="D668" s="41" t="s">
        <v>152</v>
      </c>
      <c r="E668" s="41">
        <v>109051</v>
      </c>
      <c r="F668" s="42" t="s">
        <v>199</v>
      </c>
      <c r="G668" s="41"/>
      <c r="H668" s="41"/>
      <c r="I668" s="41">
        <v>148</v>
      </c>
      <c r="J668" s="203"/>
      <c r="K668" s="286" t="s">
        <v>155</v>
      </c>
      <c r="L668" s="94"/>
      <c r="M668" s="94"/>
      <c r="N668" s="94"/>
      <c r="O668" s="170"/>
    </row>
    <row r="669" spans="1:15" ht="15" customHeight="1">
      <c r="A669" s="91">
        <v>5004000</v>
      </c>
      <c r="B669" s="41" t="s">
        <v>170</v>
      </c>
      <c r="C669" s="43">
        <v>201</v>
      </c>
      <c r="D669" s="41" t="s">
        <v>152</v>
      </c>
      <c r="E669" s="41">
        <v>109051</v>
      </c>
      <c r="F669" s="42" t="s">
        <v>199</v>
      </c>
      <c r="G669" s="41"/>
      <c r="H669" s="41"/>
      <c r="I669" s="41">
        <v>64.75</v>
      </c>
      <c r="J669" s="203"/>
      <c r="K669" s="166" t="s">
        <v>170</v>
      </c>
      <c r="L669" s="94"/>
      <c r="M669" s="94"/>
      <c r="N669" s="94"/>
      <c r="O669" s="170"/>
    </row>
    <row r="670" spans="1:15" ht="15" customHeight="1">
      <c r="A670" s="91">
        <v>2001041</v>
      </c>
      <c r="B670" s="41" t="s">
        <v>98</v>
      </c>
      <c r="C670" s="43">
        <v>201</v>
      </c>
      <c r="D670" s="41" t="s">
        <v>152</v>
      </c>
      <c r="E670" s="41">
        <v>109051</v>
      </c>
      <c r="F670" s="42" t="s">
        <v>199</v>
      </c>
      <c r="G670" s="41"/>
      <c r="H670" s="41"/>
      <c r="I670" s="41">
        <v>166.5</v>
      </c>
      <c r="J670" s="203"/>
      <c r="K670" s="286" t="s">
        <v>155</v>
      </c>
      <c r="L670" s="94"/>
      <c r="M670" s="94"/>
      <c r="N670" s="94"/>
      <c r="O670" s="170"/>
    </row>
    <row r="671" spans="1:15" ht="15" customHeight="1">
      <c r="A671" s="91">
        <v>2000010</v>
      </c>
      <c r="B671" s="41" t="s">
        <v>159</v>
      </c>
      <c r="C671" s="43">
        <v>201</v>
      </c>
      <c r="D671" s="41" t="s">
        <v>152</v>
      </c>
      <c r="E671" s="41">
        <v>109051</v>
      </c>
      <c r="F671" s="42" t="s">
        <v>199</v>
      </c>
      <c r="G671" s="41"/>
      <c r="H671" s="41"/>
      <c r="I671" s="41">
        <v>18.5</v>
      </c>
      <c r="J671" s="203"/>
      <c r="K671" s="166" t="s">
        <v>161</v>
      </c>
      <c r="L671" s="94"/>
      <c r="M671" s="94"/>
      <c r="N671" s="94"/>
      <c r="O671" s="170"/>
    </row>
    <row r="672" spans="1:15" ht="15" customHeight="1">
      <c r="A672" s="91">
        <v>2001051</v>
      </c>
      <c r="B672" s="41" t="s">
        <v>87</v>
      </c>
      <c r="C672" s="43">
        <v>201</v>
      </c>
      <c r="D672" s="41" t="s">
        <v>152</v>
      </c>
      <c r="E672" s="41">
        <v>109051</v>
      </c>
      <c r="F672" s="42" t="s">
        <v>199</v>
      </c>
      <c r="G672" s="41"/>
      <c r="H672" s="41"/>
      <c r="I672" s="41">
        <v>166.5</v>
      </c>
      <c r="J672" s="203"/>
      <c r="K672" s="286" t="s">
        <v>155</v>
      </c>
      <c r="L672" s="94"/>
      <c r="M672" s="94"/>
      <c r="N672" s="94"/>
      <c r="O672" s="170"/>
    </row>
    <row r="673" spans="1:15" ht="15" customHeight="1">
      <c r="A673" s="91">
        <v>5004000</v>
      </c>
      <c r="B673" s="41" t="s">
        <v>170</v>
      </c>
      <c r="C673" s="43">
        <v>201</v>
      </c>
      <c r="D673" s="41" t="s">
        <v>152</v>
      </c>
      <c r="E673" s="41">
        <v>109051</v>
      </c>
      <c r="F673" s="42" t="s">
        <v>199</v>
      </c>
      <c r="G673" s="41"/>
      <c r="H673" s="41"/>
      <c r="I673" s="41">
        <v>55.5</v>
      </c>
      <c r="J673" s="203"/>
      <c r="K673" s="166" t="s">
        <v>170</v>
      </c>
      <c r="L673" s="94"/>
      <c r="M673" s="94"/>
      <c r="N673" s="94"/>
      <c r="O673" s="170"/>
    </row>
    <row r="674" spans="1:15" ht="15" customHeight="1">
      <c r="A674" s="91">
        <v>2001011</v>
      </c>
      <c r="B674" s="41" t="s">
        <v>97</v>
      </c>
      <c r="C674" s="43">
        <v>201</v>
      </c>
      <c r="D674" s="41" t="s">
        <v>152</v>
      </c>
      <c r="E674" s="41">
        <v>109051</v>
      </c>
      <c r="F674" s="42" t="s">
        <v>199</v>
      </c>
      <c r="G674" s="41"/>
      <c r="H674" s="41"/>
      <c r="I674" s="41">
        <v>199.8</v>
      </c>
      <c r="J674" s="203"/>
      <c r="K674" s="286" t="s">
        <v>155</v>
      </c>
      <c r="L674" s="94"/>
      <c r="M674" s="94"/>
      <c r="N674" s="94"/>
      <c r="O674" s="170"/>
    </row>
    <row r="675" spans="1:15" ht="15" customHeight="1">
      <c r="A675" s="91">
        <v>2001021</v>
      </c>
      <c r="B675" s="41" t="s">
        <v>89</v>
      </c>
      <c r="C675" s="43">
        <v>201</v>
      </c>
      <c r="D675" s="41" t="s">
        <v>152</v>
      </c>
      <c r="E675" s="41">
        <v>109051</v>
      </c>
      <c r="F675" s="42" t="s">
        <v>199</v>
      </c>
      <c r="G675" s="41"/>
      <c r="H675" s="41"/>
      <c r="I675" s="41">
        <v>159.56</v>
      </c>
      <c r="J675" s="203"/>
      <c r="K675" s="286" t="s">
        <v>155</v>
      </c>
      <c r="L675" s="94"/>
      <c r="M675" s="94"/>
      <c r="N675" s="94"/>
      <c r="O675" s="170"/>
    </row>
    <row r="676" spans="1:15" ht="15" customHeight="1">
      <c r="A676" s="91">
        <v>5004000</v>
      </c>
      <c r="B676" s="41" t="s">
        <v>170</v>
      </c>
      <c r="C676" s="43">
        <v>201</v>
      </c>
      <c r="D676" s="41" t="s">
        <v>152</v>
      </c>
      <c r="E676" s="41">
        <v>109051</v>
      </c>
      <c r="F676" s="42" t="s">
        <v>199</v>
      </c>
      <c r="G676" s="41"/>
      <c r="H676" s="41"/>
      <c r="I676" s="41">
        <v>55.5</v>
      </c>
      <c r="J676" s="203"/>
      <c r="K676" s="166" t="s">
        <v>170</v>
      </c>
      <c r="L676" s="94"/>
      <c r="M676" s="94"/>
      <c r="N676" s="94"/>
      <c r="O676" s="170"/>
    </row>
    <row r="677" spans="1:15" ht="15" customHeight="1">
      <c r="A677" s="91">
        <v>2000010</v>
      </c>
      <c r="B677" s="41" t="s">
        <v>159</v>
      </c>
      <c r="C677" s="43">
        <v>201</v>
      </c>
      <c r="D677" s="41" t="s">
        <v>152</v>
      </c>
      <c r="E677" s="41">
        <v>109051</v>
      </c>
      <c r="F677" s="42" t="s">
        <v>199</v>
      </c>
      <c r="G677" s="41"/>
      <c r="H677" s="41"/>
      <c r="I677" s="41">
        <v>18.5</v>
      </c>
      <c r="J677" s="203"/>
      <c r="K677" s="166" t="s">
        <v>161</v>
      </c>
      <c r="L677" s="94"/>
      <c r="M677" s="94"/>
      <c r="N677" s="94"/>
      <c r="O677" s="170"/>
    </row>
    <row r="678" spans="1:15" ht="15" customHeight="1">
      <c r="A678" s="91">
        <v>2001051</v>
      </c>
      <c r="B678" s="41" t="s">
        <v>87</v>
      </c>
      <c r="C678" s="43">
        <v>201</v>
      </c>
      <c r="D678" s="41" t="s">
        <v>152</v>
      </c>
      <c r="E678" s="41">
        <v>109051</v>
      </c>
      <c r="F678" s="42" t="s">
        <v>199</v>
      </c>
      <c r="G678" s="41"/>
      <c r="H678" s="41"/>
      <c r="I678" s="41">
        <v>175.75</v>
      </c>
      <c r="J678" s="203"/>
      <c r="K678" s="286" t="s">
        <v>155</v>
      </c>
      <c r="L678" s="94"/>
      <c r="M678" s="94"/>
      <c r="N678" s="94"/>
      <c r="O678" s="170"/>
    </row>
    <row r="679" spans="1:15" ht="15" customHeight="1">
      <c r="A679" s="91">
        <v>2001011</v>
      </c>
      <c r="B679" s="41" t="s">
        <v>97</v>
      </c>
      <c r="C679" s="43">
        <v>201</v>
      </c>
      <c r="D679" s="41" t="s">
        <v>152</v>
      </c>
      <c r="E679" s="41">
        <v>109051</v>
      </c>
      <c r="F679" s="42" t="s">
        <v>199</v>
      </c>
      <c r="G679" s="41"/>
      <c r="H679" s="41"/>
      <c r="I679" s="41">
        <v>199.8</v>
      </c>
      <c r="J679" s="203"/>
      <c r="K679" s="286" t="s">
        <v>155</v>
      </c>
      <c r="L679" s="94"/>
      <c r="M679" s="94"/>
      <c r="N679" s="94"/>
      <c r="O679" s="170"/>
    </row>
    <row r="680" spans="1:15" ht="15" customHeight="1">
      <c r="A680" s="91">
        <v>2001021</v>
      </c>
      <c r="B680" s="41" t="s">
        <v>89</v>
      </c>
      <c r="C680" s="43">
        <v>201</v>
      </c>
      <c r="D680" s="41" t="s">
        <v>152</v>
      </c>
      <c r="E680" s="41">
        <v>109051</v>
      </c>
      <c r="F680" s="42" t="s">
        <v>199</v>
      </c>
      <c r="G680" s="41"/>
      <c r="H680" s="41"/>
      <c r="I680" s="41">
        <v>168.81</v>
      </c>
      <c r="J680" s="203"/>
      <c r="K680" s="286" t="s">
        <v>155</v>
      </c>
      <c r="L680" s="94"/>
      <c r="M680" s="94"/>
      <c r="N680" s="94"/>
      <c r="O680" s="170"/>
    </row>
    <row r="681" spans="1:15" ht="15" customHeight="1">
      <c r="A681" s="91">
        <v>2001041</v>
      </c>
      <c r="B681" s="41" t="s">
        <v>98</v>
      </c>
      <c r="C681" s="43">
        <v>201</v>
      </c>
      <c r="D681" s="41" t="s">
        <v>152</v>
      </c>
      <c r="E681" s="41">
        <v>109051</v>
      </c>
      <c r="F681" s="42" t="s">
        <v>199</v>
      </c>
      <c r="G681" s="41"/>
      <c r="H681" s="41"/>
      <c r="I681" s="41">
        <v>166.5</v>
      </c>
      <c r="J681" s="203"/>
      <c r="K681" s="286" t="s">
        <v>155</v>
      </c>
      <c r="L681" s="94"/>
      <c r="M681" s="94"/>
      <c r="N681" s="94"/>
      <c r="O681" s="170"/>
    </row>
    <row r="682" spans="1:15" ht="15" customHeight="1">
      <c r="A682" s="91">
        <v>7001002</v>
      </c>
      <c r="B682" s="41" t="s">
        <v>200</v>
      </c>
      <c r="C682" s="43">
        <v>201</v>
      </c>
      <c r="D682" s="41" t="s">
        <v>152</v>
      </c>
      <c r="E682" s="41">
        <v>109099</v>
      </c>
      <c r="F682" s="42" t="s">
        <v>201</v>
      </c>
      <c r="G682" s="41"/>
      <c r="H682" s="41"/>
      <c r="I682" s="41">
        <v>3686144.61</v>
      </c>
      <c r="J682" s="203"/>
      <c r="K682" s="286" t="s">
        <v>158</v>
      </c>
      <c r="L682" s="94"/>
      <c r="M682" s="94"/>
      <c r="N682" s="94"/>
      <c r="O682" s="170"/>
    </row>
    <row r="683" spans="1:15" ht="15" customHeight="1">
      <c r="A683" s="91">
        <v>5004000</v>
      </c>
      <c r="B683" s="41" t="s">
        <v>170</v>
      </c>
      <c r="C683" s="43">
        <v>201</v>
      </c>
      <c r="D683" s="41" t="s">
        <v>152</v>
      </c>
      <c r="E683" s="41">
        <v>109900</v>
      </c>
      <c r="F683" s="42" t="s">
        <v>202</v>
      </c>
      <c r="G683" s="41"/>
      <c r="H683" s="41"/>
      <c r="I683" s="41">
        <v>19796.12</v>
      </c>
      <c r="J683" s="203"/>
      <c r="K683" s="166" t="s">
        <v>170</v>
      </c>
      <c r="L683" s="94"/>
      <c r="M683" s="94"/>
      <c r="N683" s="94"/>
      <c r="O683" s="170"/>
    </row>
    <row r="684" spans="1:15" ht="15" customHeight="1">
      <c r="A684" s="91">
        <v>2000010</v>
      </c>
      <c r="B684" s="41" t="s">
        <v>159</v>
      </c>
      <c r="C684" s="43">
        <v>201</v>
      </c>
      <c r="D684" s="41" t="s">
        <v>152</v>
      </c>
      <c r="E684" s="41">
        <v>109900</v>
      </c>
      <c r="F684" s="42" t="s">
        <v>202</v>
      </c>
      <c r="G684" s="41"/>
      <c r="H684" s="41"/>
      <c r="I684" s="41">
        <v>5559.33</v>
      </c>
      <c r="J684" s="203"/>
      <c r="K684" s="166" t="s">
        <v>161</v>
      </c>
      <c r="L684" s="94"/>
      <c r="M684" s="94"/>
      <c r="N684" s="94"/>
      <c r="O684" s="170"/>
    </row>
    <row r="685" spans="1:15" ht="15" customHeight="1">
      <c r="A685" s="91">
        <v>2000010</v>
      </c>
      <c r="B685" s="41" t="s">
        <v>159</v>
      </c>
      <c r="C685" s="43">
        <v>201</v>
      </c>
      <c r="D685" s="41" t="s">
        <v>152</v>
      </c>
      <c r="E685" s="41">
        <v>109900</v>
      </c>
      <c r="F685" s="42" t="s">
        <v>202</v>
      </c>
      <c r="G685" s="41"/>
      <c r="H685" s="41"/>
      <c r="I685" s="41">
        <v>4030.86</v>
      </c>
      <c r="J685" s="203"/>
      <c r="K685" s="166" t="s">
        <v>161</v>
      </c>
      <c r="L685" s="94"/>
      <c r="M685" s="94"/>
      <c r="N685" s="94"/>
      <c r="O685" s="170"/>
    </row>
    <row r="686" spans="1:15" ht="15" customHeight="1">
      <c r="A686" s="91">
        <v>2001011</v>
      </c>
      <c r="B686" s="41" t="s">
        <v>97</v>
      </c>
      <c r="C686" s="43">
        <v>201</v>
      </c>
      <c r="D686" s="41" t="s">
        <v>152</v>
      </c>
      <c r="E686" s="41">
        <v>109900</v>
      </c>
      <c r="F686" s="42" t="s">
        <v>202</v>
      </c>
      <c r="G686" s="41"/>
      <c r="H686" s="41"/>
      <c r="I686" s="41">
        <v>169479.99</v>
      </c>
      <c r="J686" s="203"/>
      <c r="K686" s="286" t="s">
        <v>162</v>
      </c>
      <c r="L686" s="94"/>
      <c r="M686" s="94"/>
      <c r="N686" s="94"/>
      <c r="O686" s="170"/>
    </row>
    <row r="687" spans="1:15" ht="15" customHeight="1">
      <c r="A687" s="91">
        <v>2001021</v>
      </c>
      <c r="B687" s="41" t="s">
        <v>89</v>
      </c>
      <c r="C687" s="43">
        <v>201</v>
      </c>
      <c r="D687" s="41" t="s">
        <v>152</v>
      </c>
      <c r="E687" s="41">
        <v>109900</v>
      </c>
      <c r="F687" s="42" t="s">
        <v>202</v>
      </c>
      <c r="G687" s="41"/>
      <c r="H687" s="41"/>
      <c r="I687" s="41">
        <v>113272.33</v>
      </c>
      <c r="J687" s="203"/>
      <c r="K687" s="286" t="s">
        <v>162</v>
      </c>
      <c r="L687" s="94"/>
      <c r="M687" s="94"/>
      <c r="N687" s="94"/>
      <c r="O687" s="170"/>
    </row>
    <row r="688" spans="1:15" ht="15" customHeight="1">
      <c r="A688" s="91">
        <v>2001041</v>
      </c>
      <c r="B688" s="41" t="s">
        <v>98</v>
      </c>
      <c r="C688" s="43">
        <v>201</v>
      </c>
      <c r="D688" s="41" t="s">
        <v>152</v>
      </c>
      <c r="E688" s="41">
        <v>109900</v>
      </c>
      <c r="F688" s="42" t="s">
        <v>202</v>
      </c>
      <c r="G688" s="41"/>
      <c r="H688" s="41"/>
      <c r="I688" s="41">
        <v>120619.37</v>
      </c>
      <c r="J688" s="203"/>
      <c r="K688" s="286" t="s">
        <v>162</v>
      </c>
      <c r="L688" s="94"/>
      <c r="M688" s="94"/>
      <c r="N688" s="94"/>
      <c r="O688" s="170"/>
    </row>
    <row r="689" spans="1:15" ht="15" customHeight="1">
      <c r="A689" s="91">
        <v>2001051</v>
      </c>
      <c r="B689" s="41" t="s">
        <v>87</v>
      </c>
      <c r="C689" s="43">
        <v>201</v>
      </c>
      <c r="D689" s="41" t="s">
        <v>152</v>
      </c>
      <c r="E689" s="41">
        <v>109900</v>
      </c>
      <c r="F689" s="42" t="s">
        <v>202</v>
      </c>
      <c r="G689" s="41"/>
      <c r="H689" s="41"/>
      <c r="I689" s="41">
        <v>116118.33</v>
      </c>
      <c r="J689" s="203"/>
      <c r="K689" s="286" t="s">
        <v>162</v>
      </c>
      <c r="L689" s="94"/>
      <c r="M689" s="94"/>
      <c r="N689" s="94"/>
      <c r="O689" s="170"/>
    </row>
    <row r="690" spans="1:15" ht="15" customHeight="1">
      <c r="A690" s="91">
        <v>2001051</v>
      </c>
      <c r="B690" s="41" t="s">
        <v>87</v>
      </c>
      <c r="C690" s="43">
        <v>201</v>
      </c>
      <c r="D690" s="41" t="s">
        <v>152</v>
      </c>
      <c r="E690" s="41">
        <v>109900</v>
      </c>
      <c r="F690" s="42" t="s">
        <v>202</v>
      </c>
      <c r="G690" s="41"/>
      <c r="H690" s="41"/>
      <c r="I690" s="41">
        <v>128.31</v>
      </c>
      <c r="J690" s="203"/>
      <c r="K690" s="286" t="s">
        <v>162</v>
      </c>
      <c r="L690" s="94"/>
      <c r="M690" s="94"/>
      <c r="N690" s="94"/>
      <c r="O690" s="170"/>
    </row>
    <row r="691" spans="1:15" ht="15" customHeight="1">
      <c r="A691" s="91">
        <v>2001021</v>
      </c>
      <c r="B691" s="41" t="s">
        <v>89</v>
      </c>
      <c r="C691" s="43">
        <v>201</v>
      </c>
      <c r="D691" s="41" t="s">
        <v>152</v>
      </c>
      <c r="E691" s="41">
        <v>109900</v>
      </c>
      <c r="F691" s="42" t="s">
        <v>202</v>
      </c>
      <c r="G691" s="41"/>
      <c r="H691" s="41"/>
      <c r="I691" s="41">
        <v>-50400.88</v>
      </c>
      <c r="J691" s="203"/>
      <c r="K691" s="286" t="s">
        <v>162</v>
      </c>
      <c r="L691" s="94"/>
      <c r="M691" s="94"/>
      <c r="N691" s="94"/>
      <c r="O691" s="170"/>
    </row>
    <row r="692" spans="1:15" ht="15" customHeight="1">
      <c r="A692" s="91">
        <v>2001041</v>
      </c>
      <c r="B692" s="41" t="s">
        <v>98</v>
      </c>
      <c r="C692" s="43">
        <v>201</v>
      </c>
      <c r="D692" s="41" t="s">
        <v>152</v>
      </c>
      <c r="E692" s="41">
        <v>109900</v>
      </c>
      <c r="F692" s="42" t="s">
        <v>202</v>
      </c>
      <c r="G692" s="41"/>
      <c r="H692" s="41"/>
      <c r="I692" s="41">
        <v>-50284.4</v>
      </c>
      <c r="J692" s="203"/>
      <c r="K692" s="286" t="s">
        <v>162</v>
      </c>
      <c r="L692" s="94"/>
      <c r="M692" s="94"/>
      <c r="N692" s="94"/>
      <c r="O692" s="170"/>
    </row>
    <row r="693" spans="1:15" ht="15" customHeight="1">
      <c r="A693" s="91">
        <v>2001051</v>
      </c>
      <c r="B693" s="41" t="s">
        <v>87</v>
      </c>
      <c r="C693" s="43">
        <v>201</v>
      </c>
      <c r="D693" s="41" t="s">
        <v>152</v>
      </c>
      <c r="E693" s="41">
        <v>109900</v>
      </c>
      <c r="F693" s="42" t="s">
        <v>202</v>
      </c>
      <c r="G693" s="41"/>
      <c r="H693" s="41"/>
      <c r="I693" s="41">
        <v>-43652.31</v>
      </c>
      <c r="J693" s="203"/>
      <c r="K693" s="286" t="s">
        <v>162</v>
      </c>
      <c r="L693" s="94"/>
      <c r="M693" s="94"/>
      <c r="N693" s="94"/>
      <c r="O693" s="170"/>
    </row>
    <row r="694" spans="1:15" ht="15" customHeight="1">
      <c r="A694" s="91">
        <v>5004000</v>
      </c>
      <c r="B694" s="41" t="s">
        <v>170</v>
      </c>
      <c r="C694" s="43">
        <v>201</v>
      </c>
      <c r="D694" s="41" t="s">
        <v>152</v>
      </c>
      <c r="E694" s="41">
        <v>109900</v>
      </c>
      <c r="F694" s="42" t="s">
        <v>202</v>
      </c>
      <c r="G694" s="41"/>
      <c r="H694" s="41"/>
      <c r="I694" s="41">
        <v>-8075.1</v>
      </c>
      <c r="J694" s="203"/>
      <c r="K694" s="166" t="s">
        <v>170</v>
      </c>
      <c r="L694" s="94"/>
      <c r="M694" s="94"/>
      <c r="N694" s="94"/>
      <c r="O694" s="170"/>
    </row>
    <row r="695" spans="1:15" ht="15" customHeight="1">
      <c r="A695" s="91">
        <v>2000010</v>
      </c>
      <c r="B695" s="41" t="s">
        <v>159</v>
      </c>
      <c r="C695" s="43">
        <v>201</v>
      </c>
      <c r="D695" s="41" t="s">
        <v>152</v>
      </c>
      <c r="E695" s="41">
        <v>109900</v>
      </c>
      <c r="F695" s="42" t="s">
        <v>202</v>
      </c>
      <c r="G695" s="41"/>
      <c r="H695" s="41"/>
      <c r="I695" s="41">
        <v>-5761.1</v>
      </c>
      <c r="J695" s="203"/>
      <c r="K695" s="166" t="s">
        <v>161</v>
      </c>
      <c r="L695" s="94"/>
      <c r="M695" s="94"/>
      <c r="N695" s="94"/>
      <c r="O695" s="170"/>
    </row>
    <row r="696" spans="1:15" ht="15" customHeight="1">
      <c r="A696" s="91">
        <v>2001011</v>
      </c>
      <c r="B696" s="41" t="s">
        <v>97</v>
      </c>
      <c r="C696" s="43">
        <v>201</v>
      </c>
      <c r="D696" s="41" t="s">
        <v>152</v>
      </c>
      <c r="E696" s="41">
        <v>109900</v>
      </c>
      <c r="F696" s="42" t="s">
        <v>202</v>
      </c>
      <c r="G696" s="41"/>
      <c r="H696" s="41"/>
      <c r="I696" s="41">
        <v>-70448.67</v>
      </c>
      <c r="J696" s="203"/>
      <c r="K696" s="286" t="s">
        <v>162</v>
      </c>
      <c r="L696" s="94"/>
      <c r="M696" s="94"/>
      <c r="N696" s="94"/>
      <c r="O696" s="170"/>
    </row>
    <row r="697" spans="1:15" ht="15" customHeight="1">
      <c r="A697" s="91">
        <v>2000010</v>
      </c>
      <c r="B697" s="41" t="s">
        <v>159</v>
      </c>
      <c r="C697" s="43">
        <v>201</v>
      </c>
      <c r="D697" s="41" t="s">
        <v>152</v>
      </c>
      <c r="E697" s="41">
        <v>109900</v>
      </c>
      <c r="F697" s="42" t="s">
        <v>202</v>
      </c>
      <c r="G697" s="41"/>
      <c r="H697" s="41"/>
      <c r="I697" s="41">
        <v>5761.1</v>
      </c>
      <c r="J697" s="203"/>
      <c r="K697" s="166" t="s">
        <v>161</v>
      </c>
      <c r="L697" s="94"/>
      <c r="M697" s="94"/>
      <c r="N697" s="94"/>
      <c r="O697" s="170"/>
    </row>
    <row r="698" spans="1:15" ht="15" customHeight="1">
      <c r="A698" s="91">
        <v>2001021</v>
      </c>
      <c r="B698" s="41" t="s">
        <v>89</v>
      </c>
      <c r="C698" s="43">
        <v>201</v>
      </c>
      <c r="D698" s="41" t="s">
        <v>152</v>
      </c>
      <c r="E698" s="41">
        <v>109900</v>
      </c>
      <c r="F698" s="42" t="s">
        <v>202</v>
      </c>
      <c r="G698" s="41"/>
      <c r="H698" s="41"/>
      <c r="I698" s="41">
        <v>50400.88</v>
      </c>
      <c r="J698" s="203"/>
      <c r="K698" s="286" t="s">
        <v>162</v>
      </c>
      <c r="L698" s="94"/>
      <c r="M698" s="94"/>
      <c r="N698" s="94"/>
      <c r="O698" s="170"/>
    </row>
    <row r="699" spans="1:15" ht="15" customHeight="1">
      <c r="A699" s="91">
        <v>2001041</v>
      </c>
      <c r="B699" s="41" t="s">
        <v>98</v>
      </c>
      <c r="C699" s="43">
        <v>201</v>
      </c>
      <c r="D699" s="41" t="s">
        <v>152</v>
      </c>
      <c r="E699" s="41">
        <v>109900</v>
      </c>
      <c r="F699" s="42" t="s">
        <v>202</v>
      </c>
      <c r="G699" s="41"/>
      <c r="H699" s="41"/>
      <c r="I699" s="41">
        <v>50284.4</v>
      </c>
      <c r="J699" s="203"/>
      <c r="K699" s="286" t="s">
        <v>162</v>
      </c>
      <c r="L699" s="94"/>
      <c r="M699" s="94"/>
      <c r="N699" s="94"/>
      <c r="O699" s="170"/>
    </row>
    <row r="700" spans="1:15" ht="15" customHeight="1">
      <c r="A700" s="91">
        <v>5004000</v>
      </c>
      <c r="B700" s="41" t="s">
        <v>170</v>
      </c>
      <c r="C700" s="43">
        <v>201</v>
      </c>
      <c r="D700" s="41" t="s">
        <v>152</v>
      </c>
      <c r="E700" s="41">
        <v>109900</v>
      </c>
      <c r="F700" s="42" t="s">
        <v>202</v>
      </c>
      <c r="G700" s="41"/>
      <c r="H700" s="41"/>
      <c r="I700" s="41">
        <v>8075.1</v>
      </c>
      <c r="J700" s="203"/>
      <c r="K700" s="166" t="s">
        <v>170</v>
      </c>
      <c r="L700" s="94"/>
      <c r="M700" s="94"/>
      <c r="N700" s="94"/>
      <c r="O700" s="170"/>
    </row>
    <row r="701" spans="1:15" ht="15" customHeight="1">
      <c r="A701" s="91">
        <v>2001011</v>
      </c>
      <c r="B701" s="41" t="s">
        <v>97</v>
      </c>
      <c r="C701" s="43">
        <v>201</v>
      </c>
      <c r="D701" s="41" t="s">
        <v>152</v>
      </c>
      <c r="E701" s="41">
        <v>109900</v>
      </c>
      <c r="F701" s="42" t="s">
        <v>202</v>
      </c>
      <c r="G701" s="41"/>
      <c r="H701" s="41"/>
      <c r="I701" s="41">
        <v>70448.67</v>
      </c>
      <c r="J701" s="203"/>
      <c r="K701" s="286" t="s">
        <v>162</v>
      </c>
      <c r="L701" s="94"/>
      <c r="M701" s="94"/>
      <c r="N701" s="94"/>
      <c r="O701" s="170"/>
    </row>
    <row r="702" spans="1:15" ht="15" customHeight="1">
      <c r="A702" s="91">
        <v>2001051</v>
      </c>
      <c r="B702" s="41" t="s">
        <v>87</v>
      </c>
      <c r="C702" s="43">
        <v>201</v>
      </c>
      <c r="D702" s="41" t="s">
        <v>152</v>
      </c>
      <c r="E702" s="41">
        <v>109900</v>
      </c>
      <c r="F702" s="42" t="s">
        <v>202</v>
      </c>
      <c r="G702" s="41"/>
      <c r="H702" s="41"/>
      <c r="I702" s="41">
        <v>43652.31</v>
      </c>
      <c r="J702" s="203"/>
      <c r="K702" s="286" t="s">
        <v>162</v>
      </c>
      <c r="L702" s="94"/>
      <c r="M702" s="94"/>
      <c r="N702" s="94"/>
      <c r="O702" s="170"/>
    </row>
    <row r="703" spans="1:15" ht="15" customHeight="1">
      <c r="A703" s="91">
        <v>5004000</v>
      </c>
      <c r="B703" s="41" t="s">
        <v>170</v>
      </c>
      <c r="C703" s="43">
        <v>201</v>
      </c>
      <c r="D703" s="41" t="s">
        <v>152</v>
      </c>
      <c r="E703" s="41">
        <v>109900</v>
      </c>
      <c r="F703" s="42" t="s">
        <v>202</v>
      </c>
      <c r="G703" s="41"/>
      <c r="H703" s="41"/>
      <c r="I703" s="41">
        <v>19847.57</v>
      </c>
      <c r="J703" s="203"/>
      <c r="K703" s="166" t="s">
        <v>170</v>
      </c>
      <c r="L703" s="94"/>
      <c r="M703" s="94"/>
      <c r="N703" s="94"/>
      <c r="O703" s="170"/>
    </row>
    <row r="704" spans="1:15" ht="15" customHeight="1">
      <c r="A704" s="91">
        <v>2000010</v>
      </c>
      <c r="B704" s="41" t="s">
        <v>159</v>
      </c>
      <c r="C704" s="43">
        <v>201</v>
      </c>
      <c r="D704" s="41" t="s">
        <v>152</v>
      </c>
      <c r="E704" s="41">
        <v>109900</v>
      </c>
      <c r="F704" s="42" t="s">
        <v>202</v>
      </c>
      <c r="G704" s="41"/>
      <c r="H704" s="41"/>
      <c r="I704" s="41">
        <v>-1452.02</v>
      </c>
      <c r="J704" s="203"/>
      <c r="K704" s="166" t="s">
        <v>161</v>
      </c>
      <c r="L704" s="94"/>
      <c r="M704" s="94"/>
      <c r="N704" s="94"/>
      <c r="O704" s="170"/>
    </row>
    <row r="705" spans="1:15" ht="15" customHeight="1">
      <c r="A705" s="91">
        <v>2001041</v>
      </c>
      <c r="B705" s="41" t="s">
        <v>98</v>
      </c>
      <c r="C705" s="43">
        <v>201</v>
      </c>
      <c r="D705" s="41" t="s">
        <v>152</v>
      </c>
      <c r="E705" s="41">
        <v>109900</v>
      </c>
      <c r="F705" s="42" t="s">
        <v>202</v>
      </c>
      <c r="G705" s="41"/>
      <c r="H705" s="41"/>
      <c r="I705" s="41">
        <v>111571.08</v>
      </c>
      <c r="J705" s="203"/>
      <c r="K705" s="286" t="s">
        <v>162</v>
      </c>
      <c r="L705" s="94"/>
      <c r="M705" s="94"/>
      <c r="N705" s="94"/>
      <c r="O705" s="170"/>
    </row>
    <row r="706" spans="1:15" ht="15" customHeight="1">
      <c r="A706" s="91">
        <v>2001051</v>
      </c>
      <c r="B706" s="41" t="s">
        <v>87</v>
      </c>
      <c r="C706" s="43">
        <v>201</v>
      </c>
      <c r="D706" s="41" t="s">
        <v>152</v>
      </c>
      <c r="E706" s="41">
        <v>109900</v>
      </c>
      <c r="F706" s="42" t="s">
        <v>202</v>
      </c>
      <c r="G706" s="41"/>
      <c r="H706" s="41"/>
      <c r="I706" s="41">
        <v>4122.71</v>
      </c>
      <c r="J706" s="203"/>
      <c r="K706" s="286" t="s">
        <v>162</v>
      </c>
      <c r="L706" s="94"/>
      <c r="M706" s="94"/>
      <c r="N706" s="94"/>
      <c r="O706" s="170"/>
    </row>
    <row r="707" spans="1:15" ht="15" customHeight="1">
      <c r="A707" s="91">
        <v>2001051</v>
      </c>
      <c r="B707" s="41" t="s">
        <v>87</v>
      </c>
      <c r="C707" s="43">
        <v>201</v>
      </c>
      <c r="D707" s="41" t="s">
        <v>152</v>
      </c>
      <c r="E707" s="41">
        <v>109900</v>
      </c>
      <c r="F707" s="42" t="s">
        <v>202</v>
      </c>
      <c r="G707" s="41"/>
      <c r="H707" s="41"/>
      <c r="I707" s="41">
        <v>119705.81</v>
      </c>
      <c r="J707" s="203"/>
      <c r="K707" s="286" t="s">
        <v>162</v>
      </c>
      <c r="L707" s="94"/>
      <c r="M707" s="94"/>
      <c r="N707" s="94"/>
      <c r="O707" s="170"/>
    </row>
    <row r="708" spans="1:15" ht="15" customHeight="1">
      <c r="A708" s="91">
        <v>2001011</v>
      </c>
      <c r="B708" s="41" t="s">
        <v>97</v>
      </c>
      <c r="C708" s="43">
        <v>201</v>
      </c>
      <c r="D708" s="41" t="s">
        <v>152</v>
      </c>
      <c r="E708" s="41">
        <v>109900</v>
      </c>
      <c r="F708" s="42" t="s">
        <v>202</v>
      </c>
      <c r="G708" s="41"/>
      <c r="H708" s="41"/>
      <c r="I708" s="41">
        <v>158010.72</v>
      </c>
      <c r="J708" s="203"/>
      <c r="K708" s="286" t="s">
        <v>162</v>
      </c>
      <c r="L708" s="94"/>
      <c r="M708" s="94"/>
      <c r="N708" s="94"/>
      <c r="O708" s="170"/>
    </row>
    <row r="709" spans="1:15" ht="15" customHeight="1">
      <c r="A709" s="91">
        <v>2001021</v>
      </c>
      <c r="B709" s="41" t="s">
        <v>89</v>
      </c>
      <c r="C709" s="43">
        <v>201</v>
      </c>
      <c r="D709" s="41" t="s">
        <v>152</v>
      </c>
      <c r="E709" s="41">
        <v>109900</v>
      </c>
      <c r="F709" s="42" t="s">
        <v>202</v>
      </c>
      <c r="G709" s="41"/>
      <c r="H709" s="41"/>
      <c r="I709" s="41">
        <v>112313.03</v>
      </c>
      <c r="J709" s="203"/>
      <c r="K709" s="286" t="s">
        <v>162</v>
      </c>
      <c r="L709" s="94"/>
      <c r="M709" s="94"/>
      <c r="N709" s="94"/>
      <c r="O709" s="170"/>
    </row>
    <row r="710" spans="1:15" ht="15" customHeight="1">
      <c r="A710" s="91">
        <v>2000010</v>
      </c>
      <c r="B710" s="41" t="s">
        <v>159</v>
      </c>
      <c r="C710" s="43">
        <v>201</v>
      </c>
      <c r="D710" s="41" t="s">
        <v>152</v>
      </c>
      <c r="E710" s="41">
        <v>109900</v>
      </c>
      <c r="F710" s="42" t="s">
        <v>202</v>
      </c>
      <c r="G710" s="41"/>
      <c r="H710" s="41"/>
      <c r="I710" s="41">
        <v>34150.44</v>
      </c>
      <c r="J710" s="203"/>
      <c r="K710" s="166" t="s">
        <v>161</v>
      </c>
      <c r="L710" s="94"/>
      <c r="M710" s="94"/>
      <c r="N710" s="94"/>
      <c r="O710" s="170"/>
    </row>
    <row r="711" spans="1:15" ht="15" customHeight="1">
      <c r="A711" s="91">
        <v>2000010</v>
      </c>
      <c r="B711" s="41" t="s">
        <v>159</v>
      </c>
      <c r="C711" s="43">
        <v>201</v>
      </c>
      <c r="D711" s="41" t="s">
        <v>152</v>
      </c>
      <c r="E711" s="41">
        <v>109900</v>
      </c>
      <c r="F711" s="42" t="s">
        <v>202</v>
      </c>
      <c r="G711" s="41"/>
      <c r="H711" s="41"/>
      <c r="I711" s="41">
        <v>-5558.65</v>
      </c>
      <c r="J711" s="203"/>
      <c r="K711" s="166" t="s">
        <v>161</v>
      </c>
      <c r="L711" s="94"/>
      <c r="M711" s="94"/>
      <c r="N711" s="94"/>
      <c r="O711" s="170"/>
    </row>
    <row r="712" spans="1:15" ht="15" customHeight="1">
      <c r="A712" s="91">
        <v>2000010</v>
      </c>
      <c r="B712" s="41" t="s">
        <v>159</v>
      </c>
      <c r="C712" s="43">
        <v>201</v>
      </c>
      <c r="D712" s="41" t="s">
        <v>152</v>
      </c>
      <c r="E712" s="41">
        <v>109900</v>
      </c>
      <c r="F712" s="42" t="s">
        <v>202</v>
      </c>
      <c r="G712" s="41"/>
      <c r="H712" s="41"/>
      <c r="I712" s="41">
        <v>5558.65</v>
      </c>
      <c r="J712" s="203"/>
      <c r="K712" s="166" t="s">
        <v>161</v>
      </c>
      <c r="L712" s="94"/>
      <c r="M712" s="94"/>
      <c r="N712" s="94"/>
      <c r="O712" s="170"/>
    </row>
    <row r="713" spans="1:15" ht="15" customHeight="1">
      <c r="A713" s="91">
        <v>2001021</v>
      </c>
      <c r="B713" s="41" t="s">
        <v>89</v>
      </c>
      <c r="C713" s="43">
        <v>201</v>
      </c>
      <c r="D713" s="41" t="s">
        <v>152</v>
      </c>
      <c r="E713" s="41">
        <v>109900</v>
      </c>
      <c r="F713" s="42" t="s">
        <v>202</v>
      </c>
      <c r="G713" s="41"/>
      <c r="H713" s="41"/>
      <c r="I713" s="41">
        <v>6.01</v>
      </c>
      <c r="J713" s="203"/>
      <c r="K713" s="286" t="s">
        <v>162</v>
      </c>
      <c r="L713" s="94"/>
      <c r="M713" s="94"/>
      <c r="N713" s="94"/>
      <c r="O713" s="170"/>
    </row>
    <row r="714" spans="1:15" ht="15" customHeight="1">
      <c r="A714" s="91">
        <v>2001051</v>
      </c>
      <c r="B714" s="41" t="s">
        <v>87</v>
      </c>
      <c r="C714" s="43">
        <v>201</v>
      </c>
      <c r="D714" s="41" t="s">
        <v>152</v>
      </c>
      <c r="E714" s="41">
        <v>109900</v>
      </c>
      <c r="F714" s="42" t="s">
        <v>202</v>
      </c>
      <c r="G714" s="41"/>
      <c r="H714" s="41"/>
      <c r="I714" s="41">
        <v>9.31</v>
      </c>
      <c r="J714" s="203"/>
      <c r="K714" s="286" t="s">
        <v>162</v>
      </c>
      <c r="L714" s="94"/>
      <c r="M714" s="94"/>
      <c r="N714" s="94"/>
      <c r="O714" s="170"/>
    </row>
    <row r="715" spans="1:15" ht="15" customHeight="1">
      <c r="A715" s="91">
        <v>2001021</v>
      </c>
      <c r="B715" s="41" t="s">
        <v>89</v>
      </c>
      <c r="C715" s="43">
        <v>201</v>
      </c>
      <c r="D715" s="41" t="s">
        <v>152</v>
      </c>
      <c r="E715" s="41">
        <v>109900</v>
      </c>
      <c r="F715" s="42" t="s">
        <v>202</v>
      </c>
      <c r="G715" s="41"/>
      <c r="H715" s="41"/>
      <c r="I715" s="41">
        <v>95.28</v>
      </c>
      <c r="J715" s="203"/>
      <c r="K715" s="286" t="s">
        <v>162</v>
      </c>
      <c r="L715" s="94"/>
      <c r="M715" s="94"/>
      <c r="N715" s="94"/>
      <c r="O715" s="170"/>
    </row>
    <row r="716" spans="1:15" ht="15" customHeight="1">
      <c r="A716" s="91">
        <v>2001051</v>
      </c>
      <c r="B716" s="41" t="s">
        <v>87</v>
      </c>
      <c r="C716" s="43">
        <v>201</v>
      </c>
      <c r="D716" s="41" t="s">
        <v>152</v>
      </c>
      <c r="E716" s="41">
        <v>109900</v>
      </c>
      <c r="F716" s="42" t="s">
        <v>202</v>
      </c>
      <c r="G716" s="41"/>
      <c r="H716" s="41"/>
      <c r="I716" s="41">
        <v>18.190000000000001</v>
      </c>
      <c r="J716" s="203"/>
      <c r="K716" s="286" t="s">
        <v>162</v>
      </c>
      <c r="L716" s="94"/>
      <c r="M716" s="94"/>
      <c r="N716" s="94"/>
      <c r="O716" s="170"/>
    </row>
    <row r="717" spans="1:15" ht="15" customHeight="1">
      <c r="A717" s="91">
        <v>5004000</v>
      </c>
      <c r="B717" s="41" t="s">
        <v>170</v>
      </c>
      <c r="C717" s="43">
        <v>201</v>
      </c>
      <c r="D717" s="41" t="s">
        <v>152</v>
      </c>
      <c r="E717" s="41">
        <v>109900</v>
      </c>
      <c r="F717" s="42" t="s">
        <v>202</v>
      </c>
      <c r="G717" s="41"/>
      <c r="H717" s="41"/>
      <c r="I717" s="41">
        <v>19689.990000000002</v>
      </c>
      <c r="J717" s="203"/>
      <c r="K717" s="166" t="s">
        <v>170</v>
      </c>
      <c r="L717" s="94"/>
      <c r="M717" s="94"/>
      <c r="N717" s="94"/>
      <c r="O717" s="170"/>
    </row>
    <row r="718" spans="1:15" ht="15" customHeight="1">
      <c r="A718" s="91">
        <v>2000010</v>
      </c>
      <c r="B718" s="41" t="s">
        <v>159</v>
      </c>
      <c r="C718" s="43">
        <v>201</v>
      </c>
      <c r="D718" s="41" t="s">
        <v>152</v>
      </c>
      <c r="E718" s="41">
        <v>109900</v>
      </c>
      <c r="F718" s="42" t="s">
        <v>202</v>
      </c>
      <c r="G718" s="41"/>
      <c r="H718" s="41"/>
      <c r="I718" s="41">
        <v>25224.6</v>
      </c>
      <c r="J718" s="203"/>
      <c r="K718" s="166" t="s">
        <v>161</v>
      </c>
      <c r="L718" s="94"/>
      <c r="M718" s="94"/>
      <c r="N718" s="94"/>
      <c r="O718" s="170"/>
    </row>
    <row r="719" spans="1:15" ht="15" customHeight="1">
      <c r="A719" s="91">
        <v>2000010</v>
      </c>
      <c r="B719" s="41" t="s">
        <v>159</v>
      </c>
      <c r="C719" s="43">
        <v>201</v>
      </c>
      <c r="D719" s="41" t="s">
        <v>152</v>
      </c>
      <c r="E719" s="41">
        <v>109900</v>
      </c>
      <c r="F719" s="42" t="s">
        <v>202</v>
      </c>
      <c r="G719" s="41"/>
      <c r="H719" s="41"/>
      <c r="I719" s="41">
        <v>-1375.59</v>
      </c>
      <c r="J719" s="203"/>
      <c r="K719" s="166" t="s">
        <v>161</v>
      </c>
      <c r="L719" s="94"/>
      <c r="M719" s="94"/>
      <c r="N719" s="94"/>
      <c r="O719" s="170"/>
    </row>
    <row r="720" spans="1:15" ht="15" customHeight="1">
      <c r="A720" s="91">
        <v>2001011</v>
      </c>
      <c r="B720" s="41" t="s">
        <v>97</v>
      </c>
      <c r="C720" s="43">
        <v>201</v>
      </c>
      <c r="D720" s="41" t="s">
        <v>152</v>
      </c>
      <c r="E720" s="41">
        <v>109900</v>
      </c>
      <c r="F720" s="42" t="s">
        <v>202</v>
      </c>
      <c r="G720" s="41"/>
      <c r="H720" s="41"/>
      <c r="I720" s="41">
        <v>163421.97</v>
      </c>
      <c r="J720" s="203"/>
      <c r="K720" s="286" t="s">
        <v>162</v>
      </c>
      <c r="L720" s="94"/>
      <c r="M720" s="94"/>
      <c r="N720" s="94"/>
      <c r="O720" s="170"/>
    </row>
    <row r="721" spans="1:15" ht="15" customHeight="1">
      <c r="A721" s="91">
        <v>2001021</v>
      </c>
      <c r="B721" s="41" t="s">
        <v>89</v>
      </c>
      <c r="C721" s="43">
        <v>201</v>
      </c>
      <c r="D721" s="41" t="s">
        <v>152</v>
      </c>
      <c r="E721" s="41">
        <v>109900</v>
      </c>
      <c r="F721" s="42" t="s">
        <v>202</v>
      </c>
      <c r="G721" s="41"/>
      <c r="H721" s="41"/>
      <c r="I721" s="41">
        <v>129911.61</v>
      </c>
      <c r="J721" s="203"/>
      <c r="K721" s="286" t="s">
        <v>162</v>
      </c>
      <c r="L721" s="94"/>
      <c r="M721" s="94"/>
      <c r="N721" s="94"/>
      <c r="O721" s="170"/>
    </row>
    <row r="722" spans="1:15" ht="15" customHeight="1">
      <c r="A722" s="91">
        <v>2001041</v>
      </c>
      <c r="B722" s="41" t="s">
        <v>98</v>
      </c>
      <c r="C722" s="43">
        <v>201</v>
      </c>
      <c r="D722" s="41" t="s">
        <v>152</v>
      </c>
      <c r="E722" s="41">
        <v>109900</v>
      </c>
      <c r="F722" s="42" t="s">
        <v>202</v>
      </c>
      <c r="G722" s="41"/>
      <c r="H722" s="41"/>
      <c r="I722" s="41">
        <v>116151.08</v>
      </c>
      <c r="J722" s="203"/>
      <c r="K722" s="286" t="s">
        <v>162</v>
      </c>
      <c r="L722" s="94"/>
      <c r="M722" s="94"/>
      <c r="N722" s="94"/>
      <c r="O722" s="170"/>
    </row>
    <row r="723" spans="1:15" ht="15" customHeight="1">
      <c r="A723" s="91">
        <v>2001051</v>
      </c>
      <c r="B723" s="41" t="s">
        <v>87</v>
      </c>
      <c r="C723" s="43">
        <v>201</v>
      </c>
      <c r="D723" s="41" t="s">
        <v>152</v>
      </c>
      <c r="E723" s="41">
        <v>109900</v>
      </c>
      <c r="F723" s="42" t="s">
        <v>202</v>
      </c>
      <c r="G723" s="41"/>
      <c r="H723" s="41"/>
      <c r="I723" s="41">
        <v>110.67</v>
      </c>
      <c r="J723" s="203"/>
      <c r="K723" s="286" t="s">
        <v>162</v>
      </c>
      <c r="L723" s="94"/>
      <c r="M723" s="94"/>
      <c r="N723" s="94"/>
      <c r="O723" s="170"/>
    </row>
    <row r="724" spans="1:15" ht="15" customHeight="1">
      <c r="A724" s="91">
        <v>2001051</v>
      </c>
      <c r="B724" s="41" t="s">
        <v>87</v>
      </c>
      <c r="C724" s="43">
        <v>201</v>
      </c>
      <c r="D724" s="41" t="s">
        <v>152</v>
      </c>
      <c r="E724" s="41">
        <v>109900</v>
      </c>
      <c r="F724" s="42" t="s">
        <v>202</v>
      </c>
      <c r="G724" s="41"/>
      <c r="H724" s="41"/>
      <c r="I724" s="41">
        <v>194.1</v>
      </c>
      <c r="J724" s="203"/>
      <c r="K724" s="286" t="s">
        <v>162</v>
      </c>
      <c r="L724" s="94"/>
      <c r="M724" s="94"/>
      <c r="N724" s="94"/>
      <c r="O724" s="170"/>
    </row>
    <row r="725" spans="1:15" ht="15" customHeight="1">
      <c r="A725" s="91">
        <v>2001051</v>
      </c>
      <c r="B725" s="41" t="s">
        <v>87</v>
      </c>
      <c r="C725" s="43">
        <v>201</v>
      </c>
      <c r="D725" s="41" t="s">
        <v>152</v>
      </c>
      <c r="E725" s="41">
        <v>109900</v>
      </c>
      <c r="F725" s="42" t="s">
        <v>202</v>
      </c>
      <c r="G725" s="41"/>
      <c r="H725" s="41"/>
      <c r="I725" s="41">
        <v>93795.02</v>
      </c>
      <c r="J725" s="203"/>
      <c r="K725" s="286" t="s">
        <v>162</v>
      </c>
      <c r="L725" s="94"/>
      <c r="M725" s="94"/>
      <c r="N725" s="94"/>
      <c r="O725" s="170"/>
    </row>
    <row r="726" spans="1:15" ht="15" customHeight="1">
      <c r="A726" s="91">
        <v>2001021</v>
      </c>
      <c r="B726" s="41" t="s">
        <v>89</v>
      </c>
      <c r="C726" s="43">
        <v>201</v>
      </c>
      <c r="D726" s="41" t="s">
        <v>152</v>
      </c>
      <c r="E726" s="41">
        <v>109900</v>
      </c>
      <c r="F726" s="42" t="s">
        <v>202</v>
      </c>
      <c r="G726" s="41"/>
      <c r="H726" s="41"/>
      <c r="I726" s="41">
        <v>6567.68</v>
      </c>
      <c r="J726" s="203"/>
      <c r="K726" s="286" t="s">
        <v>162</v>
      </c>
      <c r="L726" s="94"/>
      <c r="M726" s="94"/>
      <c r="N726" s="94"/>
      <c r="O726" s="170"/>
    </row>
    <row r="727" spans="1:15" ht="15" customHeight="1">
      <c r="A727" s="91">
        <v>2001051</v>
      </c>
      <c r="B727" s="41" t="s">
        <v>87</v>
      </c>
      <c r="C727" s="43">
        <v>201</v>
      </c>
      <c r="D727" s="41" t="s">
        <v>152</v>
      </c>
      <c r="E727" s="41">
        <v>109900</v>
      </c>
      <c r="F727" s="42" t="s">
        <v>202</v>
      </c>
      <c r="G727" s="41"/>
      <c r="H727" s="41"/>
      <c r="I727" s="41">
        <v>6.56</v>
      </c>
      <c r="J727" s="203"/>
      <c r="K727" s="286" t="s">
        <v>162</v>
      </c>
      <c r="L727" s="94"/>
      <c r="M727" s="94"/>
      <c r="N727" s="94"/>
      <c r="O727" s="170"/>
    </row>
    <row r="728" spans="1:15" ht="15" customHeight="1">
      <c r="A728" s="91">
        <v>2001021</v>
      </c>
      <c r="B728" s="41" t="s">
        <v>89</v>
      </c>
      <c r="C728" s="43">
        <v>201</v>
      </c>
      <c r="D728" s="41" t="s">
        <v>152</v>
      </c>
      <c r="E728" s="41">
        <v>109900</v>
      </c>
      <c r="F728" s="42" t="s">
        <v>202</v>
      </c>
      <c r="G728" s="41"/>
      <c r="H728" s="41"/>
      <c r="I728" s="41">
        <v>13.54</v>
      </c>
      <c r="J728" s="203"/>
      <c r="K728" s="286" t="s">
        <v>162</v>
      </c>
      <c r="L728" s="94"/>
      <c r="M728" s="94"/>
      <c r="N728" s="94"/>
      <c r="O728" s="170"/>
    </row>
    <row r="729" spans="1:15" ht="15" customHeight="1">
      <c r="A729" s="91">
        <v>5004000</v>
      </c>
      <c r="B729" s="41" t="s">
        <v>170</v>
      </c>
      <c r="C729" s="43">
        <v>201</v>
      </c>
      <c r="D729" s="41" t="s">
        <v>152</v>
      </c>
      <c r="E729" s="41">
        <v>109900</v>
      </c>
      <c r="F729" s="42" t="s">
        <v>202</v>
      </c>
      <c r="G729" s="41"/>
      <c r="H729" s="41"/>
      <c r="I729" s="41">
        <v>19940.18</v>
      </c>
      <c r="J729" s="203"/>
      <c r="K729" s="166" t="s">
        <v>170</v>
      </c>
      <c r="L729" s="94"/>
      <c r="M729" s="94"/>
      <c r="N729" s="94"/>
      <c r="O729" s="170"/>
    </row>
    <row r="730" spans="1:15" ht="15" customHeight="1">
      <c r="A730" s="91">
        <v>2001041</v>
      </c>
      <c r="B730" s="41" t="s">
        <v>98</v>
      </c>
      <c r="C730" s="43">
        <v>201</v>
      </c>
      <c r="D730" s="41" t="s">
        <v>152</v>
      </c>
      <c r="E730" s="41">
        <v>109900</v>
      </c>
      <c r="F730" s="42" t="s">
        <v>202</v>
      </c>
      <c r="G730" s="41"/>
      <c r="H730" s="41"/>
      <c r="I730" s="41">
        <v>134762.26</v>
      </c>
      <c r="J730" s="203"/>
      <c r="K730" s="286" t="s">
        <v>162</v>
      </c>
      <c r="L730" s="94"/>
      <c r="M730" s="94"/>
      <c r="N730" s="94"/>
      <c r="O730" s="170"/>
    </row>
    <row r="731" spans="1:15" ht="15" customHeight="1">
      <c r="A731" s="91">
        <v>2001051</v>
      </c>
      <c r="B731" s="41" t="s">
        <v>87</v>
      </c>
      <c r="C731" s="43">
        <v>201</v>
      </c>
      <c r="D731" s="41" t="s">
        <v>152</v>
      </c>
      <c r="E731" s="41">
        <v>109900</v>
      </c>
      <c r="F731" s="42" t="s">
        <v>202</v>
      </c>
      <c r="G731" s="41"/>
      <c r="H731" s="41"/>
      <c r="I731" s="41">
        <v>116149.33</v>
      </c>
      <c r="J731" s="203"/>
      <c r="K731" s="286" t="s">
        <v>162</v>
      </c>
      <c r="L731" s="94"/>
      <c r="M731" s="94"/>
      <c r="N731" s="94"/>
      <c r="O731" s="170"/>
    </row>
    <row r="732" spans="1:15" ht="15" customHeight="1">
      <c r="A732" s="91">
        <v>2001011</v>
      </c>
      <c r="B732" s="41" t="s">
        <v>97</v>
      </c>
      <c r="C732" s="43">
        <v>201</v>
      </c>
      <c r="D732" s="41" t="s">
        <v>152</v>
      </c>
      <c r="E732" s="41">
        <v>109900</v>
      </c>
      <c r="F732" s="42" t="s">
        <v>202</v>
      </c>
      <c r="G732" s="41"/>
      <c r="H732" s="41"/>
      <c r="I732" s="41">
        <v>169301.46</v>
      </c>
      <c r="J732" s="203"/>
      <c r="K732" s="286" t="s">
        <v>162</v>
      </c>
      <c r="L732" s="94"/>
      <c r="M732" s="94"/>
      <c r="N732" s="94"/>
      <c r="O732" s="170"/>
    </row>
    <row r="733" spans="1:15" ht="15" customHeight="1">
      <c r="A733" s="91">
        <v>2001021</v>
      </c>
      <c r="B733" s="41" t="s">
        <v>89</v>
      </c>
      <c r="C733" s="43">
        <v>201</v>
      </c>
      <c r="D733" s="41" t="s">
        <v>152</v>
      </c>
      <c r="E733" s="41">
        <v>109900</v>
      </c>
      <c r="F733" s="42" t="s">
        <v>202</v>
      </c>
      <c r="G733" s="41"/>
      <c r="H733" s="41"/>
      <c r="I733" s="41">
        <v>563.22</v>
      </c>
      <c r="J733" s="203"/>
      <c r="K733" s="286" t="s">
        <v>162</v>
      </c>
      <c r="L733" s="94"/>
      <c r="M733" s="94"/>
      <c r="N733" s="94"/>
      <c r="O733" s="170"/>
    </row>
    <row r="734" spans="1:15" ht="15" customHeight="1">
      <c r="A734" s="91">
        <v>2001021</v>
      </c>
      <c r="B734" s="41" t="s">
        <v>89</v>
      </c>
      <c r="C734" s="43">
        <v>201</v>
      </c>
      <c r="D734" s="41" t="s">
        <v>152</v>
      </c>
      <c r="E734" s="41">
        <v>109900</v>
      </c>
      <c r="F734" s="42" t="s">
        <v>202</v>
      </c>
      <c r="G734" s="41"/>
      <c r="H734" s="41"/>
      <c r="I734" s="41">
        <v>22</v>
      </c>
      <c r="J734" s="203"/>
      <c r="K734" s="286" t="s">
        <v>162</v>
      </c>
      <c r="L734" s="94"/>
      <c r="M734" s="94"/>
      <c r="N734" s="94"/>
      <c r="O734" s="170"/>
    </row>
    <row r="735" spans="1:15" ht="15" customHeight="1">
      <c r="A735" s="91">
        <v>2001021</v>
      </c>
      <c r="B735" s="41" t="s">
        <v>89</v>
      </c>
      <c r="C735" s="43">
        <v>201</v>
      </c>
      <c r="D735" s="41" t="s">
        <v>152</v>
      </c>
      <c r="E735" s="41">
        <v>109900</v>
      </c>
      <c r="F735" s="42" t="s">
        <v>202</v>
      </c>
      <c r="G735" s="41"/>
      <c r="H735" s="41"/>
      <c r="I735" s="41">
        <v>122212.76</v>
      </c>
      <c r="J735" s="203"/>
      <c r="K735" s="286" t="s">
        <v>162</v>
      </c>
      <c r="L735" s="94"/>
      <c r="M735" s="94"/>
      <c r="N735" s="94"/>
      <c r="O735" s="170"/>
    </row>
    <row r="736" spans="1:15" ht="15" customHeight="1">
      <c r="A736" s="91">
        <v>2000010</v>
      </c>
      <c r="B736" s="41" t="s">
        <v>159</v>
      </c>
      <c r="C736" s="43">
        <v>201</v>
      </c>
      <c r="D736" s="41" t="s">
        <v>152</v>
      </c>
      <c r="E736" s="41">
        <v>109900</v>
      </c>
      <c r="F736" s="42" t="s">
        <v>202</v>
      </c>
      <c r="G736" s="41"/>
      <c r="H736" s="41"/>
      <c r="I736" s="41">
        <v>25224.6</v>
      </c>
      <c r="J736" s="203"/>
      <c r="K736" s="166" t="s">
        <v>161</v>
      </c>
      <c r="L736" s="94"/>
      <c r="M736" s="94"/>
      <c r="N736" s="94"/>
      <c r="O736" s="170"/>
    </row>
    <row r="737" spans="1:15" ht="15" customHeight="1">
      <c r="A737" s="91">
        <v>2001021</v>
      </c>
      <c r="B737" s="41" t="s">
        <v>89</v>
      </c>
      <c r="C737" s="43">
        <v>201</v>
      </c>
      <c r="D737" s="41" t="s">
        <v>152</v>
      </c>
      <c r="E737" s="41">
        <v>109900</v>
      </c>
      <c r="F737" s="42" t="s">
        <v>202</v>
      </c>
      <c r="G737" s="41"/>
      <c r="H737" s="41"/>
      <c r="I737" s="41">
        <v>6691.14</v>
      </c>
      <c r="J737" s="203"/>
      <c r="K737" s="286" t="s">
        <v>162</v>
      </c>
      <c r="L737" s="94"/>
      <c r="M737" s="94"/>
      <c r="N737" s="94"/>
      <c r="O737" s="170"/>
    </row>
    <row r="738" spans="1:15" ht="15" customHeight="1">
      <c r="A738" s="91">
        <v>2001021</v>
      </c>
      <c r="B738" s="41" t="s">
        <v>89</v>
      </c>
      <c r="C738" s="43">
        <v>201</v>
      </c>
      <c r="D738" s="41" t="s">
        <v>152</v>
      </c>
      <c r="E738" s="41">
        <v>109900</v>
      </c>
      <c r="F738" s="42" t="s">
        <v>202</v>
      </c>
      <c r="G738" s="41"/>
      <c r="H738" s="41"/>
      <c r="I738" s="41">
        <v>25.63</v>
      </c>
      <c r="J738" s="203"/>
      <c r="K738" s="286" t="s">
        <v>162</v>
      </c>
      <c r="L738" s="94"/>
      <c r="M738" s="94"/>
      <c r="N738" s="94"/>
      <c r="O738" s="170"/>
    </row>
    <row r="739" spans="1:15" ht="15" customHeight="1">
      <c r="A739" s="91">
        <v>2001021</v>
      </c>
      <c r="B739" s="41" t="s">
        <v>89</v>
      </c>
      <c r="C739" s="43">
        <v>201</v>
      </c>
      <c r="D739" s="41" t="s">
        <v>152</v>
      </c>
      <c r="E739" s="41">
        <v>109900</v>
      </c>
      <c r="F739" s="42" t="s">
        <v>202</v>
      </c>
      <c r="G739" s="41"/>
      <c r="H739" s="41"/>
      <c r="I739" s="41">
        <v>21.98</v>
      </c>
      <c r="J739" s="203"/>
      <c r="K739" s="286" t="s">
        <v>162</v>
      </c>
      <c r="L739" s="94"/>
      <c r="M739" s="94"/>
      <c r="N739" s="94"/>
      <c r="O739" s="170"/>
    </row>
    <row r="740" spans="1:15" ht="15" customHeight="1">
      <c r="A740" s="91">
        <v>2001021</v>
      </c>
      <c r="B740" s="41" t="s">
        <v>89</v>
      </c>
      <c r="C740" s="43">
        <v>201</v>
      </c>
      <c r="D740" s="41" t="s">
        <v>152</v>
      </c>
      <c r="E740" s="41">
        <v>109900</v>
      </c>
      <c r="F740" s="42" t="s">
        <v>202</v>
      </c>
      <c r="G740" s="41"/>
      <c r="H740" s="41"/>
      <c r="I740" s="41">
        <v>7.25</v>
      </c>
      <c r="J740" s="203"/>
      <c r="K740" s="286" t="s">
        <v>162</v>
      </c>
      <c r="L740" s="94"/>
      <c r="M740" s="94"/>
      <c r="N740" s="94"/>
      <c r="O740" s="170"/>
    </row>
    <row r="741" spans="1:15" ht="15" customHeight="1">
      <c r="A741" s="91">
        <v>2001021</v>
      </c>
      <c r="B741" s="41" t="s">
        <v>89</v>
      </c>
      <c r="C741" s="43">
        <v>201</v>
      </c>
      <c r="D741" s="41" t="s">
        <v>152</v>
      </c>
      <c r="E741" s="41">
        <v>109900</v>
      </c>
      <c r="F741" s="42" t="s">
        <v>202</v>
      </c>
      <c r="G741" s="41"/>
      <c r="H741" s="41"/>
      <c r="I741" s="41">
        <v>115405.33</v>
      </c>
      <c r="J741" s="203"/>
      <c r="K741" s="286" t="s">
        <v>162</v>
      </c>
      <c r="L741" s="94"/>
      <c r="M741" s="94"/>
      <c r="N741" s="94"/>
      <c r="O741" s="170"/>
    </row>
    <row r="742" spans="1:15" ht="15" customHeight="1">
      <c r="A742" s="91">
        <v>2001041</v>
      </c>
      <c r="B742" s="41" t="s">
        <v>98</v>
      </c>
      <c r="C742" s="43">
        <v>201</v>
      </c>
      <c r="D742" s="41" t="s">
        <v>152</v>
      </c>
      <c r="E742" s="41">
        <v>109900</v>
      </c>
      <c r="F742" s="42" t="s">
        <v>202</v>
      </c>
      <c r="G742" s="41"/>
      <c r="H742" s="41"/>
      <c r="I742" s="41">
        <v>121228.73</v>
      </c>
      <c r="J742" s="203"/>
      <c r="K742" s="286" t="s">
        <v>162</v>
      </c>
      <c r="L742" s="94"/>
      <c r="M742" s="94"/>
      <c r="N742" s="94"/>
      <c r="O742" s="170"/>
    </row>
    <row r="743" spans="1:15" ht="15" customHeight="1">
      <c r="A743" s="91">
        <v>2001051</v>
      </c>
      <c r="B743" s="41" t="s">
        <v>87</v>
      </c>
      <c r="C743" s="43">
        <v>201</v>
      </c>
      <c r="D743" s="41" t="s">
        <v>152</v>
      </c>
      <c r="E743" s="41">
        <v>109900</v>
      </c>
      <c r="F743" s="42" t="s">
        <v>202</v>
      </c>
      <c r="G743" s="41"/>
      <c r="H743" s="41"/>
      <c r="I743" s="41">
        <v>343.7</v>
      </c>
      <c r="J743" s="203"/>
      <c r="K743" s="286" t="s">
        <v>162</v>
      </c>
      <c r="L743" s="94"/>
      <c r="M743" s="94"/>
      <c r="N743" s="94"/>
      <c r="O743" s="170"/>
    </row>
    <row r="744" spans="1:15" ht="15" customHeight="1">
      <c r="A744" s="91">
        <v>2001051</v>
      </c>
      <c r="B744" s="41" t="s">
        <v>87</v>
      </c>
      <c r="C744" s="43">
        <v>201</v>
      </c>
      <c r="D744" s="41" t="s">
        <v>152</v>
      </c>
      <c r="E744" s="41">
        <v>109900</v>
      </c>
      <c r="F744" s="42" t="s">
        <v>202</v>
      </c>
      <c r="G744" s="41"/>
      <c r="H744" s="41"/>
      <c r="I744" s="41">
        <v>264.68</v>
      </c>
      <c r="J744" s="203"/>
      <c r="K744" s="286" t="s">
        <v>162</v>
      </c>
      <c r="L744" s="94"/>
      <c r="M744" s="94"/>
      <c r="N744" s="94"/>
      <c r="O744" s="170"/>
    </row>
    <row r="745" spans="1:15" ht="15" customHeight="1">
      <c r="A745" s="91">
        <v>2001051</v>
      </c>
      <c r="B745" s="41" t="s">
        <v>87</v>
      </c>
      <c r="C745" s="43">
        <v>201</v>
      </c>
      <c r="D745" s="41" t="s">
        <v>152</v>
      </c>
      <c r="E745" s="41">
        <v>109900</v>
      </c>
      <c r="F745" s="42" t="s">
        <v>202</v>
      </c>
      <c r="G745" s="41"/>
      <c r="H745" s="41"/>
      <c r="I745" s="41">
        <v>311.83999999999997</v>
      </c>
      <c r="J745" s="203"/>
      <c r="K745" s="286" t="s">
        <v>162</v>
      </c>
      <c r="L745" s="94"/>
      <c r="M745" s="94"/>
      <c r="N745" s="94"/>
      <c r="O745" s="170"/>
    </row>
    <row r="746" spans="1:15" ht="15" customHeight="1">
      <c r="A746" s="91">
        <v>2000010</v>
      </c>
      <c r="B746" s="41" t="s">
        <v>159</v>
      </c>
      <c r="C746" s="43">
        <v>201</v>
      </c>
      <c r="D746" s="41" t="s">
        <v>152</v>
      </c>
      <c r="E746" s="41">
        <v>109900</v>
      </c>
      <c r="F746" s="42" t="s">
        <v>202</v>
      </c>
      <c r="G746" s="41"/>
      <c r="H746" s="41"/>
      <c r="I746" s="41">
        <v>25224.6</v>
      </c>
      <c r="J746" s="203"/>
      <c r="K746" s="166" t="s">
        <v>161</v>
      </c>
      <c r="L746" s="94"/>
      <c r="M746" s="94"/>
      <c r="N746" s="94"/>
      <c r="O746" s="170"/>
    </row>
    <row r="747" spans="1:15" ht="15" customHeight="1">
      <c r="A747" s="91">
        <v>2001011</v>
      </c>
      <c r="B747" s="41" t="s">
        <v>97</v>
      </c>
      <c r="C747" s="43">
        <v>201</v>
      </c>
      <c r="D747" s="41" t="s">
        <v>152</v>
      </c>
      <c r="E747" s="41">
        <v>109900</v>
      </c>
      <c r="F747" s="42" t="s">
        <v>202</v>
      </c>
      <c r="G747" s="41"/>
      <c r="H747" s="41"/>
      <c r="I747" s="41">
        <v>1210.4100000000001</v>
      </c>
      <c r="J747" s="203"/>
      <c r="K747" s="286" t="s">
        <v>162</v>
      </c>
      <c r="L747" s="94"/>
      <c r="M747" s="94"/>
      <c r="N747" s="94"/>
      <c r="O747" s="170"/>
    </row>
    <row r="748" spans="1:15" ht="15" customHeight="1">
      <c r="A748" s="91">
        <v>2001011</v>
      </c>
      <c r="B748" s="41" t="s">
        <v>97</v>
      </c>
      <c r="C748" s="43">
        <v>201</v>
      </c>
      <c r="D748" s="41" t="s">
        <v>152</v>
      </c>
      <c r="E748" s="41">
        <v>109900</v>
      </c>
      <c r="F748" s="42" t="s">
        <v>202</v>
      </c>
      <c r="G748" s="41"/>
      <c r="H748" s="41"/>
      <c r="I748" s="41">
        <v>170003.99</v>
      </c>
      <c r="J748" s="203"/>
      <c r="K748" s="286" t="s">
        <v>162</v>
      </c>
      <c r="L748" s="94"/>
      <c r="M748" s="94"/>
      <c r="N748" s="94"/>
      <c r="O748" s="170"/>
    </row>
    <row r="749" spans="1:15" ht="15" customHeight="1">
      <c r="A749" s="91">
        <v>2001051</v>
      </c>
      <c r="B749" s="41" t="s">
        <v>87</v>
      </c>
      <c r="C749" s="43">
        <v>201</v>
      </c>
      <c r="D749" s="41" t="s">
        <v>152</v>
      </c>
      <c r="E749" s="41">
        <v>109900</v>
      </c>
      <c r="F749" s="42" t="s">
        <v>202</v>
      </c>
      <c r="G749" s="41"/>
      <c r="H749" s="41"/>
      <c r="I749" s="41">
        <v>109321.61</v>
      </c>
      <c r="J749" s="203"/>
      <c r="K749" s="286" t="s">
        <v>162</v>
      </c>
      <c r="L749" s="94"/>
      <c r="M749" s="94"/>
      <c r="N749" s="94"/>
      <c r="O749" s="170"/>
    </row>
    <row r="750" spans="1:15" ht="15" customHeight="1">
      <c r="A750" s="91">
        <v>5004000</v>
      </c>
      <c r="B750" s="41" t="s">
        <v>170</v>
      </c>
      <c r="C750" s="43">
        <v>201</v>
      </c>
      <c r="D750" s="41" t="s">
        <v>152</v>
      </c>
      <c r="E750" s="41">
        <v>109900</v>
      </c>
      <c r="F750" s="42" t="s">
        <v>202</v>
      </c>
      <c r="G750" s="41"/>
      <c r="H750" s="41"/>
      <c r="I750" s="41">
        <v>20135.669999999998</v>
      </c>
      <c r="J750" s="203"/>
      <c r="K750" s="166" t="s">
        <v>170</v>
      </c>
      <c r="L750" s="94"/>
      <c r="M750" s="94"/>
      <c r="N750" s="94"/>
      <c r="O750" s="170"/>
    </row>
    <row r="751" spans="1:15" ht="15" customHeight="1">
      <c r="A751" s="91">
        <v>2000010</v>
      </c>
      <c r="B751" s="41" t="s">
        <v>159</v>
      </c>
      <c r="C751" s="43">
        <v>201</v>
      </c>
      <c r="D751" s="41" t="s">
        <v>152</v>
      </c>
      <c r="E751" s="41">
        <v>109900</v>
      </c>
      <c r="F751" s="42" t="s">
        <v>202</v>
      </c>
      <c r="G751" s="41"/>
      <c r="H751" s="41"/>
      <c r="I751" s="41">
        <v>19.78</v>
      </c>
      <c r="J751" s="203"/>
      <c r="K751" s="166" t="s">
        <v>161</v>
      </c>
      <c r="L751" s="94"/>
      <c r="M751" s="94"/>
      <c r="N751" s="94"/>
      <c r="O751" s="170"/>
    </row>
    <row r="752" spans="1:15" ht="15" customHeight="1">
      <c r="A752" s="91">
        <v>2001021</v>
      </c>
      <c r="B752" s="41" t="s">
        <v>89</v>
      </c>
      <c r="C752" s="43">
        <v>201</v>
      </c>
      <c r="D752" s="41" t="s">
        <v>152</v>
      </c>
      <c r="E752" s="41">
        <v>109900</v>
      </c>
      <c r="F752" s="42" t="s">
        <v>202</v>
      </c>
      <c r="G752" s="41"/>
      <c r="H752" s="41"/>
      <c r="I752" s="41">
        <v>41.03</v>
      </c>
      <c r="J752" s="203"/>
      <c r="K752" s="286" t="s">
        <v>162</v>
      </c>
      <c r="L752" s="94"/>
      <c r="M752" s="94"/>
      <c r="N752" s="94"/>
      <c r="O752" s="170"/>
    </row>
    <row r="753" spans="1:15" ht="15" customHeight="1">
      <c r="A753" s="91">
        <v>2001051</v>
      </c>
      <c r="B753" s="41" t="s">
        <v>87</v>
      </c>
      <c r="C753" s="43">
        <v>201</v>
      </c>
      <c r="D753" s="41" t="s">
        <v>152</v>
      </c>
      <c r="E753" s="41">
        <v>109900</v>
      </c>
      <c r="F753" s="42" t="s">
        <v>202</v>
      </c>
      <c r="G753" s="41"/>
      <c r="H753" s="41"/>
      <c r="I753" s="41">
        <v>728.64</v>
      </c>
      <c r="J753" s="203"/>
      <c r="K753" s="286" t="s">
        <v>162</v>
      </c>
      <c r="L753" s="94"/>
      <c r="M753" s="94"/>
      <c r="N753" s="94"/>
      <c r="O753" s="170"/>
    </row>
    <row r="754" spans="1:15" ht="15" customHeight="1">
      <c r="A754" s="91">
        <v>2000010</v>
      </c>
      <c r="B754" s="41" t="s">
        <v>159</v>
      </c>
      <c r="C754" s="43">
        <v>201</v>
      </c>
      <c r="D754" s="41" t="s">
        <v>152</v>
      </c>
      <c r="E754" s="41">
        <v>109900</v>
      </c>
      <c r="F754" s="42" t="s">
        <v>202</v>
      </c>
      <c r="G754" s="41"/>
      <c r="H754" s="41"/>
      <c r="I754" s="41">
        <v>-296.95</v>
      </c>
      <c r="J754" s="203"/>
      <c r="K754" s="166" t="s">
        <v>161</v>
      </c>
      <c r="L754" s="94"/>
      <c r="M754" s="94"/>
      <c r="N754" s="94"/>
      <c r="O754" s="170"/>
    </row>
    <row r="755" spans="1:15" ht="15" customHeight="1">
      <c r="A755" s="91">
        <v>2001021</v>
      </c>
      <c r="B755" s="41" t="s">
        <v>89</v>
      </c>
      <c r="C755" s="43">
        <v>201</v>
      </c>
      <c r="D755" s="41" t="s">
        <v>152</v>
      </c>
      <c r="E755" s="41">
        <v>109900</v>
      </c>
      <c r="F755" s="42" t="s">
        <v>202</v>
      </c>
      <c r="G755" s="41"/>
      <c r="H755" s="41"/>
      <c r="I755" s="41">
        <v>-9810.2800000000007</v>
      </c>
      <c r="J755" s="203"/>
      <c r="K755" s="286" t="s">
        <v>162</v>
      </c>
      <c r="L755" s="94"/>
      <c r="M755" s="94"/>
      <c r="N755" s="94"/>
      <c r="O755" s="170"/>
    </row>
    <row r="756" spans="1:15" ht="15" customHeight="1">
      <c r="A756" s="91">
        <v>2001041</v>
      </c>
      <c r="B756" s="41" t="s">
        <v>98</v>
      </c>
      <c r="C756" s="43">
        <v>201</v>
      </c>
      <c r="D756" s="41" t="s">
        <v>152</v>
      </c>
      <c r="E756" s="41">
        <v>109900</v>
      </c>
      <c r="F756" s="42" t="s">
        <v>202</v>
      </c>
      <c r="G756" s="41"/>
      <c r="H756" s="41"/>
      <c r="I756" s="41">
        <v>1080.8900000000001</v>
      </c>
      <c r="J756" s="203"/>
      <c r="K756" s="286" t="s">
        <v>162</v>
      </c>
      <c r="L756" s="94"/>
      <c r="M756" s="94"/>
      <c r="N756" s="94"/>
      <c r="O756" s="170"/>
    </row>
    <row r="757" spans="1:15" ht="15" customHeight="1">
      <c r="A757" s="91">
        <v>2001051</v>
      </c>
      <c r="B757" s="41" t="s">
        <v>87</v>
      </c>
      <c r="C757" s="43">
        <v>201</v>
      </c>
      <c r="D757" s="41" t="s">
        <v>152</v>
      </c>
      <c r="E757" s="41">
        <v>109900</v>
      </c>
      <c r="F757" s="42" t="s">
        <v>202</v>
      </c>
      <c r="G757" s="41"/>
      <c r="H757" s="41"/>
      <c r="I757" s="41">
        <v>302.60000000000002</v>
      </c>
      <c r="J757" s="203"/>
      <c r="K757" s="286" t="s">
        <v>162</v>
      </c>
      <c r="L757" s="94"/>
      <c r="M757" s="94"/>
      <c r="N757" s="94"/>
      <c r="O757" s="170"/>
    </row>
    <row r="758" spans="1:15" ht="15" customHeight="1">
      <c r="A758" s="91">
        <v>2001051</v>
      </c>
      <c r="B758" s="41" t="s">
        <v>87</v>
      </c>
      <c r="C758" s="43">
        <v>201</v>
      </c>
      <c r="D758" s="41" t="s">
        <v>152</v>
      </c>
      <c r="E758" s="41">
        <v>109900</v>
      </c>
      <c r="F758" s="42" t="s">
        <v>202</v>
      </c>
      <c r="G758" s="41"/>
      <c r="H758" s="41"/>
      <c r="I758" s="41">
        <v>13830.61</v>
      </c>
      <c r="J758" s="203"/>
      <c r="K758" s="286" t="s">
        <v>162</v>
      </c>
      <c r="L758" s="94"/>
      <c r="M758" s="94"/>
      <c r="N758" s="94"/>
      <c r="O758" s="170"/>
    </row>
    <row r="759" spans="1:15" ht="15" customHeight="1">
      <c r="A759" s="91">
        <v>2001021</v>
      </c>
      <c r="B759" s="41" t="s">
        <v>89</v>
      </c>
      <c r="C759" s="43">
        <v>201</v>
      </c>
      <c r="D759" s="41" t="s">
        <v>152</v>
      </c>
      <c r="E759" s="41">
        <v>109900</v>
      </c>
      <c r="F759" s="42" t="s">
        <v>202</v>
      </c>
      <c r="G759" s="41"/>
      <c r="H759" s="41"/>
      <c r="I759" s="41">
        <v>-2184.31</v>
      </c>
      <c r="J759" s="203"/>
      <c r="K759" s="286" t="s">
        <v>162</v>
      </c>
      <c r="L759" s="94"/>
      <c r="M759" s="94"/>
      <c r="N759" s="94"/>
      <c r="O759" s="170"/>
    </row>
    <row r="760" spans="1:15" ht="15" customHeight="1">
      <c r="A760" s="91">
        <v>2001011</v>
      </c>
      <c r="B760" s="41" t="s">
        <v>97</v>
      </c>
      <c r="C760" s="43">
        <v>201</v>
      </c>
      <c r="D760" s="41" t="s">
        <v>152</v>
      </c>
      <c r="E760" s="41">
        <v>109900</v>
      </c>
      <c r="F760" s="42" t="s">
        <v>202</v>
      </c>
      <c r="G760" s="41"/>
      <c r="H760" s="41"/>
      <c r="I760" s="41">
        <v>1190.98</v>
      </c>
      <c r="J760" s="203"/>
      <c r="K760" s="286" t="s">
        <v>162</v>
      </c>
      <c r="L760" s="94"/>
      <c r="M760" s="94"/>
      <c r="N760" s="94"/>
      <c r="O760" s="170"/>
    </row>
    <row r="761" spans="1:15" ht="15" customHeight="1">
      <c r="A761" s="91">
        <v>5004000</v>
      </c>
      <c r="B761" s="41" t="s">
        <v>170</v>
      </c>
      <c r="C761" s="43">
        <v>201</v>
      </c>
      <c r="D761" s="41" t="s">
        <v>152</v>
      </c>
      <c r="E761" s="41">
        <v>109900</v>
      </c>
      <c r="F761" s="42" t="s">
        <v>202</v>
      </c>
      <c r="G761" s="41"/>
      <c r="H761" s="41"/>
      <c r="I761" s="41">
        <v>-5561.72</v>
      </c>
      <c r="J761" s="203"/>
      <c r="K761" s="166" t="s">
        <v>170</v>
      </c>
      <c r="L761" s="94"/>
      <c r="M761" s="94"/>
      <c r="N761" s="94"/>
      <c r="O761" s="170"/>
    </row>
    <row r="762" spans="1:15" ht="15" customHeight="1">
      <c r="A762" s="91">
        <v>2001021</v>
      </c>
      <c r="B762" s="41" t="s">
        <v>89</v>
      </c>
      <c r="C762" s="43">
        <v>201</v>
      </c>
      <c r="D762" s="41" t="s">
        <v>152</v>
      </c>
      <c r="E762" s="41">
        <v>109900</v>
      </c>
      <c r="F762" s="42" t="s">
        <v>202</v>
      </c>
      <c r="G762" s="41"/>
      <c r="H762" s="41"/>
      <c r="I762" s="41">
        <v>34.9</v>
      </c>
      <c r="J762" s="203"/>
      <c r="K762" s="286" t="s">
        <v>162</v>
      </c>
      <c r="L762" s="94"/>
      <c r="M762" s="94"/>
      <c r="N762" s="94"/>
      <c r="O762" s="170"/>
    </row>
    <row r="763" spans="1:15" ht="15" customHeight="1">
      <c r="A763" s="91">
        <v>2001051</v>
      </c>
      <c r="B763" s="41" t="s">
        <v>87</v>
      </c>
      <c r="C763" s="43">
        <v>201</v>
      </c>
      <c r="D763" s="41" t="s">
        <v>152</v>
      </c>
      <c r="E763" s="41">
        <v>109900</v>
      </c>
      <c r="F763" s="42" t="s">
        <v>202</v>
      </c>
      <c r="G763" s="41"/>
      <c r="H763" s="41"/>
      <c r="I763" s="41">
        <v>37.22</v>
      </c>
      <c r="J763" s="203"/>
      <c r="K763" s="286" t="s">
        <v>162</v>
      </c>
      <c r="L763" s="94"/>
      <c r="M763" s="94"/>
      <c r="N763" s="94"/>
      <c r="O763" s="170"/>
    </row>
    <row r="764" spans="1:15" ht="15" customHeight="1">
      <c r="A764" s="91">
        <v>2000010</v>
      </c>
      <c r="B764" s="41" t="s">
        <v>159</v>
      </c>
      <c r="C764" s="43">
        <v>201</v>
      </c>
      <c r="D764" s="41" t="s">
        <v>152</v>
      </c>
      <c r="E764" s="41">
        <v>109900</v>
      </c>
      <c r="F764" s="42" t="s">
        <v>202</v>
      </c>
      <c r="G764" s="41"/>
      <c r="H764" s="41"/>
      <c r="I764" s="41">
        <v>7.66</v>
      </c>
      <c r="J764" s="203"/>
      <c r="K764" s="166" t="s">
        <v>161</v>
      </c>
      <c r="L764" s="94"/>
      <c r="M764" s="94"/>
      <c r="N764" s="94"/>
      <c r="O764" s="170"/>
    </row>
    <row r="765" spans="1:15" ht="15" customHeight="1">
      <c r="A765" s="91">
        <v>2001021</v>
      </c>
      <c r="B765" s="41" t="s">
        <v>89</v>
      </c>
      <c r="C765" s="43">
        <v>201</v>
      </c>
      <c r="D765" s="41" t="s">
        <v>152</v>
      </c>
      <c r="E765" s="41">
        <v>109900</v>
      </c>
      <c r="F765" s="42" t="s">
        <v>202</v>
      </c>
      <c r="G765" s="41"/>
      <c r="H765" s="41"/>
      <c r="I765" s="41">
        <v>6.34</v>
      </c>
      <c r="J765" s="203"/>
      <c r="K765" s="286" t="s">
        <v>162</v>
      </c>
      <c r="L765" s="94"/>
      <c r="M765" s="94"/>
      <c r="N765" s="94"/>
      <c r="O765" s="170"/>
    </row>
    <row r="766" spans="1:15" ht="15" customHeight="1">
      <c r="A766" s="91">
        <v>2001021</v>
      </c>
      <c r="B766" s="41" t="s">
        <v>89</v>
      </c>
      <c r="C766" s="43">
        <v>201</v>
      </c>
      <c r="D766" s="41" t="s">
        <v>152</v>
      </c>
      <c r="E766" s="41">
        <v>109900</v>
      </c>
      <c r="F766" s="42" t="s">
        <v>202</v>
      </c>
      <c r="G766" s="41"/>
      <c r="H766" s="41"/>
      <c r="I766" s="41">
        <v>59.49</v>
      </c>
      <c r="J766" s="203"/>
      <c r="K766" s="286" t="s">
        <v>162</v>
      </c>
      <c r="L766" s="94"/>
      <c r="M766" s="94"/>
      <c r="N766" s="94"/>
      <c r="O766" s="170"/>
    </row>
    <row r="767" spans="1:15" ht="15" customHeight="1">
      <c r="A767" s="91">
        <v>2001021</v>
      </c>
      <c r="B767" s="41" t="s">
        <v>89</v>
      </c>
      <c r="C767" s="43">
        <v>201</v>
      </c>
      <c r="D767" s="41" t="s">
        <v>152</v>
      </c>
      <c r="E767" s="41">
        <v>109900</v>
      </c>
      <c r="F767" s="42" t="s">
        <v>202</v>
      </c>
      <c r="G767" s="41"/>
      <c r="H767" s="41"/>
      <c r="I767" s="41">
        <v>12.64</v>
      </c>
      <c r="J767" s="203"/>
      <c r="K767" s="286" t="s">
        <v>162</v>
      </c>
      <c r="L767" s="94"/>
      <c r="M767" s="94"/>
      <c r="N767" s="94"/>
      <c r="O767" s="170"/>
    </row>
    <row r="768" spans="1:15" ht="15" customHeight="1">
      <c r="A768" s="91">
        <v>2001021</v>
      </c>
      <c r="B768" s="41" t="s">
        <v>89</v>
      </c>
      <c r="C768" s="43">
        <v>201</v>
      </c>
      <c r="D768" s="41" t="s">
        <v>152</v>
      </c>
      <c r="E768" s="41">
        <v>109900</v>
      </c>
      <c r="F768" s="42" t="s">
        <v>202</v>
      </c>
      <c r="G768" s="41"/>
      <c r="H768" s="41"/>
      <c r="I768" s="41">
        <v>114351.5</v>
      </c>
      <c r="J768" s="203"/>
      <c r="K768" s="286" t="s">
        <v>162</v>
      </c>
      <c r="L768" s="94"/>
      <c r="M768" s="94"/>
      <c r="N768" s="94"/>
      <c r="O768" s="170"/>
    </row>
    <row r="769" spans="1:15" ht="15" customHeight="1">
      <c r="A769" s="91">
        <v>2001051</v>
      </c>
      <c r="B769" s="41" t="s">
        <v>87</v>
      </c>
      <c r="C769" s="43">
        <v>201</v>
      </c>
      <c r="D769" s="41" t="s">
        <v>152</v>
      </c>
      <c r="E769" s="41">
        <v>109900</v>
      </c>
      <c r="F769" s="42" t="s">
        <v>202</v>
      </c>
      <c r="G769" s="41"/>
      <c r="H769" s="41"/>
      <c r="I769" s="41">
        <v>119884.73</v>
      </c>
      <c r="J769" s="203"/>
      <c r="K769" s="286" t="s">
        <v>162</v>
      </c>
      <c r="L769" s="94"/>
      <c r="M769" s="94"/>
      <c r="N769" s="94"/>
      <c r="O769" s="170"/>
    </row>
    <row r="770" spans="1:15" ht="15" customHeight="1">
      <c r="A770" s="91">
        <v>5004000</v>
      </c>
      <c r="B770" s="41" t="s">
        <v>170</v>
      </c>
      <c r="C770" s="43">
        <v>201</v>
      </c>
      <c r="D770" s="41" t="s">
        <v>152</v>
      </c>
      <c r="E770" s="41">
        <v>109900</v>
      </c>
      <c r="F770" s="42" t="s">
        <v>202</v>
      </c>
      <c r="G770" s="41"/>
      <c r="H770" s="41"/>
      <c r="I770" s="41">
        <v>19845.18</v>
      </c>
      <c r="J770" s="203"/>
      <c r="K770" s="166" t="s">
        <v>170</v>
      </c>
      <c r="L770" s="94"/>
      <c r="M770" s="94"/>
      <c r="N770" s="94"/>
      <c r="O770" s="170"/>
    </row>
    <row r="771" spans="1:15" ht="15" customHeight="1">
      <c r="A771" s="91">
        <v>2001041</v>
      </c>
      <c r="B771" s="41" t="s">
        <v>98</v>
      </c>
      <c r="C771" s="43">
        <v>201</v>
      </c>
      <c r="D771" s="41" t="s">
        <v>152</v>
      </c>
      <c r="E771" s="41">
        <v>109900</v>
      </c>
      <c r="F771" s="42" t="s">
        <v>202</v>
      </c>
      <c r="G771" s="41"/>
      <c r="H771" s="41"/>
      <c r="I771" s="41">
        <v>106597.93</v>
      </c>
      <c r="J771" s="203"/>
      <c r="K771" s="286" t="s">
        <v>162</v>
      </c>
      <c r="L771" s="94"/>
      <c r="M771" s="94"/>
      <c r="N771" s="94"/>
      <c r="O771" s="170"/>
    </row>
    <row r="772" spans="1:15" ht="15" customHeight="1">
      <c r="A772" s="91">
        <v>2001051</v>
      </c>
      <c r="B772" s="41" t="s">
        <v>87</v>
      </c>
      <c r="C772" s="43">
        <v>201</v>
      </c>
      <c r="D772" s="41" t="s">
        <v>152</v>
      </c>
      <c r="E772" s="41">
        <v>109900</v>
      </c>
      <c r="F772" s="42" t="s">
        <v>202</v>
      </c>
      <c r="G772" s="41"/>
      <c r="H772" s="41"/>
      <c r="I772" s="41">
        <v>2075.23</v>
      </c>
      <c r="J772" s="203"/>
      <c r="K772" s="286" t="s">
        <v>162</v>
      </c>
      <c r="L772" s="94"/>
      <c r="M772" s="94"/>
      <c r="N772" s="94"/>
      <c r="O772" s="170"/>
    </row>
    <row r="773" spans="1:15" ht="15" customHeight="1">
      <c r="A773" s="91">
        <v>2000010</v>
      </c>
      <c r="B773" s="41" t="s">
        <v>159</v>
      </c>
      <c r="C773" s="43">
        <v>201</v>
      </c>
      <c r="D773" s="41" t="s">
        <v>152</v>
      </c>
      <c r="E773" s="41">
        <v>109900</v>
      </c>
      <c r="F773" s="42" t="s">
        <v>202</v>
      </c>
      <c r="G773" s="41"/>
      <c r="H773" s="41"/>
      <c r="I773" s="41">
        <v>22802.240000000002</v>
      </c>
      <c r="J773" s="203"/>
      <c r="K773" s="166" t="s">
        <v>161</v>
      </c>
      <c r="L773" s="94"/>
      <c r="M773" s="94"/>
      <c r="N773" s="94"/>
      <c r="O773" s="170"/>
    </row>
    <row r="774" spans="1:15" ht="15" customHeight="1">
      <c r="A774" s="91">
        <v>2001011</v>
      </c>
      <c r="B774" s="41" t="s">
        <v>97</v>
      </c>
      <c r="C774" s="43">
        <v>201</v>
      </c>
      <c r="D774" s="41" t="s">
        <v>152</v>
      </c>
      <c r="E774" s="41">
        <v>109900</v>
      </c>
      <c r="F774" s="42" t="s">
        <v>202</v>
      </c>
      <c r="G774" s="41"/>
      <c r="H774" s="41"/>
      <c r="I774" s="41">
        <v>135508.72</v>
      </c>
      <c r="J774" s="203"/>
      <c r="K774" s="286" t="s">
        <v>162</v>
      </c>
      <c r="L774" s="94"/>
      <c r="M774" s="94"/>
      <c r="N774" s="94"/>
      <c r="O774" s="170"/>
    </row>
    <row r="775" spans="1:15" ht="15" customHeight="1">
      <c r="A775" s="91">
        <v>2001011</v>
      </c>
      <c r="B775" s="41" t="s">
        <v>97</v>
      </c>
      <c r="C775" s="43">
        <v>201</v>
      </c>
      <c r="D775" s="41" t="s">
        <v>152</v>
      </c>
      <c r="E775" s="41">
        <v>109900</v>
      </c>
      <c r="F775" s="42" t="s">
        <v>202</v>
      </c>
      <c r="G775" s="41"/>
      <c r="H775" s="41"/>
      <c r="I775" s="41">
        <v>7528.77</v>
      </c>
      <c r="J775" s="203"/>
      <c r="K775" s="286" t="s">
        <v>162</v>
      </c>
      <c r="L775" s="94"/>
      <c r="M775" s="94"/>
      <c r="N775" s="94"/>
      <c r="O775" s="170"/>
    </row>
    <row r="776" spans="1:15" ht="15" customHeight="1">
      <c r="A776" s="91">
        <v>2001051</v>
      </c>
      <c r="B776" s="41" t="s">
        <v>87</v>
      </c>
      <c r="C776" s="43">
        <v>201</v>
      </c>
      <c r="D776" s="41" t="s">
        <v>152</v>
      </c>
      <c r="E776" s="41">
        <v>109900</v>
      </c>
      <c r="F776" s="42" t="s">
        <v>202</v>
      </c>
      <c r="G776" s="41"/>
      <c r="H776" s="41"/>
      <c r="I776" s="41">
        <v>186.12</v>
      </c>
      <c r="J776" s="203"/>
      <c r="K776" s="286" t="s">
        <v>162</v>
      </c>
      <c r="L776" s="94"/>
      <c r="M776" s="94"/>
      <c r="N776" s="94"/>
      <c r="O776" s="170"/>
    </row>
    <row r="777" spans="1:15" ht="15" customHeight="1">
      <c r="A777" s="91">
        <v>5004000</v>
      </c>
      <c r="B777" s="41" t="s">
        <v>170</v>
      </c>
      <c r="C777" s="43">
        <v>201</v>
      </c>
      <c r="D777" s="41" t="s">
        <v>152</v>
      </c>
      <c r="E777" s="41">
        <v>109900</v>
      </c>
      <c r="F777" s="42" t="s">
        <v>202</v>
      </c>
      <c r="G777" s="41"/>
      <c r="H777" s="41"/>
      <c r="I777" s="41">
        <v>28847.59</v>
      </c>
      <c r="J777" s="203"/>
      <c r="K777" s="166" t="s">
        <v>170</v>
      </c>
      <c r="L777" s="94"/>
      <c r="M777" s="94"/>
      <c r="N777" s="94"/>
      <c r="O777" s="170"/>
    </row>
    <row r="778" spans="1:15" ht="15" customHeight="1">
      <c r="A778" s="91">
        <v>2001021</v>
      </c>
      <c r="B778" s="41" t="s">
        <v>89</v>
      </c>
      <c r="C778" s="43">
        <v>201</v>
      </c>
      <c r="D778" s="41" t="s">
        <v>152</v>
      </c>
      <c r="E778" s="41">
        <v>109900</v>
      </c>
      <c r="F778" s="42" t="s">
        <v>202</v>
      </c>
      <c r="G778" s="41"/>
      <c r="H778" s="41"/>
      <c r="I778" s="41">
        <v>118222.51</v>
      </c>
      <c r="J778" s="203"/>
      <c r="K778" s="286" t="s">
        <v>162</v>
      </c>
      <c r="L778" s="94"/>
      <c r="M778" s="94"/>
      <c r="N778" s="94"/>
      <c r="O778" s="170"/>
    </row>
    <row r="779" spans="1:15" ht="15" customHeight="1">
      <c r="A779" s="91">
        <v>2001041</v>
      </c>
      <c r="B779" s="41" t="s">
        <v>98</v>
      </c>
      <c r="C779" s="43">
        <v>201</v>
      </c>
      <c r="D779" s="41" t="s">
        <v>152</v>
      </c>
      <c r="E779" s="41">
        <v>109900</v>
      </c>
      <c r="F779" s="42" t="s">
        <v>202</v>
      </c>
      <c r="G779" s="41"/>
      <c r="H779" s="41"/>
      <c r="I779" s="41">
        <v>128145.84</v>
      </c>
      <c r="J779" s="203"/>
      <c r="K779" s="286" t="s">
        <v>162</v>
      </c>
      <c r="L779" s="94"/>
      <c r="M779" s="94"/>
      <c r="N779" s="94"/>
      <c r="O779" s="170"/>
    </row>
    <row r="780" spans="1:15" ht="15" customHeight="1">
      <c r="A780" s="91">
        <v>2001051</v>
      </c>
      <c r="B780" s="41" t="s">
        <v>87</v>
      </c>
      <c r="C780" s="43">
        <v>201</v>
      </c>
      <c r="D780" s="41" t="s">
        <v>152</v>
      </c>
      <c r="E780" s="41">
        <v>109900</v>
      </c>
      <c r="F780" s="42" t="s">
        <v>202</v>
      </c>
      <c r="G780" s="41"/>
      <c r="H780" s="41"/>
      <c r="I780" s="41">
        <v>10.51</v>
      </c>
      <c r="J780" s="203"/>
      <c r="K780" s="286" t="s">
        <v>162</v>
      </c>
      <c r="L780" s="94"/>
      <c r="M780" s="94"/>
      <c r="N780" s="94"/>
      <c r="O780" s="170"/>
    </row>
    <row r="781" spans="1:15" ht="15" customHeight="1">
      <c r="A781" s="91">
        <v>2001051</v>
      </c>
      <c r="B781" s="41" t="s">
        <v>87</v>
      </c>
      <c r="C781" s="43">
        <v>201</v>
      </c>
      <c r="D781" s="41" t="s">
        <v>152</v>
      </c>
      <c r="E781" s="41">
        <v>109900</v>
      </c>
      <c r="F781" s="42" t="s">
        <v>202</v>
      </c>
      <c r="G781" s="41"/>
      <c r="H781" s="41"/>
      <c r="I781" s="41">
        <v>24.69</v>
      </c>
      <c r="J781" s="203"/>
      <c r="K781" s="286" t="s">
        <v>162</v>
      </c>
      <c r="L781" s="94"/>
      <c r="M781" s="94"/>
      <c r="N781" s="94"/>
      <c r="O781" s="170"/>
    </row>
    <row r="782" spans="1:15" ht="15" customHeight="1">
      <c r="A782" s="91">
        <v>2001051</v>
      </c>
      <c r="B782" s="41" t="s">
        <v>87</v>
      </c>
      <c r="C782" s="43">
        <v>201</v>
      </c>
      <c r="D782" s="41" t="s">
        <v>152</v>
      </c>
      <c r="E782" s="41">
        <v>109900</v>
      </c>
      <c r="F782" s="42" t="s">
        <v>202</v>
      </c>
      <c r="G782" s="41"/>
      <c r="H782" s="41"/>
      <c r="I782" s="41">
        <v>108014.99</v>
      </c>
      <c r="J782" s="203"/>
      <c r="K782" s="286" t="s">
        <v>162</v>
      </c>
      <c r="L782" s="94"/>
      <c r="M782" s="94"/>
      <c r="N782" s="94"/>
      <c r="O782" s="170"/>
    </row>
    <row r="783" spans="1:15" ht="15" customHeight="1">
      <c r="A783" s="91">
        <v>2000010</v>
      </c>
      <c r="B783" s="41" t="s">
        <v>159</v>
      </c>
      <c r="C783" s="43">
        <v>201</v>
      </c>
      <c r="D783" s="41" t="s">
        <v>152</v>
      </c>
      <c r="E783" s="41">
        <v>109900</v>
      </c>
      <c r="F783" s="42" t="s">
        <v>202</v>
      </c>
      <c r="G783" s="41"/>
      <c r="H783" s="41"/>
      <c r="I783" s="41">
        <v>25224.6</v>
      </c>
      <c r="J783" s="203"/>
      <c r="K783" s="166" t="s">
        <v>161</v>
      </c>
      <c r="L783" s="94"/>
      <c r="M783" s="94"/>
      <c r="N783" s="94"/>
      <c r="O783" s="170"/>
    </row>
    <row r="784" spans="1:15" ht="15" customHeight="1">
      <c r="A784" s="91">
        <v>2001011</v>
      </c>
      <c r="B784" s="41" t="s">
        <v>97</v>
      </c>
      <c r="C784" s="43">
        <v>201</v>
      </c>
      <c r="D784" s="41" t="s">
        <v>152</v>
      </c>
      <c r="E784" s="41">
        <v>109900</v>
      </c>
      <c r="F784" s="42" t="s">
        <v>202</v>
      </c>
      <c r="G784" s="41"/>
      <c r="H784" s="41"/>
      <c r="I784" s="41">
        <v>1878.73</v>
      </c>
      <c r="J784" s="203"/>
      <c r="K784" s="286" t="s">
        <v>162</v>
      </c>
      <c r="L784" s="94"/>
      <c r="M784" s="94"/>
      <c r="N784" s="94"/>
      <c r="O784" s="170"/>
    </row>
    <row r="785" spans="1:15" ht="15" customHeight="1">
      <c r="A785" s="91">
        <v>2001011</v>
      </c>
      <c r="B785" s="41" t="s">
        <v>97</v>
      </c>
      <c r="C785" s="43">
        <v>201</v>
      </c>
      <c r="D785" s="41" t="s">
        <v>152</v>
      </c>
      <c r="E785" s="41">
        <v>109900</v>
      </c>
      <c r="F785" s="42" t="s">
        <v>202</v>
      </c>
      <c r="G785" s="41"/>
      <c r="H785" s="41"/>
      <c r="I785" s="41">
        <v>165029.54999999999</v>
      </c>
      <c r="J785" s="203"/>
      <c r="K785" s="286" t="s">
        <v>162</v>
      </c>
      <c r="L785" s="94"/>
      <c r="M785" s="94"/>
      <c r="N785" s="94"/>
      <c r="O785" s="170"/>
    </row>
    <row r="786" spans="1:15" ht="15" customHeight="1">
      <c r="A786" s="91">
        <v>5004000</v>
      </c>
      <c r="B786" s="41" t="s">
        <v>170</v>
      </c>
      <c r="C786" s="43">
        <v>201</v>
      </c>
      <c r="D786" s="41" t="s">
        <v>152</v>
      </c>
      <c r="E786" s="41">
        <v>109900</v>
      </c>
      <c r="F786" s="42" t="s">
        <v>202</v>
      </c>
      <c r="G786" s="41"/>
      <c r="H786" s="41"/>
      <c r="I786" s="41">
        <v>25498.5</v>
      </c>
      <c r="J786" s="203"/>
      <c r="K786" s="166" t="s">
        <v>170</v>
      </c>
      <c r="L786" s="94"/>
      <c r="M786" s="94"/>
      <c r="N786" s="94"/>
      <c r="O786" s="170"/>
    </row>
    <row r="787" spans="1:15" ht="15" customHeight="1">
      <c r="A787" s="91">
        <v>5004000</v>
      </c>
      <c r="B787" s="41" t="s">
        <v>170</v>
      </c>
      <c r="C787" s="43">
        <v>201</v>
      </c>
      <c r="D787" s="41" t="s">
        <v>152</v>
      </c>
      <c r="E787" s="41">
        <v>109900</v>
      </c>
      <c r="F787" s="42" t="s">
        <v>202</v>
      </c>
      <c r="G787" s="41"/>
      <c r="H787" s="41"/>
      <c r="I787" s="41">
        <v>-6466.48</v>
      </c>
      <c r="J787" s="203"/>
      <c r="K787" s="166" t="s">
        <v>170</v>
      </c>
      <c r="L787" s="94"/>
      <c r="M787" s="94"/>
      <c r="N787" s="94"/>
      <c r="O787" s="170"/>
    </row>
    <row r="788" spans="1:15" ht="15" customHeight="1">
      <c r="A788" s="91">
        <v>2001021</v>
      </c>
      <c r="B788" s="41" t="s">
        <v>89</v>
      </c>
      <c r="C788" s="43">
        <v>201</v>
      </c>
      <c r="D788" s="41" t="s">
        <v>152</v>
      </c>
      <c r="E788" s="41">
        <v>109900</v>
      </c>
      <c r="F788" s="42" t="s">
        <v>202</v>
      </c>
      <c r="G788" s="41"/>
      <c r="H788" s="41"/>
      <c r="I788" s="41">
        <v>-3307.12</v>
      </c>
      <c r="J788" s="203"/>
      <c r="K788" s="286" t="s">
        <v>162</v>
      </c>
      <c r="L788" s="94"/>
      <c r="M788" s="94"/>
      <c r="N788" s="94"/>
      <c r="O788" s="170"/>
    </row>
    <row r="789" spans="1:15" ht="15" customHeight="1">
      <c r="A789" s="91">
        <v>2001021</v>
      </c>
      <c r="B789" s="41" t="s">
        <v>89</v>
      </c>
      <c r="C789" s="43">
        <v>201</v>
      </c>
      <c r="D789" s="41" t="s">
        <v>152</v>
      </c>
      <c r="E789" s="41">
        <v>109900</v>
      </c>
      <c r="F789" s="42" t="s">
        <v>202</v>
      </c>
      <c r="G789" s="41"/>
      <c r="H789" s="41"/>
      <c r="I789" s="41">
        <v>112864.74</v>
      </c>
      <c r="J789" s="203"/>
      <c r="K789" s="286" t="s">
        <v>162</v>
      </c>
      <c r="L789" s="94"/>
      <c r="M789" s="94"/>
      <c r="N789" s="94"/>
      <c r="O789" s="170"/>
    </row>
    <row r="790" spans="1:15" ht="15" customHeight="1">
      <c r="A790" s="91">
        <v>2001051</v>
      </c>
      <c r="B790" s="41" t="s">
        <v>87</v>
      </c>
      <c r="C790" s="43">
        <v>201</v>
      </c>
      <c r="D790" s="41" t="s">
        <v>152</v>
      </c>
      <c r="E790" s="41">
        <v>109900</v>
      </c>
      <c r="F790" s="42" t="s">
        <v>202</v>
      </c>
      <c r="G790" s="41"/>
      <c r="H790" s="41"/>
      <c r="I790" s="41">
        <v>173.61</v>
      </c>
      <c r="J790" s="203"/>
      <c r="K790" s="286" t="s">
        <v>162</v>
      </c>
      <c r="L790" s="94"/>
      <c r="M790" s="94"/>
      <c r="N790" s="94"/>
      <c r="O790" s="170"/>
    </row>
    <row r="791" spans="1:15" ht="15" customHeight="1">
      <c r="A791" s="91">
        <v>2001011</v>
      </c>
      <c r="B791" s="41" t="s">
        <v>97</v>
      </c>
      <c r="C791" s="43">
        <v>201</v>
      </c>
      <c r="D791" s="41" t="s">
        <v>152</v>
      </c>
      <c r="E791" s="41">
        <v>109900</v>
      </c>
      <c r="F791" s="42" t="s">
        <v>202</v>
      </c>
      <c r="G791" s="41"/>
      <c r="H791" s="41"/>
      <c r="I791" s="41">
        <v>155140.41</v>
      </c>
      <c r="J791" s="203"/>
      <c r="K791" s="286" t="s">
        <v>162</v>
      </c>
      <c r="L791" s="94"/>
      <c r="M791" s="94"/>
      <c r="N791" s="94"/>
      <c r="O791" s="170"/>
    </row>
    <row r="792" spans="1:15" ht="15" customHeight="1">
      <c r="A792" s="91">
        <v>2001041</v>
      </c>
      <c r="B792" s="41" t="s">
        <v>98</v>
      </c>
      <c r="C792" s="43">
        <v>201</v>
      </c>
      <c r="D792" s="41" t="s">
        <v>152</v>
      </c>
      <c r="E792" s="41">
        <v>109900</v>
      </c>
      <c r="F792" s="42" t="s">
        <v>202</v>
      </c>
      <c r="G792" s="41"/>
      <c r="H792" s="41"/>
      <c r="I792" s="41">
        <v>136540.85</v>
      </c>
      <c r="J792" s="203"/>
      <c r="K792" s="286" t="s">
        <v>162</v>
      </c>
      <c r="L792" s="94"/>
      <c r="M792" s="94"/>
      <c r="N792" s="94"/>
      <c r="O792" s="170"/>
    </row>
    <row r="793" spans="1:15" ht="15" customHeight="1">
      <c r="A793" s="91">
        <v>2001051</v>
      </c>
      <c r="B793" s="41" t="s">
        <v>87</v>
      </c>
      <c r="C793" s="43">
        <v>201</v>
      </c>
      <c r="D793" s="41" t="s">
        <v>152</v>
      </c>
      <c r="E793" s="41">
        <v>109900</v>
      </c>
      <c r="F793" s="42" t="s">
        <v>202</v>
      </c>
      <c r="G793" s="41"/>
      <c r="H793" s="41"/>
      <c r="I793" s="41">
        <v>1047.0899999999999</v>
      </c>
      <c r="J793" s="203"/>
      <c r="K793" s="286" t="s">
        <v>162</v>
      </c>
      <c r="L793" s="94"/>
      <c r="M793" s="94"/>
      <c r="N793" s="94"/>
      <c r="O793" s="170"/>
    </row>
    <row r="794" spans="1:15" ht="15" customHeight="1">
      <c r="A794" s="91">
        <v>2001051</v>
      </c>
      <c r="B794" s="41" t="s">
        <v>87</v>
      </c>
      <c r="C794" s="43">
        <v>201</v>
      </c>
      <c r="D794" s="41" t="s">
        <v>152</v>
      </c>
      <c r="E794" s="41">
        <v>109900</v>
      </c>
      <c r="F794" s="42" t="s">
        <v>202</v>
      </c>
      <c r="G794" s="41"/>
      <c r="H794" s="41"/>
      <c r="I794" s="41">
        <v>109947.03</v>
      </c>
      <c r="J794" s="203"/>
      <c r="K794" s="286" t="s">
        <v>162</v>
      </c>
      <c r="L794" s="94"/>
      <c r="M794" s="94"/>
      <c r="N794" s="94"/>
      <c r="O794" s="170"/>
    </row>
    <row r="795" spans="1:15" ht="15" customHeight="1">
      <c r="A795" s="91">
        <v>2000010</v>
      </c>
      <c r="B795" s="41" t="s">
        <v>159</v>
      </c>
      <c r="C795" s="43">
        <v>201</v>
      </c>
      <c r="D795" s="41" t="s">
        <v>152</v>
      </c>
      <c r="E795" s="41">
        <v>109900</v>
      </c>
      <c r="F795" s="42" t="s">
        <v>202</v>
      </c>
      <c r="G795" s="41"/>
      <c r="H795" s="41"/>
      <c r="I795" s="41">
        <v>25224.6</v>
      </c>
      <c r="J795" s="203"/>
      <c r="K795" s="166" t="s">
        <v>161</v>
      </c>
      <c r="L795" s="94"/>
      <c r="M795" s="94"/>
      <c r="N795" s="94"/>
      <c r="O795" s="170"/>
    </row>
    <row r="796" spans="1:15" ht="15" customHeight="1">
      <c r="A796" s="91">
        <v>2000010</v>
      </c>
      <c r="B796" s="41" t="s">
        <v>159</v>
      </c>
      <c r="C796" s="43">
        <v>201</v>
      </c>
      <c r="D796" s="41" t="s">
        <v>152</v>
      </c>
      <c r="E796" s="41">
        <v>109900</v>
      </c>
      <c r="F796" s="42" t="s">
        <v>202</v>
      </c>
      <c r="G796" s="41"/>
      <c r="H796" s="41"/>
      <c r="I796" s="41">
        <v>16.96</v>
      </c>
      <c r="J796" s="203"/>
      <c r="K796" s="166" t="s">
        <v>161</v>
      </c>
      <c r="L796" s="94"/>
      <c r="M796" s="94"/>
      <c r="N796" s="94"/>
      <c r="O796" s="170"/>
    </row>
    <row r="797" spans="1:15" ht="15" customHeight="1">
      <c r="A797" s="91">
        <v>2001021</v>
      </c>
      <c r="B797" s="41" t="s">
        <v>89</v>
      </c>
      <c r="C797" s="43">
        <v>201</v>
      </c>
      <c r="D797" s="41" t="s">
        <v>152</v>
      </c>
      <c r="E797" s="41">
        <v>109900</v>
      </c>
      <c r="F797" s="42" t="s">
        <v>202</v>
      </c>
      <c r="G797" s="41"/>
      <c r="H797" s="41"/>
      <c r="I797" s="41">
        <v>62.61</v>
      </c>
      <c r="J797" s="203"/>
      <c r="K797" s="286" t="s">
        <v>162</v>
      </c>
      <c r="L797" s="94"/>
      <c r="M797" s="94"/>
      <c r="N797" s="94"/>
      <c r="O797" s="170"/>
    </row>
    <row r="798" spans="1:15" ht="15" customHeight="1">
      <c r="A798" s="91">
        <v>2000010</v>
      </c>
      <c r="B798" s="41" t="s">
        <v>159</v>
      </c>
      <c r="C798" s="43">
        <v>201</v>
      </c>
      <c r="D798" s="41" t="s">
        <v>152</v>
      </c>
      <c r="E798" s="41">
        <v>109900</v>
      </c>
      <c r="F798" s="42" t="s">
        <v>202</v>
      </c>
      <c r="G798" s="41"/>
      <c r="H798" s="41"/>
      <c r="I798" s="41">
        <v>5.12</v>
      </c>
      <c r="J798" s="203"/>
      <c r="K798" s="166" t="s">
        <v>161</v>
      </c>
      <c r="L798" s="94"/>
      <c r="M798" s="94"/>
      <c r="N798" s="94"/>
      <c r="O798" s="170"/>
    </row>
    <row r="799" spans="1:15" ht="15" customHeight="1">
      <c r="A799" s="91">
        <v>2001051</v>
      </c>
      <c r="B799" s="41" t="s">
        <v>87</v>
      </c>
      <c r="C799" s="43">
        <v>201</v>
      </c>
      <c r="D799" s="41" t="s">
        <v>152</v>
      </c>
      <c r="E799" s="41">
        <v>109900</v>
      </c>
      <c r="F799" s="42" t="s">
        <v>202</v>
      </c>
      <c r="G799" s="41"/>
      <c r="H799" s="41"/>
      <c r="I799" s="41">
        <v>18.190000000000001</v>
      </c>
      <c r="J799" s="203"/>
      <c r="K799" s="286" t="s">
        <v>162</v>
      </c>
      <c r="L799" s="94"/>
      <c r="M799" s="94"/>
      <c r="N799" s="94"/>
      <c r="O799" s="170"/>
    </row>
    <row r="800" spans="1:15" ht="15" customHeight="1">
      <c r="A800" s="91">
        <v>2001011</v>
      </c>
      <c r="B800" s="41" t="s">
        <v>97</v>
      </c>
      <c r="C800" s="43">
        <v>201</v>
      </c>
      <c r="D800" s="41" t="s">
        <v>152</v>
      </c>
      <c r="E800" s="41">
        <v>109900</v>
      </c>
      <c r="F800" s="42" t="s">
        <v>202</v>
      </c>
      <c r="G800" s="41"/>
      <c r="H800" s="41"/>
      <c r="I800" s="41">
        <v>179420.72</v>
      </c>
      <c r="J800" s="203"/>
      <c r="K800" s="286" t="s">
        <v>162</v>
      </c>
      <c r="L800" s="94"/>
      <c r="M800" s="94"/>
      <c r="N800" s="94"/>
      <c r="O800" s="170"/>
    </row>
    <row r="801" spans="1:15" ht="15" customHeight="1">
      <c r="A801" s="91">
        <v>2001051</v>
      </c>
      <c r="B801" s="41" t="s">
        <v>87</v>
      </c>
      <c r="C801" s="43">
        <v>201</v>
      </c>
      <c r="D801" s="41" t="s">
        <v>152</v>
      </c>
      <c r="E801" s="41">
        <v>109900</v>
      </c>
      <c r="F801" s="42" t="s">
        <v>202</v>
      </c>
      <c r="G801" s="41"/>
      <c r="H801" s="41"/>
      <c r="I801" s="41">
        <v>1282.6099999999999</v>
      </c>
      <c r="J801" s="203"/>
      <c r="K801" s="286" t="s">
        <v>162</v>
      </c>
      <c r="L801" s="94"/>
      <c r="M801" s="94"/>
      <c r="N801" s="94"/>
      <c r="O801" s="170"/>
    </row>
    <row r="802" spans="1:15" ht="15" customHeight="1">
      <c r="A802" s="91">
        <v>2001051</v>
      </c>
      <c r="B802" s="41" t="s">
        <v>87</v>
      </c>
      <c r="C802" s="43">
        <v>201</v>
      </c>
      <c r="D802" s="41" t="s">
        <v>152</v>
      </c>
      <c r="E802" s="41">
        <v>109900</v>
      </c>
      <c r="F802" s="42" t="s">
        <v>202</v>
      </c>
      <c r="G802" s="41"/>
      <c r="H802" s="41"/>
      <c r="I802" s="41">
        <v>131878.60999999999</v>
      </c>
      <c r="J802" s="203"/>
      <c r="K802" s="286" t="s">
        <v>162</v>
      </c>
      <c r="L802" s="94"/>
      <c r="M802" s="94"/>
      <c r="N802" s="94"/>
      <c r="O802" s="170"/>
    </row>
    <row r="803" spans="1:15" ht="15" customHeight="1">
      <c r="A803" s="91">
        <v>2001021</v>
      </c>
      <c r="B803" s="41" t="s">
        <v>89</v>
      </c>
      <c r="C803" s="43">
        <v>201</v>
      </c>
      <c r="D803" s="41" t="s">
        <v>152</v>
      </c>
      <c r="E803" s="41">
        <v>109900</v>
      </c>
      <c r="F803" s="42" t="s">
        <v>202</v>
      </c>
      <c r="G803" s="41"/>
      <c r="H803" s="41"/>
      <c r="I803" s="41">
        <v>128764.38</v>
      </c>
      <c r="J803" s="203"/>
      <c r="K803" s="286" t="s">
        <v>162</v>
      </c>
      <c r="L803" s="94"/>
      <c r="M803" s="94"/>
      <c r="N803" s="94"/>
      <c r="O803" s="170"/>
    </row>
    <row r="804" spans="1:15" ht="15" customHeight="1">
      <c r="A804" s="91">
        <v>2001041</v>
      </c>
      <c r="B804" s="41" t="s">
        <v>98</v>
      </c>
      <c r="C804" s="43">
        <v>201</v>
      </c>
      <c r="D804" s="41" t="s">
        <v>152</v>
      </c>
      <c r="E804" s="41">
        <v>109900</v>
      </c>
      <c r="F804" s="42" t="s">
        <v>202</v>
      </c>
      <c r="G804" s="41"/>
      <c r="H804" s="41"/>
      <c r="I804" s="41">
        <v>106566.9</v>
      </c>
      <c r="J804" s="203"/>
      <c r="K804" s="286" t="s">
        <v>162</v>
      </c>
      <c r="L804" s="94"/>
      <c r="M804" s="94"/>
      <c r="N804" s="94"/>
      <c r="O804" s="170"/>
    </row>
    <row r="805" spans="1:15" ht="15" customHeight="1">
      <c r="A805" s="91">
        <v>5001000</v>
      </c>
      <c r="B805" s="41" t="s">
        <v>190</v>
      </c>
      <c r="C805" s="43">
        <v>201</v>
      </c>
      <c r="D805" s="41" t="s">
        <v>152</v>
      </c>
      <c r="E805" s="41">
        <v>109900</v>
      </c>
      <c r="F805" s="42" t="s">
        <v>202</v>
      </c>
      <c r="G805" s="41"/>
      <c r="H805" s="41"/>
      <c r="I805" s="41">
        <v>1767.33</v>
      </c>
      <c r="J805" s="203"/>
      <c r="K805" s="286" t="s">
        <v>174</v>
      </c>
      <c r="L805" s="94"/>
      <c r="M805" s="94"/>
      <c r="N805" s="94"/>
      <c r="O805" s="170" t="s">
        <v>191</v>
      </c>
    </row>
    <row r="806" spans="1:15" ht="15" customHeight="1">
      <c r="A806" s="91">
        <v>5004000</v>
      </c>
      <c r="B806" s="41" t="s">
        <v>170</v>
      </c>
      <c r="C806" s="43">
        <v>201</v>
      </c>
      <c r="D806" s="41" t="s">
        <v>152</v>
      </c>
      <c r="E806" s="41">
        <v>109900</v>
      </c>
      <c r="F806" s="42" t="s">
        <v>202</v>
      </c>
      <c r="G806" s="41"/>
      <c r="H806" s="41"/>
      <c r="I806" s="41">
        <v>22758.5</v>
      </c>
      <c r="J806" s="203"/>
      <c r="K806" s="166" t="s">
        <v>170</v>
      </c>
      <c r="L806" s="94"/>
      <c r="M806" s="94"/>
      <c r="N806" s="94"/>
      <c r="O806" s="170"/>
    </row>
    <row r="807" spans="1:15" ht="15" customHeight="1">
      <c r="A807" s="91">
        <v>2001041</v>
      </c>
      <c r="B807" s="41" t="s">
        <v>98</v>
      </c>
      <c r="C807" s="43">
        <v>201</v>
      </c>
      <c r="D807" s="41" t="s">
        <v>152</v>
      </c>
      <c r="E807" s="41">
        <v>109900</v>
      </c>
      <c r="F807" s="42" t="s">
        <v>202</v>
      </c>
      <c r="G807" s="41"/>
      <c r="H807" s="41"/>
      <c r="I807" s="41">
        <v>-20375.47</v>
      </c>
      <c r="J807" s="203"/>
      <c r="K807" s="286" t="s">
        <v>162</v>
      </c>
      <c r="L807" s="94"/>
      <c r="M807" s="94"/>
      <c r="N807" s="94"/>
      <c r="O807" s="170"/>
    </row>
    <row r="808" spans="1:15" ht="15" customHeight="1">
      <c r="A808" s="91">
        <v>2001021</v>
      </c>
      <c r="B808" s="41" t="s">
        <v>89</v>
      </c>
      <c r="C808" s="43">
        <v>201</v>
      </c>
      <c r="D808" s="41" t="s">
        <v>152</v>
      </c>
      <c r="E808" s="41">
        <v>109900</v>
      </c>
      <c r="F808" s="42" t="s">
        <v>202</v>
      </c>
      <c r="G808" s="41"/>
      <c r="H808" s="41"/>
      <c r="I808" s="41">
        <v>30902.97</v>
      </c>
      <c r="J808" s="203"/>
      <c r="K808" s="286" t="s">
        <v>162</v>
      </c>
      <c r="L808" s="94"/>
      <c r="M808" s="94"/>
      <c r="N808" s="94"/>
      <c r="O808" s="170"/>
    </row>
    <row r="809" spans="1:15" ht="15" customHeight="1">
      <c r="A809" s="91">
        <v>2000010</v>
      </c>
      <c r="B809" s="41" t="s">
        <v>159</v>
      </c>
      <c r="C809" s="43">
        <v>201</v>
      </c>
      <c r="D809" s="41" t="s">
        <v>152</v>
      </c>
      <c r="E809" s="41">
        <v>109900</v>
      </c>
      <c r="F809" s="42" t="s">
        <v>202</v>
      </c>
      <c r="G809" s="41"/>
      <c r="H809" s="41"/>
      <c r="I809" s="41">
        <v>25224.61</v>
      </c>
      <c r="J809" s="203"/>
      <c r="K809" s="166" t="s">
        <v>161</v>
      </c>
      <c r="L809" s="94"/>
      <c r="M809" s="94"/>
      <c r="N809" s="94"/>
      <c r="O809" s="170"/>
    </row>
    <row r="810" spans="1:15" ht="15" customHeight="1">
      <c r="A810" s="91">
        <v>2001051</v>
      </c>
      <c r="B810" s="41" t="s">
        <v>87</v>
      </c>
      <c r="C810" s="43">
        <v>201</v>
      </c>
      <c r="D810" s="41" t="s">
        <v>152</v>
      </c>
      <c r="E810" s="41">
        <v>109900</v>
      </c>
      <c r="F810" s="42" t="s">
        <v>202</v>
      </c>
      <c r="G810" s="41"/>
      <c r="H810" s="41"/>
      <c r="I810" s="41">
        <v>806.49</v>
      </c>
      <c r="J810" s="203"/>
      <c r="K810" s="286" t="s">
        <v>162</v>
      </c>
      <c r="L810" s="94"/>
      <c r="M810" s="94"/>
      <c r="N810" s="94"/>
      <c r="O810" s="170"/>
    </row>
    <row r="811" spans="1:15" ht="15" customHeight="1">
      <c r="A811" s="91">
        <v>2001021</v>
      </c>
      <c r="B811" s="41" t="s">
        <v>89</v>
      </c>
      <c r="C811" s="43">
        <v>201</v>
      </c>
      <c r="D811" s="41" t="s">
        <v>152</v>
      </c>
      <c r="E811" s="41">
        <v>109900</v>
      </c>
      <c r="F811" s="42" t="s">
        <v>202</v>
      </c>
      <c r="G811" s="41"/>
      <c r="H811" s="41"/>
      <c r="I811" s="41">
        <v>20.3</v>
      </c>
      <c r="J811" s="203"/>
      <c r="K811" s="286" t="s">
        <v>162</v>
      </c>
      <c r="L811" s="94"/>
      <c r="M811" s="94"/>
      <c r="N811" s="94"/>
      <c r="O811" s="170"/>
    </row>
    <row r="812" spans="1:15" ht="15" customHeight="1">
      <c r="A812" s="91">
        <v>2001011</v>
      </c>
      <c r="B812" s="41" t="s">
        <v>97</v>
      </c>
      <c r="C812" s="43">
        <v>201</v>
      </c>
      <c r="D812" s="41" t="s">
        <v>152</v>
      </c>
      <c r="E812" s="41">
        <v>109900</v>
      </c>
      <c r="F812" s="42" t="s">
        <v>202</v>
      </c>
      <c r="G812" s="41"/>
      <c r="H812" s="41"/>
      <c r="I812" s="41">
        <v>3699.88</v>
      </c>
      <c r="J812" s="203"/>
      <c r="K812" s="286" t="s">
        <v>162</v>
      </c>
      <c r="L812" s="94"/>
      <c r="M812" s="94"/>
      <c r="N812" s="94"/>
      <c r="O812" s="170"/>
    </row>
    <row r="813" spans="1:15" ht="15" customHeight="1">
      <c r="A813" s="91">
        <v>2000010</v>
      </c>
      <c r="B813" s="41" t="s">
        <v>159</v>
      </c>
      <c r="C813" s="43">
        <v>201</v>
      </c>
      <c r="D813" s="41" t="s">
        <v>152</v>
      </c>
      <c r="E813" s="41">
        <v>109900</v>
      </c>
      <c r="F813" s="42" t="s">
        <v>202</v>
      </c>
      <c r="G813" s="41"/>
      <c r="H813" s="41"/>
      <c r="I813" s="41">
        <v>7.23</v>
      </c>
      <c r="J813" s="203"/>
      <c r="K813" s="166" t="s">
        <v>161</v>
      </c>
      <c r="L813" s="94"/>
      <c r="M813" s="94"/>
      <c r="N813" s="94"/>
      <c r="O813" s="170"/>
    </row>
    <row r="814" spans="1:15" ht="15" customHeight="1">
      <c r="A814" s="91">
        <v>2000010</v>
      </c>
      <c r="B814" s="41" t="s">
        <v>159</v>
      </c>
      <c r="C814" s="43">
        <v>201</v>
      </c>
      <c r="D814" s="41" t="s">
        <v>152</v>
      </c>
      <c r="E814" s="41">
        <v>109900</v>
      </c>
      <c r="F814" s="42" t="s">
        <v>202</v>
      </c>
      <c r="G814" s="41"/>
      <c r="H814" s="41"/>
      <c r="I814" s="41">
        <v>30470.28</v>
      </c>
      <c r="J814" s="203"/>
      <c r="K814" s="166" t="s">
        <v>161</v>
      </c>
      <c r="L814" s="94"/>
      <c r="M814" s="94"/>
      <c r="N814" s="94"/>
      <c r="O814" s="170"/>
    </row>
    <row r="815" spans="1:15" ht="15" customHeight="1">
      <c r="A815" s="91">
        <v>2001051</v>
      </c>
      <c r="B815" s="41" t="s">
        <v>87</v>
      </c>
      <c r="C815" s="43">
        <v>201</v>
      </c>
      <c r="D815" s="41" t="s">
        <v>152</v>
      </c>
      <c r="E815" s="41">
        <v>109900</v>
      </c>
      <c r="F815" s="42" t="s">
        <v>202</v>
      </c>
      <c r="G815" s="41"/>
      <c r="H815" s="41"/>
      <c r="I815" s="41">
        <v>558.55999999999995</v>
      </c>
      <c r="J815" s="203"/>
      <c r="K815" s="286" t="s">
        <v>162</v>
      </c>
      <c r="L815" s="94"/>
      <c r="M815" s="94"/>
      <c r="N815" s="94"/>
      <c r="O815" s="170"/>
    </row>
    <row r="816" spans="1:15" ht="15" customHeight="1">
      <c r="A816" s="91">
        <v>2001051</v>
      </c>
      <c r="B816" s="41" t="s">
        <v>87</v>
      </c>
      <c r="C816" s="43">
        <v>201</v>
      </c>
      <c r="D816" s="41" t="s">
        <v>152</v>
      </c>
      <c r="E816" s="41">
        <v>109900</v>
      </c>
      <c r="F816" s="42" t="s">
        <v>202</v>
      </c>
      <c r="G816" s="41"/>
      <c r="H816" s="41"/>
      <c r="I816" s="41">
        <v>139028.62</v>
      </c>
      <c r="J816" s="203"/>
      <c r="K816" s="286" t="s">
        <v>162</v>
      </c>
      <c r="L816" s="94"/>
      <c r="M816" s="94"/>
      <c r="N816" s="94"/>
      <c r="O816" s="170"/>
    </row>
    <row r="817" spans="1:15" ht="15" customHeight="1">
      <c r="A817" s="91">
        <v>2001011</v>
      </c>
      <c r="B817" s="41" t="s">
        <v>97</v>
      </c>
      <c r="C817" s="43">
        <v>201</v>
      </c>
      <c r="D817" s="41" t="s">
        <v>152</v>
      </c>
      <c r="E817" s="41">
        <v>109900</v>
      </c>
      <c r="F817" s="42" t="s">
        <v>202</v>
      </c>
      <c r="G817" s="41"/>
      <c r="H817" s="41"/>
      <c r="I817" s="41">
        <v>176272</v>
      </c>
      <c r="J817" s="203"/>
      <c r="K817" s="286" t="s">
        <v>162</v>
      </c>
      <c r="L817" s="94"/>
      <c r="M817" s="94"/>
      <c r="N817" s="94"/>
      <c r="O817" s="170"/>
    </row>
    <row r="818" spans="1:15" ht="15" customHeight="1">
      <c r="A818" s="91">
        <v>2001021</v>
      </c>
      <c r="B818" s="41" t="s">
        <v>89</v>
      </c>
      <c r="C818" s="43">
        <v>201</v>
      </c>
      <c r="D818" s="41" t="s">
        <v>152</v>
      </c>
      <c r="E818" s="41">
        <v>109900</v>
      </c>
      <c r="F818" s="42" t="s">
        <v>202</v>
      </c>
      <c r="G818" s="41"/>
      <c r="H818" s="41"/>
      <c r="I818" s="41">
        <v>126763.61</v>
      </c>
      <c r="J818" s="203"/>
      <c r="K818" s="286" t="s">
        <v>162</v>
      </c>
      <c r="L818" s="94"/>
      <c r="M818" s="94"/>
      <c r="N818" s="94"/>
      <c r="O818" s="170"/>
    </row>
    <row r="819" spans="1:15" ht="15" customHeight="1">
      <c r="A819" s="91">
        <v>2001041</v>
      </c>
      <c r="B819" s="41" t="s">
        <v>98</v>
      </c>
      <c r="C819" s="43">
        <v>201</v>
      </c>
      <c r="D819" s="41" t="s">
        <v>152</v>
      </c>
      <c r="E819" s="41">
        <v>109900</v>
      </c>
      <c r="F819" s="42" t="s">
        <v>202</v>
      </c>
      <c r="G819" s="41"/>
      <c r="H819" s="41"/>
      <c r="I819" s="41">
        <v>108284.87</v>
      </c>
      <c r="J819" s="203"/>
      <c r="K819" s="286" t="s">
        <v>162</v>
      </c>
      <c r="L819" s="94"/>
      <c r="M819" s="94"/>
      <c r="N819" s="94"/>
      <c r="O819" s="170"/>
    </row>
    <row r="820" spans="1:15" ht="15" customHeight="1">
      <c r="A820" s="91">
        <v>2001051</v>
      </c>
      <c r="B820" s="41" t="s">
        <v>87</v>
      </c>
      <c r="C820" s="43">
        <v>201</v>
      </c>
      <c r="D820" s="41" t="s">
        <v>152</v>
      </c>
      <c r="E820" s="41">
        <v>109900</v>
      </c>
      <c r="F820" s="42" t="s">
        <v>202</v>
      </c>
      <c r="G820" s="41"/>
      <c r="H820" s="41"/>
      <c r="I820" s="41">
        <v>316.01</v>
      </c>
      <c r="J820" s="203"/>
      <c r="K820" s="286" t="s">
        <v>162</v>
      </c>
      <c r="L820" s="94"/>
      <c r="M820" s="94"/>
      <c r="N820" s="94"/>
      <c r="O820" s="170"/>
    </row>
    <row r="821" spans="1:15" ht="15" customHeight="1">
      <c r="A821" s="91">
        <v>5004000</v>
      </c>
      <c r="B821" s="41" t="s">
        <v>170</v>
      </c>
      <c r="C821" s="43">
        <v>201</v>
      </c>
      <c r="D821" s="41" t="s">
        <v>152</v>
      </c>
      <c r="E821" s="41">
        <v>109900</v>
      </c>
      <c r="F821" s="42" t="s">
        <v>202</v>
      </c>
      <c r="G821" s="41"/>
      <c r="H821" s="41"/>
      <c r="I821" s="41">
        <v>20748.53</v>
      </c>
      <c r="J821" s="203"/>
      <c r="K821" s="166" t="s">
        <v>170</v>
      </c>
      <c r="L821" s="94"/>
      <c r="M821" s="94"/>
      <c r="N821" s="94"/>
      <c r="O821" s="170"/>
    </row>
    <row r="822" spans="1:15" ht="15" customHeight="1">
      <c r="A822" s="91">
        <v>2001011</v>
      </c>
      <c r="B822" s="41" t="s">
        <v>97</v>
      </c>
      <c r="C822" s="43">
        <v>201</v>
      </c>
      <c r="D822" s="41" t="s">
        <v>152</v>
      </c>
      <c r="E822" s="41">
        <v>109900</v>
      </c>
      <c r="F822" s="42" t="s">
        <v>202</v>
      </c>
      <c r="G822" s="41"/>
      <c r="H822" s="41"/>
      <c r="I822" s="41">
        <v>59.22</v>
      </c>
      <c r="J822" s="203"/>
      <c r="K822" s="286" t="s">
        <v>162</v>
      </c>
      <c r="L822" s="94"/>
      <c r="M822" s="94"/>
      <c r="N822" s="94"/>
      <c r="O822" s="170"/>
    </row>
    <row r="823" spans="1:15" ht="15" customHeight="1">
      <c r="A823" s="91">
        <v>2001051</v>
      </c>
      <c r="B823" s="41" t="s">
        <v>87</v>
      </c>
      <c r="C823" s="43">
        <v>201</v>
      </c>
      <c r="D823" s="41" t="s">
        <v>152</v>
      </c>
      <c r="E823" s="41">
        <v>109900</v>
      </c>
      <c r="F823" s="42" t="s">
        <v>202</v>
      </c>
      <c r="G823" s="41"/>
      <c r="H823" s="41"/>
      <c r="I823" s="41">
        <v>18.190000000000001</v>
      </c>
      <c r="J823" s="203"/>
      <c r="K823" s="286" t="s">
        <v>162</v>
      </c>
      <c r="L823" s="94"/>
      <c r="M823" s="94"/>
      <c r="N823" s="94"/>
      <c r="O823" s="170"/>
    </row>
    <row r="824" spans="1:15" ht="15" customHeight="1">
      <c r="A824" s="91">
        <v>2000010</v>
      </c>
      <c r="B824" s="41" t="s">
        <v>159</v>
      </c>
      <c r="C824" s="43">
        <v>201</v>
      </c>
      <c r="D824" s="41" t="s">
        <v>152</v>
      </c>
      <c r="E824" s="41">
        <v>109900</v>
      </c>
      <c r="F824" s="42" t="s">
        <v>202</v>
      </c>
      <c r="G824" s="41"/>
      <c r="H824" s="41"/>
      <c r="I824" s="41">
        <v>19.88</v>
      </c>
      <c r="J824" s="203"/>
      <c r="K824" s="166" t="s">
        <v>161</v>
      </c>
      <c r="L824" s="94"/>
      <c r="M824" s="94"/>
      <c r="N824" s="94"/>
      <c r="O824" s="170"/>
    </row>
    <row r="825" spans="1:15" ht="15" customHeight="1">
      <c r="A825" s="91">
        <v>2001021</v>
      </c>
      <c r="B825" s="41" t="s">
        <v>89</v>
      </c>
      <c r="C825" s="43">
        <v>201</v>
      </c>
      <c r="D825" s="41" t="s">
        <v>152</v>
      </c>
      <c r="E825" s="41">
        <v>109900</v>
      </c>
      <c r="F825" s="42" t="s">
        <v>202</v>
      </c>
      <c r="G825" s="41"/>
      <c r="H825" s="41"/>
      <c r="I825" s="41">
        <v>0.35</v>
      </c>
      <c r="J825" s="203"/>
      <c r="K825" s="286" t="s">
        <v>162</v>
      </c>
      <c r="L825" s="94"/>
      <c r="M825" s="94"/>
      <c r="N825" s="94"/>
      <c r="O825" s="170"/>
    </row>
    <row r="826" spans="1:15" ht="15" customHeight="1">
      <c r="A826" s="91">
        <v>2001021</v>
      </c>
      <c r="B826" s="41" t="s">
        <v>89</v>
      </c>
      <c r="C826" s="43">
        <v>201</v>
      </c>
      <c r="D826" s="41" t="s">
        <v>152</v>
      </c>
      <c r="E826" s="41">
        <v>109900</v>
      </c>
      <c r="F826" s="42" t="s">
        <v>202</v>
      </c>
      <c r="G826" s="41"/>
      <c r="H826" s="41"/>
      <c r="I826" s="41">
        <v>68.47</v>
      </c>
      <c r="J826" s="203"/>
      <c r="K826" s="286" t="s">
        <v>162</v>
      </c>
      <c r="L826" s="94"/>
      <c r="M826" s="94"/>
      <c r="N826" s="94"/>
      <c r="O826" s="170"/>
    </row>
    <row r="827" spans="1:15" ht="15" customHeight="1">
      <c r="A827" s="91">
        <v>2001011</v>
      </c>
      <c r="B827" s="41" t="s">
        <v>97</v>
      </c>
      <c r="C827" s="43">
        <v>201</v>
      </c>
      <c r="D827" s="41" t="s">
        <v>152</v>
      </c>
      <c r="E827" s="41">
        <v>109900</v>
      </c>
      <c r="F827" s="42" t="s">
        <v>202</v>
      </c>
      <c r="G827" s="41"/>
      <c r="H827" s="41"/>
      <c r="I827" s="41">
        <v>165075.06</v>
      </c>
      <c r="J827" s="203"/>
      <c r="K827" s="286" t="s">
        <v>162</v>
      </c>
      <c r="L827" s="94"/>
      <c r="M827" s="94"/>
      <c r="N827" s="94"/>
      <c r="O827" s="170"/>
    </row>
    <row r="828" spans="1:15" ht="15" customHeight="1">
      <c r="A828" s="91">
        <v>2001021</v>
      </c>
      <c r="B828" s="41" t="s">
        <v>89</v>
      </c>
      <c r="C828" s="43">
        <v>201</v>
      </c>
      <c r="D828" s="41" t="s">
        <v>152</v>
      </c>
      <c r="E828" s="41">
        <v>109900</v>
      </c>
      <c r="F828" s="42" t="s">
        <v>202</v>
      </c>
      <c r="G828" s="41"/>
      <c r="H828" s="41"/>
      <c r="I828" s="41">
        <v>135160.35999999999</v>
      </c>
      <c r="J828" s="203"/>
      <c r="K828" s="286" t="s">
        <v>162</v>
      </c>
      <c r="L828" s="94"/>
      <c r="M828" s="94"/>
      <c r="N828" s="94"/>
      <c r="O828" s="170"/>
    </row>
    <row r="829" spans="1:15" ht="15" customHeight="1">
      <c r="A829" s="91">
        <v>2001041</v>
      </c>
      <c r="B829" s="41" t="s">
        <v>98</v>
      </c>
      <c r="C829" s="43">
        <v>201</v>
      </c>
      <c r="D829" s="41" t="s">
        <v>152</v>
      </c>
      <c r="E829" s="41">
        <v>109900</v>
      </c>
      <c r="F829" s="42" t="s">
        <v>202</v>
      </c>
      <c r="G829" s="41"/>
      <c r="H829" s="41"/>
      <c r="I829" s="41">
        <v>101769.02</v>
      </c>
      <c r="J829" s="203"/>
      <c r="K829" s="286" t="s">
        <v>162</v>
      </c>
      <c r="L829" s="94"/>
      <c r="M829" s="94"/>
      <c r="N829" s="94"/>
      <c r="O829" s="170"/>
    </row>
    <row r="830" spans="1:15" ht="15" customHeight="1">
      <c r="A830" s="91">
        <v>2001051</v>
      </c>
      <c r="B830" s="41" t="s">
        <v>87</v>
      </c>
      <c r="C830" s="43">
        <v>201</v>
      </c>
      <c r="D830" s="41" t="s">
        <v>152</v>
      </c>
      <c r="E830" s="41">
        <v>109900</v>
      </c>
      <c r="F830" s="42" t="s">
        <v>202</v>
      </c>
      <c r="G830" s="41"/>
      <c r="H830" s="41"/>
      <c r="I830" s="41">
        <v>647.32000000000005</v>
      </c>
      <c r="J830" s="203"/>
      <c r="K830" s="286" t="s">
        <v>162</v>
      </c>
      <c r="L830" s="94"/>
      <c r="M830" s="94"/>
      <c r="N830" s="94"/>
      <c r="O830" s="170"/>
    </row>
    <row r="831" spans="1:15" ht="15" customHeight="1">
      <c r="A831" s="91">
        <v>2001051</v>
      </c>
      <c r="B831" s="41" t="s">
        <v>87</v>
      </c>
      <c r="C831" s="43">
        <v>201</v>
      </c>
      <c r="D831" s="41" t="s">
        <v>152</v>
      </c>
      <c r="E831" s="41">
        <v>109900</v>
      </c>
      <c r="F831" s="42" t="s">
        <v>202</v>
      </c>
      <c r="G831" s="41"/>
      <c r="H831" s="41"/>
      <c r="I831" s="41">
        <v>142493.16</v>
      </c>
      <c r="J831" s="203"/>
      <c r="K831" s="286" t="s">
        <v>162</v>
      </c>
      <c r="L831" s="94"/>
      <c r="M831" s="94"/>
      <c r="N831" s="94"/>
      <c r="O831" s="170"/>
    </row>
    <row r="832" spans="1:15" ht="15" customHeight="1">
      <c r="A832" s="91">
        <v>2000010</v>
      </c>
      <c r="B832" s="41" t="s">
        <v>159</v>
      </c>
      <c r="C832" s="43">
        <v>201</v>
      </c>
      <c r="D832" s="41" t="s">
        <v>152</v>
      </c>
      <c r="E832" s="41">
        <v>109900</v>
      </c>
      <c r="F832" s="42" t="s">
        <v>202</v>
      </c>
      <c r="G832" s="41"/>
      <c r="H832" s="41"/>
      <c r="I832" s="41">
        <v>3898.18</v>
      </c>
      <c r="J832" s="203"/>
      <c r="K832" s="166" t="s">
        <v>161</v>
      </c>
      <c r="L832" s="94"/>
      <c r="M832" s="94"/>
      <c r="N832" s="94"/>
      <c r="O832" s="170"/>
    </row>
    <row r="833" spans="1:15" ht="15" customHeight="1">
      <c r="A833" s="91">
        <v>5004000</v>
      </c>
      <c r="B833" s="41" t="s">
        <v>170</v>
      </c>
      <c r="C833" s="43">
        <v>201</v>
      </c>
      <c r="D833" s="41" t="s">
        <v>152</v>
      </c>
      <c r="E833" s="41">
        <v>109900</v>
      </c>
      <c r="F833" s="42" t="s">
        <v>202</v>
      </c>
      <c r="G833" s="41"/>
      <c r="H833" s="41"/>
      <c r="I833" s="41">
        <v>22748</v>
      </c>
      <c r="J833" s="203"/>
      <c r="K833" s="166" t="s">
        <v>170</v>
      </c>
      <c r="L833" s="94"/>
      <c r="M833" s="94"/>
      <c r="N833" s="94"/>
      <c r="O833" s="170"/>
    </row>
    <row r="834" spans="1:15" ht="15" customHeight="1">
      <c r="A834" s="91">
        <v>2000010</v>
      </c>
      <c r="B834" s="41" t="s">
        <v>159</v>
      </c>
      <c r="C834" s="43">
        <v>201</v>
      </c>
      <c r="D834" s="41" t="s">
        <v>152</v>
      </c>
      <c r="E834" s="41">
        <v>109900</v>
      </c>
      <c r="F834" s="42" t="s">
        <v>202</v>
      </c>
      <c r="G834" s="41"/>
      <c r="H834" s="41"/>
      <c r="I834" s="41">
        <v>26124.18</v>
      </c>
      <c r="J834" s="203"/>
      <c r="K834" s="166" t="s">
        <v>161</v>
      </c>
      <c r="L834" s="94"/>
      <c r="M834" s="94"/>
      <c r="N834" s="94"/>
      <c r="O834" s="170"/>
    </row>
    <row r="835" spans="1:15" ht="15" customHeight="1">
      <c r="A835" s="91">
        <v>2001041</v>
      </c>
      <c r="B835" s="41" t="s">
        <v>98</v>
      </c>
      <c r="C835" s="43">
        <v>201</v>
      </c>
      <c r="D835" s="41" t="s">
        <v>152</v>
      </c>
      <c r="E835" s="41">
        <v>109900</v>
      </c>
      <c r="F835" s="42" t="s">
        <v>202</v>
      </c>
      <c r="G835" s="41"/>
      <c r="H835" s="41"/>
      <c r="I835" s="41">
        <v>1868.08</v>
      </c>
      <c r="J835" s="203"/>
      <c r="K835" s="286" t="s">
        <v>162</v>
      </c>
      <c r="L835" s="94"/>
      <c r="M835" s="94"/>
      <c r="N835" s="94"/>
      <c r="O835" s="170"/>
    </row>
    <row r="836" spans="1:15" ht="15" customHeight="1">
      <c r="A836" s="91">
        <v>2001051</v>
      </c>
      <c r="B836" s="41" t="s">
        <v>87</v>
      </c>
      <c r="C836" s="43">
        <v>201</v>
      </c>
      <c r="D836" s="41" t="s">
        <v>152</v>
      </c>
      <c r="E836" s="41">
        <v>109900</v>
      </c>
      <c r="F836" s="42" t="s">
        <v>202</v>
      </c>
      <c r="G836" s="41"/>
      <c r="H836" s="41"/>
      <c r="I836" s="41">
        <v>-179.67</v>
      </c>
      <c r="J836" s="203"/>
      <c r="K836" s="286" t="s">
        <v>162</v>
      </c>
      <c r="L836" s="94"/>
      <c r="M836" s="94"/>
      <c r="N836" s="94"/>
      <c r="O836" s="170"/>
    </row>
    <row r="837" spans="1:15" ht="15" customHeight="1">
      <c r="A837" s="91">
        <v>2001021</v>
      </c>
      <c r="B837" s="41" t="s">
        <v>89</v>
      </c>
      <c r="C837" s="43">
        <v>201</v>
      </c>
      <c r="D837" s="41" t="s">
        <v>152</v>
      </c>
      <c r="E837" s="41">
        <v>109900</v>
      </c>
      <c r="F837" s="42" t="s">
        <v>202</v>
      </c>
      <c r="G837" s="41"/>
      <c r="H837" s="41"/>
      <c r="I837" s="41">
        <v>6.46</v>
      </c>
      <c r="J837" s="203"/>
      <c r="K837" s="286" t="s">
        <v>162</v>
      </c>
      <c r="L837" s="94"/>
      <c r="M837" s="94"/>
      <c r="N837" s="94"/>
      <c r="O837" s="170"/>
    </row>
    <row r="838" spans="1:15" ht="15" customHeight="1">
      <c r="A838" s="91">
        <v>5004000</v>
      </c>
      <c r="B838" s="41" t="s">
        <v>170</v>
      </c>
      <c r="C838" s="43">
        <v>201</v>
      </c>
      <c r="D838" s="41" t="s">
        <v>152</v>
      </c>
      <c r="E838" s="41">
        <v>109900</v>
      </c>
      <c r="F838" s="42" t="s">
        <v>202</v>
      </c>
      <c r="G838" s="41"/>
      <c r="H838" s="41"/>
      <c r="I838" s="41">
        <v>-1924.34</v>
      </c>
      <c r="J838" s="203"/>
      <c r="K838" s="166" t="s">
        <v>170</v>
      </c>
      <c r="L838" s="94"/>
      <c r="M838" s="94"/>
      <c r="N838" s="94"/>
      <c r="O838" s="170"/>
    </row>
    <row r="839" spans="1:15" ht="15" customHeight="1">
      <c r="A839" s="91">
        <v>2001021</v>
      </c>
      <c r="B839" s="41" t="s">
        <v>89</v>
      </c>
      <c r="C839" s="43">
        <v>201</v>
      </c>
      <c r="D839" s="41" t="s">
        <v>152</v>
      </c>
      <c r="E839" s="41">
        <v>109900</v>
      </c>
      <c r="F839" s="42" t="s">
        <v>202</v>
      </c>
      <c r="G839" s="41"/>
      <c r="H839" s="41"/>
      <c r="I839" s="41">
        <v>65.09</v>
      </c>
      <c r="J839" s="203"/>
      <c r="K839" s="286" t="s">
        <v>162</v>
      </c>
      <c r="L839" s="94"/>
      <c r="M839" s="94"/>
      <c r="N839" s="94"/>
      <c r="O839" s="170"/>
    </row>
    <row r="840" spans="1:15" ht="15" customHeight="1">
      <c r="A840" s="91">
        <v>2001011</v>
      </c>
      <c r="B840" s="41" t="s">
        <v>97</v>
      </c>
      <c r="C840" s="43">
        <v>201</v>
      </c>
      <c r="D840" s="41" t="s">
        <v>152</v>
      </c>
      <c r="E840" s="41">
        <v>109900</v>
      </c>
      <c r="F840" s="42" t="s">
        <v>202</v>
      </c>
      <c r="G840" s="41"/>
      <c r="H840" s="41"/>
      <c r="I840" s="41">
        <v>-3089.14</v>
      </c>
      <c r="J840" s="203"/>
      <c r="K840" s="286" t="s">
        <v>162</v>
      </c>
      <c r="L840" s="94"/>
      <c r="M840" s="94"/>
      <c r="N840" s="94"/>
      <c r="O840" s="170"/>
    </row>
    <row r="841" spans="1:15" ht="15" customHeight="1">
      <c r="A841" s="91">
        <v>2001011</v>
      </c>
      <c r="B841" s="41" t="s">
        <v>97</v>
      </c>
      <c r="C841" s="43">
        <v>201</v>
      </c>
      <c r="D841" s="41" t="s">
        <v>152</v>
      </c>
      <c r="E841" s="41">
        <v>109900</v>
      </c>
      <c r="F841" s="42" t="s">
        <v>202</v>
      </c>
      <c r="G841" s="41"/>
      <c r="H841" s="41"/>
      <c r="I841" s="41">
        <v>-81555.75</v>
      </c>
      <c r="J841" s="203"/>
      <c r="K841" s="286" t="s">
        <v>162</v>
      </c>
      <c r="L841" s="94"/>
      <c r="M841" s="94"/>
      <c r="N841" s="94"/>
      <c r="O841" s="170"/>
    </row>
    <row r="842" spans="1:15" ht="15" customHeight="1">
      <c r="A842" s="91">
        <v>2001021</v>
      </c>
      <c r="B842" s="41" t="s">
        <v>89</v>
      </c>
      <c r="C842" s="43">
        <v>201</v>
      </c>
      <c r="D842" s="41" t="s">
        <v>152</v>
      </c>
      <c r="E842" s="41">
        <v>109900</v>
      </c>
      <c r="F842" s="42" t="s">
        <v>202</v>
      </c>
      <c r="G842" s="41"/>
      <c r="H842" s="41"/>
      <c r="I842" s="41">
        <v>-68147.69</v>
      </c>
      <c r="J842" s="203"/>
      <c r="K842" s="286" t="s">
        <v>162</v>
      </c>
      <c r="L842" s="94"/>
      <c r="M842" s="94"/>
      <c r="N842" s="94"/>
      <c r="O842" s="170"/>
    </row>
    <row r="843" spans="1:15" ht="15" customHeight="1">
      <c r="A843" s="91">
        <v>2001041</v>
      </c>
      <c r="B843" s="41" t="s">
        <v>98</v>
      </c>
      <c r="C843" s="43">
        <v>201</v>
      </c>
      <c r="D843" s="41" t="s">
        <v>152</v>
      </c>
      <c r="E843" s="41">
        <v>109900</v>
      </c>
      <c r="F843" s="42" t="s">
        <v>202</v>
      </c>
      <c r="G843" s="41"/>
      <c r="H843" s="41"/>
      <c r="I843" s="41">
        <v>-58835.21</v>
      </c>
      <c r="J843" s="203"/>
      <c r="K843" s="286" t="s">
        <v>162</v>
      </c>
      <c r="L843" s="94"/>
      <c r="M843" s="94"/>
      <c r="N843" s="94"/>
      <c r="O843" s="170"/>
    </row>
    <row r="844" spans="1:15" ht="15" customHeight="1">
      <c r="A844" s="91">
        <v>2001051</v>
      </c>
      <c r="B844" s="41" t="s">
        <v>87</v>
      </c>
      <c r="C844" s="43">
        <v>201</v>
      </c>
      <c r="D844" s="41" t="s">
        <v>152</v>
      </c>
      <c r="E844" s="41">
        <v>109900</v>
      </c>
      <c r="F844" s="42" t="s">
        <v>202</v>
      </c>
      <c r="G844" s="41"/>
      <c r="H844" s="41"/>
      <c r="I844" s="41">
        <v>-67403.460000000006</v>
      </c>
      <c r="J844" s="203"/>
      <c r="K844" s="286" t="s">
        <v>162</v>
      </c>
      <c r="L844" s="94"/>
      <c r="M844" s="94"/>
      <c r="N844" s="94"/>
      <c r="O844" s="170"/>
    </row>
    <row r="845" spans="1:15" ht="15" customHeight="1">
      <c r="A845" s="91">
        <v>2001101</v>
      </c>
      <c r="B845" s="41" t="s">
        <v>197</v>
      </c>
      <c r="C845" s="43">
        <v>201</v>
      </c>
      <c r="D845" s="41" t="s">
        <v>152</v>
      </c>
      <c r="E845" s="41">
        <v>109900</v>
      </c>
      <c r="F845" s="42" t="s">
        <v>202</v>
      </c>
      <c r="G845" s="41"/>
      <c r="H845" s="41"/>
      <c r="I845" s="41">
        <v>-1826.92</v>
      </c>
      <c r="J845" s="203"/>
      <c r="K845" s="286" t="s">
        <v>161</v>
      </c>
      <c r="L845" s="94"/>
      <c r="M845" s="94"/>
      <c r="N845" s="94"/>
      <c r="O845" s="170"/>
    </row>
    <row r="846" spans="1:15" ht="15" customHeight="1">
      <c r="A846" s="91">
        <v>2000010</v>
      </c>
      <c r="B846" s="41" t="s">
        <v>159</v>
      </c>
      <c r="C846" s="43">
        <v>201</v>
      </c>
      <c r="D846" s="41" t="s">
        <v>152</v>
      </c>
      <c r="E846" s="41">
        <v>109900</v>
      </c>
      <c r="F846" s="42" t="s">
        <v>202</v>
      </c>
      <c r="G846" s="41"/>
      <c r="H846" s="41"/>
      <c r="I846" s="41">
        <v>-12231.59</v>
      </c>
      <c r="J846" s="203"/>
      <c r="K846" s="166" t="s">
        <v>161</v>
      </c>
      <c r="L846" s="94"/>
      <c r="M846" s="94"/>
      <c r="N846" s="94"/>
      <c r="O846" s="170"/>
    </row>
    <row r="847" spans="1:15" ht="15" customHeight="1">
      <c r="A847" s="91">
        <v>5004000</v>
      </c>
      <c r="B847" s="41" t="s">
        <v>170</v>
      </c>
      <c r="C847" s="43">
        <v>201</v>
      </c>
      <c r="D847" s="41" t="s">
        <v>152</v>
      </c>
      <c r="E847" s="41">
        <v>109900</v>
      </c>
      <c r="F847" s="42" t="s">
        <v>202</v>
      </c>
      <c r="G847" s="41"/>
      <c r="H847" s="41"/>
      <c r="I847" s="41">
        <v>-10565.85</v>
      </c>
      <c r="J847" s="203"/>
      <c r="K847" s="166" t="s">
        <v>170</v>
      </c>
      <c r="L847" s="94"/>
      <c r="M847" s="94"/>
      <c r="N847" s="94"/>
      <c r="O847" s="170"/>
    </row>
    <row r="848" spans="1:15" ht="15" customHeight="1">
      <c r="A848" s="91">
        <v>2001051</v>
      </c>
      <c r="B848" s="41" t="s">
        <v>87</v>
      </c>
      <c r="C848" s="43">
        <v>201</v>
      </c>
      <c r="D848" s="41" t="s">
        <v>152</v>
      </c>
      <c r="E848" s="41">
        <v>109900</v>
      </c>
      <c r="F848" s="42" t="s">
        <v>202</v>
      </c>
      <c r="G848" s="41"/>
      <c r="H848" s="41"/>
      <c r="I848" s="41">
        <v>67403.460000000006</v>
      </c>
      <c r="J848" s="203"/>
      <c r="K848" s="286" t="s">
        <v>162</v>
      </c>
      <c r="L848" s="94"/>
      <c r="M848" s="94"/>
      <c r="N848" s="94"/>
      <c r="O848" s="170"/>
    </row>
    <row r="849" spans="1:15" ht="15" customHeight="1">
      <c r="A849" s="91">
        <v>2001101</v>
      </c>
      <c r="B849" s="41" t="s">
        <v>197</v>
      </c>
      <c r="C849" s="43">
        <v>201</v>
      </c>
      <c r="D849" s="41" t="s">
        <v>152</v>
      </c>
      <c r="E849" s="41">
        <v>109900</v>
      </c>
      <c r="F849" s="42" t="s">
        <v>202</v>
      </c>
      <c r="G849" s="41"/>
      <c r="H849" s="41"/>
      <c r="I849" s="41">
        <v>1826.92</v>
      </c>
      <c r="J849" s="203"/>
      <c r="K849" s="286" t="s">
        <v>161</v>
      </c>
      <c r="L849" s="94"/>
      <c r="M849" s="94"/>
      <c r="N849" s="94"/>
      <c r="O849" s="170"/>
    </row>
    <row r="850" spans="1:15" ht="15" customHeight="1">
      <c r="A850" s="91">
        <v>2000010</v>
      </c>
      <c r="B850" s="41" t="s">
        <v>159</v>
      </c>
      <c r="C850" s="43">
        <v>201</v>
      </c>
      <c r="D850" s="41" t="s">
        <v>152</v>
      </c>
      <c r="E850" s="41">
        <v>109900</v>
      </c>
      <c r="F850" s="42" t="s">
        <v>202</v>
      </c>
      <c r="G850" s="41"/>
      <c r="H850" s="41"/>
      <c r="I850" s="41">
        <v>12231.59</v>
      </c>
      <c r="J850" s="203"/>
      <c r="K850" s="166" t="s">
        <v>161</v>
      </c>
      <c r="L850" s="94"/>
      <c r="M850" s="94"/>
      <c r="N850" s="94"/>
      <c r="O850" s="170"/>
    </row>
    <row r="851" spans="1:15" ht="15" customHeight="1">
      <c r="A851" s="91">
        <v>5004000</v>
      </c>
      <c r="B851" s="41" t="s">
        <v>170</v>
      </c>
      <c r="C851" s="43">
        <v>201</v>
      </c>
      <c r="D851" s="41" t="s">
        <v>152</v>
      </c>
      <c r="E851" s="41">
        <v>109900</v>
      </c>
      <c r="F851" s="42" t="s">
        <v>202</v>
      </c>
      <c r="G851" s="41"/>
      <c r="H851" s="41"/>
      <c r="I851" s="41">
        <v>10565.85</v>
      </c>
      <c r="J851" s="203"/>
      <c r="K851" s="166" t="s">
        <v>170</v>
      </c>
      <c r="L851" s="94"/>
      <c r="M851" s="94"/>
      <c r="N851" s="94"/>
      <c r="O851" s="170"/>
    </row>
    <row r="852" spans="1:15" ht="15" customHeight="1">
      <c r="A852" s="91">
        <v>2001011</v>
      </c>
      <c r="B852" s="41" t="s">
        <v>97</v>
      </c>
      <c r="C852" s="43">
        <v>201</v>
      </c>
      <c r="D852" s="41" t="s">
        <v>152</v>
      </c>
      <c r="E852" s="41">
        <v>109900</v>
      </c>
      <c r="F852" s="42" t="s">
        <v>202</v>
      </c>
      <c r="G852" s="41"/>
      <c r="H852" s="41"/>
      <c r="I852" s="41">
        <v>81555.75</v>
      </c>
      <c r="J852" s="203"/>
      <c r="K852" s="286" t="s">
        <v>162</v>
      </c>
      <c r="L852" s="94"/>
      <c r="M852" s="94"/>
      <c r="N852" s="94"/>
      <c r="O852" s="170"/>
    </row>
    <row r="853" spans="1:15" ht="15" customHeight="1">
      <c r="A853" s="91">
        <v>2001021</v>
      </c>
      <c r="B853" s="41" t="s">
        <v>89</v>
      </c>
      <c r="C853" s="43">
        <v>201</v>
      </c>
      <c r="D853" s="41" t="s">
        <v>152</v>
      </c>
      <c r="E853" s="41">
        <v>109900</v>
      </c>
      <c r="F853" s="42" t="s">
        <v>202</v>
      </c>
      <c r="G853" s="41"/>
      <c r="H853" s="41"/>
      <c r="I853" s="41">
        <v>68147.69</v>
      </c>
      <c r="J853" s="203"/>
      <c r="K853" s="286" t="s">
        <v>162</v>
      </c>
      <c r="L853" s="94"/>
      <c r="M853" s="94"/>
      <c r="N853" s="94"/>
      <c r="O853" s="170"/>
    </row>
    <row r="854" spans="1:15" ht="15" customHeight="1">
      <c r="A854" s="91">
        <v>2001041</v>
      </c>
      <c r="B854" s="41" t="s">
        <v>98</v>
      </c>
      <c r="C854" s="43">
        <v>201</v>
      </c>
      <c r="D854" s="41" t="s">
        <v>152</v>
      </c>
      <c r="E854" s="41">
        <v>109900</v>
      </c>
      <c r="F854" s="42" t="s">
        <v>202</v>
      </c>
      <c r="G854" s="41"/>
      <c r="H854" s="41"/>
      <c r="I854" s="41">
        <v>58835.21</v>
      </c>
      <c r="J854" s="203"/>
      <c r="K854" s="286" t="s">
        <v>162</v>
      </c>
      <c r="L854" s="94"/>
      <c r="M854" s="94"/>
      <c r="N854" s="94"/>
      <c r="O854" s="170"/>
    </row>
    <row r="855" spans="1:15" ht="15" customHeight="1">
      <c r="A855" s="91">
        <v>7001002</v>
      </c>
      <c r="B855" s="41" t="s">
        <v>200</v>
      </c>
      <c r="C855" s="43">
        <v>201</v>
      </c>
      <c r="D855" s="41" t="s">
        <v>152</v>
      </c>
      <c r="E855" s="41">
        <v>109900</v>
      </c>
      <c r="F855" s="42" t="s">
        <v>202</v>
      </c>
      <c r="G855" s="41"/>
      <c r="H855" s="41"/>
      <c r="I855" s="41">
        <v>-300566.46999999997</v>
      </c>
      <c r="J855" s="203"/>
      <c r="K855" s="286" t="s">
        <v>162</v>
      </c>
      <c r="L855" s="94"/>
      <c r="M855" s="94"/>
      <c r="N855" s="94"/>
      <c r="O855" s="170"/>
    </row>
    <row r="856" spans="1:15" ht="15" customHeight="1">
      <c r="A856" s="91">
        <v>2001051</v>
      </c>
      <c r="B856" s="41" t="s">
        <v>87</v>
      </c>
      <c r="C856" s="43">
        <v>201</v>
      </c>
      <c r="D856" s="41" t="s">
        <v>152</v>
      </c>
      <c r="E856" s="41">
        <v>110000</v>
      </c>
      <c r="F856" s="42" t="s">
        <v>203</v>
      </c>
      <c r="G856" s="41"/>
      <c r="H856" s="41"/>
      <c r="I856" s="41">
        <v>1011</v>
      </c>
      <c r="J856" s="203"/>
      <c r="K856" s="286" t="s">
        <v>154</v>
      </c>
      <c r="L856" s="94"/>
      <c r="M856" s="94"/>
      <c r="N856" s="94"/>
      <c r="O856" s="170"/>
    </row>
    <row r="857" spans="1:15" ht="15" customHeight="1">
      <c r="A857" s="91">
        <v>2001051</v>
      </c>
      <c r="B857" s="41" t="s">
        <v>87</v>
      </c>
      <c r="C857" s="43">
        <v>201</v>
      </c>
      <c r="D857" s="41" t="s">
        <v>152</v>
      </c>
      <c r="E857" s="41">
        <v>110000</v>
      </c>
      <c r="F857" s="42" t="s">
        <v>203</v>
      </c>
      <c r="G857" s="41"/>
      <c r="H857" s="41"/>
      <c r="I857" s="41">
        <v>953</v>
      </c>
      <c r="J857" s="203"/>
      <c r="K857" s="286" t="s">
        <v>154</v>
      </c>
      <c r="L857" s="94"/>
      <c r="M857" s="94"/>
      <c r="N857" s="94"/>
      <c r="O857" s="170"/>
    </row>
    <row r="858" spans="1:15" ht="15" customHeight="1">
      <c r="A858" s="91">
        <v>2001041</v>
      </c>
      <c r="B858" s="41" t="s">
        <v>98</v>
      </c>
      <c r="C858" s="43">
        <v>201</v>
      </c>
      <c r="D858" s="41" t="s">
        <v>152</v>
      </c>
      <c r="E858" s="41">
        <v>110000</v>
      </c>
      <c r="F858" s="42" t="s">
        <v>203</v>
      </c>
      <c r="G858" s="41"/>
      <c r="H858" s="41"/>
      <c r="I858" s="41">
        <v>1240</v>
      </c>
      <c r="J858" s="203"/>
      <c r="K858" s="286" t="s">
        <v>154</v>
      </c>
      <c r="L858" s="94"/>
      <c r="M858" s="94"/>
      <c r="N858" s="94"/>
      <c r="O858" s="170"/>
    </row>
    <row r="859" spans="1:15" ht="15" customHeight="1">
      <c r="A859" s="91">
        <v>2001051</v>
      </c>
      <c r="B859" s="41" t="s">
        <v>87</v>
      </c>
      <c r="C859" s="43">
        <v>201</v>
      </c>
      <c r="D859" s="41" t="s">
        <v>152</v>
      </c>
      <c r="E859" s="41">
        <v>110000</v>
      </c>
      <c r="F859" s="42" t="s">
        <v>203</v>
      </c>
      <c r="G859" s="41"/>
      <c r="H859" s="41"/>
      <c r="I859" s="41">
        <v>214.83</v>
      </c>
      <c r="J859" s="203"/>
      <c r="K859" s="286" t="s">
        <v>154</v>
      </c>
      <c r="L859" s="94"/>
      <c r="M859" s="94"/>
      <c r="N859" s="94"/>
      <c r="O859" s="170"/>
    </row>
    <row r="860" spans="1:15" ht="15" customHeight="1">
      <c r="A860" s="91">
        <v>2001051</v>
      </c>
      <c r="B860" s="41" t="s">
        <v>87</v>
      </c>
      <c r="C860" s="43">
        <v>201</v>
      </c>
      <c r="D860" s="41" t="s">
        <v>152</v>
      </c>
      <c r="E860" s="41">
        <v>110000</v>
      </c>
      <c r="F860" s="42" t="s">
        <v>203</v>
      </c>
      <c r="G860" s="41"/>
      <c r="H860" s="41"/>
      <c r="I860" s="41">
        <v>1197</v>
      </c>
      <c r="J860" s="203"/>
      <c r="K860" s="286" t="s">
        <v>154</v>
      </c>
      <c r="L860" s="94"/>
      <c r="M860" s="94"/>
      <c r="N860" s="94"/>
      <c r="O860" s="170"/>
    </row>
    <row r="861" spans="1:15" ht="15" customHeight="1">
      <c r="A861" s="91">
        <v>2001041</v>
      </c>
      <c r="B861" s="41" t="s">
        <v>98</v>
      </c>
      <c r="C861" s="43">
        <v>201</v>
      </c>
      <c r="D861" s="41" t="s">
        <v>152</v>
      </c>
      <c r="E861" s="41">
        <v>110000</v>
      </c>
      <c r="F861" s="42" t="s">
        <v>203</v>
      </c>
      <c r="G861" s="41"/>
      <c r="H861" s="41"/>
      <c r="I861" s="41">
        <v>5694</v>
      </c>
      <c r="J861" s="203"/>
      <c r="K861" s="286" t="s">
        <v>154</v>
      </c>
      <c r="L861" s="94"/>
      <c r="M861" s="94"/>
      <c r="N861" s="94"/>
      <c r="O861" s="170"/>
    </row>
    <row r="862" spans="1:15" ht="15" customHeight="1">
      <c r="A862" s="91">
        <v>2001011</v>
      </c>
      <c r="B862" s="41" t="s">
        <v>97</v>
      </c>
      <c r="C862" s="43">
        <v>201</v>
      </c>
      <c r="D862" s="41" t="s">
        <v>152</v>
      </c>
      <c r="E862" s="41">
        <v>110000</v>
      </c>
      <c r="F862" s="42" t="s">
        <v>203</v>
      </c>
      <c r="G862" s="41"/>
      <c r="H862" s="41"/>
      <c r="I862" s="41">
        <v>1381</v>
      </c>
      <c r="J862" s="203"/>
      <c r="K862" s="286" t="s">
        <v>154</v>
      </c>
      <c r="L862" s="94"/>
      <c r="M862" s="94"/>
      <c r="N862" s="94"/>
      <c r="O862" s="170"/>
    </row>
    <row r="863" spans="1:15" ht="15" customHeight="1">
      <c r="A863" s="91">
        <v>2001011</v>
      </c>
      <c r="B863" s="41" t="s">
        <v>97</v>
      </c>
      <c r="C863" s="43">
        <v>201</v>
      </c>
      <c r="D863" s="41" t="s">
        <v>152</v>
      </c>
      <c r="E863" s="41">
        <v>110000</v>
      </c>
      <c r="F863" s="42" t="s">
        <v>203</v>
      </c>
      <c r="G863" s="41"/>
      <c r="H863" s="41"/>
      <c r="I863" s="41">
        <v>715</v>
      </c>
      <c r="J863" s="203"/>
      <c r="K863" s="286" t="s">
        <v>154</v>
      </c>
      <c r="L863" s="94"/>
      <c r="M863" s="94"/>
      <c r="N863" s="94"/>
      <c r="O863" s="170"/>
    </row>
    <row r="864" spans="1:15" ht="15" customHeight="1">
      <c r="A864" s="91">
        <v>2000010</v>
      </c>
      <c r="B864" s="41" t="s">
        <v>159</v>
      </c>
      <c r="C864" s="43">
        <v>201</v>
      </c>
      <c r="D864" s="41" t="s">
        <v>152</v>
      </c>
      <c r="E864" s="41">
        <v>110001</v>
      </c>
      <c r="F864" s="201" t="s">
        <v>204</v>
      </c>
      <c r="G864" s="41"/>
      <c r="H864" s="41"/>
      <c r="I864" s="41">
        <v>585</v>
      </c>
      <c r="J864" s="203"/>
      <c r="K864" s="166" t="s">
        <v>161</v>
      </c>
      <c r="L864" s="94"/>
      <c r="M864" s="94"/>
      <c r="N864" s="94"/>
      <c r="O864" s="170"/>
    </row>
    <row r="865" spans="1:15" ht="15" customHeight="1">
      <c r="A865" s="91">
        <v>2001041</v>
      </c>
      <c r="B865" s="41" t="s">
        <v>98</v>
      </c>
      <c r="C865" s="43">
        <v>201</v>
      </c>
      <c r="D865" s="41" t="s">
        <v>152</v>
      </c>
      <c r="E865" s="41">
        <v>110001</v>
      </c>
      <c r="F865" s="201" t="s">
        <v>204</v>
      </c>
      <c r="G865" s="41"/>
      <c r="H865" s="41"/>
      <c r="I865" s="41">
        <v>1080</v>
      </c>
      <c r="J865" s="203"/>
      <c r="K865" s="286" t="s">
        <v>154</v>
      </c>
      <c r="L865" s="94"/>
      <c r="M865" s="94"/>
      <c r="N865" s="94"/>
      <c r="O865" s="170"/>
    </row>
    <row r="866" spans="1:15" ht="15" customHeight="1">
      <c r="A866" s="91">
        <v>2001011</v>
      </c>
      <c r="B866" s="41" t="s">
        <v>97</v>
      </c>
      <c r="C866" s="43">
        <v>201</v>
      </c>
      <c r="D866" s="41" t="s">
        <v>152</v>
      </c>
      <c r="E866" s="41">
        <v>110001</v>
      </c>
      <c r="F866" s="201" t="s">
        <v>204</v>
      </c>
      <c r="G866" s="41"/>
      <c r="H866" s="41"/>
      <c r="I866" s="41">
        <v>1080</v>
      </c>
      <c r="J866" s="203"/>
      <c r="K866" s="286" t="s">
        <v>154</v>
      </c>
      <c r="L866" s="94"/>
      <c r="M866" s="94"/>
      <c r="N866" s="94"/>
      <c r="O866" s="170"/>
    </row>
    <row r="867" spans="1:15" ht="15" customHeight="1">
      <c r="A867" s="91">
        <v>2001051</v>
      </c>
      <c r="B867" s="41" t="s">
        <v>87</v>
      </c>
      <c r="C867" s="43">
        <v>201</v>
      </c>
      <c r="D867" s="41" t="s">
        <v>152</v>
      </c>
      <c r="E867" s="41">
        <v>110001</v>
      </c>
      <c r="F867" s="201" t="s">
        <v>204</v>
      </c>
      <c r="G867" s="41"/>
      <c r="H867" s="41"/>
      <c r="I867" s="41">
        <v>585</v>
      </c>
      <c r="J867" s="203"/>
      <c r="K867" s="286" t="s">
        <v>154</v>
      </c>
      <c r="L867" s="94"/>
      <c r="M867" s="94"/>
      <c r="N867" s="94"/>
      <c r="O867" s="170"/>
    </row>
    <row r="868" spans="1:15" ht="15" customHeight="1">
      <c r="A868" s="91">
        <v>2001051</v>
      </c>
      <c r="B868" s="41" t="s">
        <v>87</v>
      </c>
      <c r="C868" s="43">
        <v>201</v>
      </c>
      <c r="D868" s="41" t="s">
        <v>152</v>
      </c>
      <c r="E868" s="41">
        <v>110001</v>
      </c>
      <c r="F868" s="201" t="s">
        <v>204</v>
      </c>
      <c r="G868" s="41"/>
      <c r="H868" s="41"/>
      <c r="I868" s="41">
        <v>495</v>
      </c>
      <c r="J868" s="203"/>
      <c r="K868" s="286" t="s">
        <v>154</v>
      </c>
      <c r="L868" s="94"/>
      <c r="M868" s="94"/>
      <c r="N868" s="94"/>
      <c r="O868" s="170"/>
    </row>
    <row r="869" spans="1:15" ht="15" customHeight="1">
      <c r="A869" s="91">
        <v>2001021</v>
      </c>
      <c r="B869" s="41" t="s">
        <v>89</v>
      </c>
      <c r="C869" s="43">
        <v>201</v>
      </c>
      <c r="D869" s="41" t="s">
        <v>152</v>
      </c>
      <c r="E869" s="41">
        <v>110001</v>
      </c>
      <c r="F869" s="201" t="s">
        <v>204</v>
      </c>
      <c r="G869" s="41"/>
      <c r="H869" s="41"/>
      <c r="I869" s="41">
        <v>1347</v>
      </c>
      <c r="J869" s="203"/>
      <c r="K869" s="286" t="s">
        <v>154</v>
      </c>
      <c r="L869" s="94"/>
      <c r="M869" s="94"/>
      <c r="N869" s="94"/>
      <c r="O869" s="170"/>
    </row>
    <row r="870" spans="1:15" ht="15" customHeight="1">
      <c r="A870" s="91">
        <v>2001041</v>
      </c>
      <c r="B870" s="41" t="s">
        <v>98</v>
      </c>
      <c r="C870" s="43">
        <v>201</v>
      </c>
      <c r="D870" s="41" t="s">
        <v>152</v>
      </c>
      <c r="E870" s="41">
        <v>110001</v>
      </c>
      <c r="F870" s="201" t="s">
        <v>204</v>
      </c>
      <c r="G870" s="41"/>
      <c r="H870" s="41"/>
      <c r="I870" s="41">
        <v>2220</v>
      </c>
      <c r="J870" s="203"/>
      <c r="K870" s="286" t="s">
        <v>154</v>
      </c>
      <c r="L870" s="94"/>
      <c r="M870" s="94"/>
      <c r="N870" s="94"/>
      <c r="O870" s="170"/>
    </row>
    <row r="871" spans="1:15" ht="15" customHeight="1">
      <c r="A871" s="91">
        <v>2001041</v>
      </c>
      <c r="B871" s="41" t="s">
        <v>98</v>
      </c>
      <c r="C871" s="43">
        <v>201</v>
      </c>
      <c r="D871" s="41" t="s">
        <v>152</v>
      </c>
      <c r="E871" s="41">
        <v>110001</v>
      </c>
      <c r="F871" s="201" t="s">
        <v>204</v>
      </c>
      <c r="G871" s="41"/>
      <c r="H871" s="41"/>
      <c r="I871" s="41">
        <v>840</v>
      </c>
      <c r="J871" s="203"/>
      <c r="K871" s="286" t="s">
        <v>154</v>
      </c>
      <c r="L871" s="94"/>
      <c r="M871" s="94"/>
      <c r="N871" s="94"/>
      <c r="O871" s="170"/>
    </row>
    <row r="872" spans="1:15" ht="15" customHeight="1">
      <c r="A872" s="91">
        <v>2001011</v>
      </c>
      <c r="B872" s="41" t="s">
        <v>97</v>
      </c>
      <c r="C872" s="43">
        <v>201</v>
      </c>
      <c r="D872" s="41" t="s">
        <v>152</v>
      </c>
      <c r="E872" s="41">
        <v>110001</v>
      </c>
      <c r="F872" s="201" t="s">
        <v>204</v>
      </c>
      <c r="G872" s="41"/>
      <c r="H872" s="41"/>
      <c r="I872" s="41">
        <v>2220</v>
      </c>
      <c r="J872" s="203"/>
      <c r="K872" s="286" t="s">
        <v>154</v>
      </c>
      <c r="L872" s="94"/>
      <c r="M872" s="94"/>
      <c r="N872" s="94"/>
      <c r="O872" s="170"/>
    </row>
    <row r="873" spans="1:15" ht="15" customHeight="1">
      <c r="A873" s="91">
        <v>2001041</v>
      </c>
      <c r="B873" s="41" t="s">
        <v>98</v>
      </c>
      <c r="C873" s="43">
        <v>201</v>
      </c>
      <c r="D873" s="41" t="s">
        <v>152</v>
      </c>
      <c r="E873" s="41">
        <v>110001</v>
      </c>
      <c r="F873" s="201" t="s">
        <v>204</v>
      </c>
      <c r="G873" s="41"/>
      <c r="H873" s="41"/>
      <c r="I873" s="41">
        <v>2220</v>
      </c>
      <c r="J873" s="203"/>
      <c r="K873" s="286" t="s">
        <v>154</v>
      </c>
      <c r="L873" s="94"/>
      <c r="M873" s="94"/>
      <c r="N873" s="94"/>
      <c r="O873" s="170"/>
    </row>
    <row r="874" spans="1:15" ht="15" customHeight="1">
      <c r="A874" s="91">
        <v>2001021</v>
      </c>
      <c r="B874" s="41" t="s">
        <v>89</v>
      </c>
      <c r="C874" s="43">
        <v>201</v>
      </c>
      <c r="D874" s="41" t="s">
        <v>152</v>
      </c>
      <c r="E874" s="41">
        <v>110001</v>
      </c>
      <c r="F874" s="201" t="s">
        <v>204</v>
      </c>
      <c r="G874" s="41"/>
      <c r="H874" s="41"/>
      <c r="I874" s="41">
        <v>1707</v>
      </c>
      <c r="J874" s="203"/>
      <c r="K874" s="286" t="s">
        <v>154</v>
      </c>
      <c r="L874" s="94"/>
      <c r="M874" s="94"/>
      <c r="N874" s="94"/>
      <c r="O874" s="170"/>
    </row>
    <row r="875" spans="1:15" ht="15" customHeight="1">
      <c r="A875" s="91">
        <v>2001011</v>
      </c>
      <c r="B875" s="41" t="s">
        <v>97</v>
      </c>
      <c r="C875" s="43">
        <v>201</v>
      </c>
      <c r="D875" s="41" t="s">
        <v>152</v>
      </c>
      <c r="E875" s="41">
        <v>110001</v>
      </c>
      <c r="F875" s="201" t="s">
        <v>204</v>
      </c>
      <c r="G875" s="41"/>
      <c r="H875" s="41"/>
      <c r="I875" s="41">
        <v>840</v>
      </c>
      <c r="J875" s="203"/>
      <c r="K875" s="286" t="s">
        <v>154</v>
      </c>
      <c r="L875" s="94"/>
      <c r="M875" s="94"/>
      <c r="N875" s="94"/>
      <c r="O875" s="170"/>
    </row>
    <row r="876" spans="1:15" ht="15" customHeight="1">
      <c r="A876" s="91">
        <v>2001051</v>
      </c>
      <c r="B876" s="41" t="s">
        <v>87</v>
      </c>
      <c r="C876" s="43">
        <v>201</v>
      </c>
      <c r="D876" s="41" t="s">
        <v>152</v>
      </c>
      <c r="E876" s="41">
        <v>110001</v>
      </c>
      <c r="F876" s="201" t="s">
        <v>204</v>
      </c>
      <c r="G876" s="41"/>
      <c r="H876" s="41"/>
      <c r="I876" s="41">
        <v>2220</v>
      </c>
      <c r="J876" s="203"/>
      <c r="K876" s="286" t="s">
        <v>154</v>
      </c>
      <c r="L876" s="94"/>
      <c r="M876" s="94"/>
      <c r="N876" s="94"/>
      <c r="O876" s="170"/>
    </row>
    <row r="877" spans="1:15" ht="15" customHeight="1">
      <c r="A877" s="91">
        <v>2000010</v>
      </c>
      <c r="B877" s="41" t="s">
        <v>159</v>
      </c>
      <c r="C877" s="43">
        <v>201</v>
      </c>
      <c r="D877" s="41" t="s">
        <v>152</v>
      </c>
      <c r="E877" s="41">
        <v>110001</v>
      </c>
      <c r="F877" s="201" t="s">
        <v>204</v>
      </c>
      <c r="G877" s="41"/>
      <c r="H877" s="41"/>
      <c r="I877" s="41">
        <v>1360</v>
      </c>
      <c r="J877" s="203"/>
      <c r="K877" s="166" t="s">
        <v>161</v>
      </c>
      <c r="L877" s="94"/>
      <c r="M877" s="94"/>
      <c r="N877" s="94"/>
      <c r="O877" s="170"/>
    </row>
    <row r="878" spans="1:15" ht="15" customHeight="1">
      <c r="A878" s="91">
        <v>2001011</v>
      </c>
      <c r="B878" s="41" t="s">
        <v>97</v>
      </c>
      <c r="C878" s="43">
        <v>201</v>
      </c>
      <c r="D878" s="41" t="s">
        <v>152</v>
      </c>
      <c r="E878" s="41">
        <v>110001</v>
      </c>
      <c r="F878" s="201" t="s">
        <v>204</v>
      </c>
      <c r="G878" s="41"/>
      <c r="H878" s="41"/>
      <c r="I878" s="41">
        <v>1249</v>
      </c>
      <c r="J878" s="203"/>
      <c r="K878" s="286" t="s">
        <v>154</v>
      </c>
      <c r="L878" s="94"/>
      <c r="M878" s="94"/>
      <c r="N878" s="94"/>
      <c r="O878" s="170"/>
    </row>
    <row r="879" spans="1:15" ht="15" customHeight="1">
      <c r="A879" s="91">
        <v>2000010</v>
      </c>
      <c r="B879" s="41" t="s">
        <v>159</v>
      </c>
      <c r="C879" s="43">
        <v>201</v>
      </c>
      <c r="D879" s="41" t="s">
        <v>152</v>
      </c>
      <c r="E879" s="41">
        <v>110500</v>
      </c>
      <c r="F879" s="201" t="s">
        <v>205</v>
      </c>
      <c r="G879" s="41"/>
      <c r="H879" s="41"/>
      <c r="I879" s="41">
        <v>-4005</v>
      </c>
      <c r="J879" s="203"/>
      <c r="K879" s="286" t="s">
        <v>161</v>
      </c>
      <c r="L879" s="94"/>
      <c r="M879" s="94"/>
      <c r="N879" s="94"/>
      <c r="O879" s="170"/>
    </row>
    <row r="880" spans="1:15" ht="15" customHeight="1">
      <c r="A880" s="91">
        <v>2000010</v>
      </c>
      <c r="B880" s="41" t="s">
        <v>159</v>
      </c>
      <c r="C880" s="43">
        <v>201</v>
      </c>
      <c r="D880" s="41" t="s">
        <v>152</v>
      </c>
      <c r="E880" s="41">
        <v>110500</v>
      </c>
      <c r="F880" s="201" t="s">
        <v>205</v>
      </c>
      <c r="G880" s="41"/>
      <c r="H880" s="41"/>
      <c r="I880" s="41">
        <v>4005</v>
      </c>
      <c r="J880" s="203"/>
      <c r="K880" s="286" t="s">
        <v>161</v>
      </c>
      <c r="L880" s="94"/>
      <c r="M880" s="94"/>
      <c r="N880" s="94"/>
      <c r="O880" s="170"/>
    </row>
    <row r="881" spans="1:15" ht="15" customHeight="1">
      <c r="A881" s="91">
        <v>2001041</v>
      </c>
      <c r="B881" s="41" t="s">
        <v>98</v>
      </c>
      <c r="C881" s="43">
        <v>201</v>
      </c>
      <c r="D881" s="41" t="s">
        <v>152</v>
      </c>
      <c r="E881" s="41">
        <v>110500</v>
      </c>
      <c r="F881" s="201" t="s">
        <v>205</v>
      </c>
      <c r="G881" s="41"/>
      <c r="H881" s="41"/>
      <c r="I881" s="41">
        <v>40960</v>
      </c>
      <c r="J881" s="203"/>
      <c r="K881" s="286" t="s">
        <v>154</v>
      </c>
      <c r="L881" s="94"/>
      <c r="M881" s="94"/>
      <c r="N881" s="94"/>
      <c r="O881" s="170"/>
    </row>
    <row r="882" spans="1:15" ht="15" customHeight="1">
      <c r="A882" s="91">
        <v>2001041</v>
      </c>
      <c r="B882" s="41" t="s">
        <v>98</v>
      </c>
      <c r="C882" s="43">
        <v>201</v>
      </c>
      <c r="D882" s="41" t="s">
        <v>152</v>
      </c>
      <c r="E882" s="41">
        <v>110500</v>
      </c>
      <c r="F882" s="201" t="s">
        <v>205</v>
      </c>
      <c r="G882" s="41"/>
      <c r="H882" s="41"/>
      <c r="I882" s="41">
        <v>25530</v>
      </c>
      <c r="J882" s="203"/>
      <c r="K882" s="286" t="s">
        <v>154</v>
      </c>
      <c r="L882" s="94"/>
      <c r="M882" s="94"/>
      <c r="N882" s="94"/>
      <c r="O882" s="170"/>
    </row>
    <row r="883" spans="1:15" ht="15" customHeight="1">
      <c r="A883" s="91">
        <v>2001011</v>
      </c>
      <c r="B883" s="41" t="s">
        <v>97</v>
      </c>
      <c r="C883" s="43">
        <v>201</v>
      </c>
      <c r="D883" s="41" t="s">
        <v>152</v>
      </c>
      <c r="E883" s="41">
        <v>110500</v>
      </c>
      <c r="F883" s="201" t="s">
        <v>205</v>
      </c>
      <c r="G883" s="41"/>
      <c r="H883" s="41"/>
      <c r="I883" s="41">
        <v>1048</v>
      </c>
      <c r="J883" s="203"/>
      <c r="K883" s="286" t="s">
        <v>154</v>
      </c>
      <c r="L883" s="94"/>
      <c r="M883" s="94"/>
      <c r="N883" s="94"/>
      <c r="O883" s="170"/>
    </row>
    <row r="884" spans="1:15" ht="15" customHeight="1">
      <c r="A884" s="91">
        <v>2001011</v>
      </c>
      <c r="B884" s="41" t="s">
        <v>97</v>
      </c>
      <c r="C884" s="43">
        <v>201</v>
      </c>
      <c r="D884" s="41" t="s">
        <v>152</v>
      </c>
      <c r="E884" s="41">
        <v>110500</v>
      </c>
      <c r="F884" s="201" t="s">
        <v>205</v>
      </c>
      <c r="G884" s="41"/>
      <c r="H884" s="41"/>
      <c r="I884" s="41">
        <v>587</v>
      </c>
      <c r="J884" s="203"/>
      <c r="K884" s="286" t="s">
        <v>154</v>
      </c>
      <c r="L884" s="94"/>
      <c r="M884" s="94"/>
      <c r="N884" s="94"/>
      <c r="O884" s="170"/>
    </row>
    <row r="885" spans="1:15" ht="15" customHeight="1">
      <c r="A885" s="91">
        <v>2001041</v>
      </c>
      <c r="B885" s="41" t="s">
        <v>98</v>
      </c>
      <c r="C885" s="43">
        <v>201</v>
      </c>
      <c r="D885" s="41" t="s">
        <v>152</v>
      </c>
      <c r="E885" s="41">
        <v>110500</v>
      </c>
      <c r="F885" s="201" t="s">
        <v>205</v>
      </c>
      <c r="G885" s="41"/>
      <c r="H885" s="41"/>
      <c r="I885" s="41">
        <v>5175</v>
      </c>
      <c r="J885" s="203"/>
      <c r="K885" s="286" t="s">
        <v>154</v>
      </c>
      <c r="L885" s="94"/>
      <c r="M885" s="94"/>
      <c r="N885" s="94"/>
      <c r="O885" s="170"/>
    </row>
    <row r="886" spans="1:15" ht="15" customHeight="1">
      <c r="A886" s="91">
        <v>2001041</v>
      </c>
      <c r="B886" s="41" t="s">
        <v>98</v>
      </c>
      <c r="C886" s="43">
        <v>201</v>
      </c>
      <c r="D886" s="41" t="s">
        <v>152</v>
      </c>
      <c r="E886" s="41">
        <v>110500</v>
      </c>
      <c r="F886" s="201" t="s">
        <v>205</v>
      </c>
      <c r="G886" s="41"/>
      <c r="H886" s="41"/>
      <c r="I886" s="41">
        <v>3625</v>
      </c>
      <c r="J886" s="203"/>
      <c r="K886" s="286" t="s">
        <v>154</v>
      </c>
      <c r="L886" s="94"/>
      <c r="M886" s="94"/>
      <c r="N886" s="94"/>
      <c r="O886" s="170"/>
    </row>
    <row r="887" spans="1:15" ht="15" customHeight="1">
      <c r="A887" s="91">
        <v>2001041</v>
      </c>
      <c r="B887" s="41" t="s">
        <v>98</v>
      </c>
      <c r="C887" s="43">
        <v>201</v>
      </c>
      <c r="D887" s="41" t="s">
        <v>152</v>
      </c>
      <c r="E887" s="41">
        <v>110500</v>
      </c>
      <c r="F887" s="201" t="s">
        <v>205</v>
      </c>
      <c r="G887" s="41"/>
      <c r="H887" s="41"/>
      <c r="I887" s="41">
        <v>587.20000000000005</v>
      </c>
      <c r="J887" s="203"/>
      <c r="K887" s="286" t="s">
        <v>154</v>
      </c>
      <c r="L887" s="94"/>
      <c r="M887" s="94"/>
      <c r="N887" s="94"/>
      <c r="O887" s="170"/>
    </row>
    <row r="888" spans="1:15" ht="15" customHeight="1">
      <c r="A888" s="91">
        <v>2001051</v>
      </c>
      <c r="B888" s="41" t="s">
        <v>87</v>
      </c>
      <c r="C888" s="43">
        <v>201</v>
      </c>
      <c r="D888" s="41" t="s">
        <v>152</v>
      </c>
      <c r="E888" s="41">
        <v>110500</v>
      </c>
      <c r="F888" s="201" t="s">
        <v>205</v>
      </c>
      <c r="G888" s="41"/>
      <c r="H888" s="41"/>
      <c r="I888" s="41">
        <v>4450</v>
      </c>
      <c r="J888" s="203"/>
      <c r="K888" s="286" t="s">
        <v>154</v>
      </c>
      <c r="L888" s="94"/>
      <c r="M888" s="94"/>
      <c r="N888" s="94"/>
      <c r="O888" s="170"/>
    </row>
    <row r="889" spans="1:15" ht="15" customHeight="1">
      <c r="A889" s="91">
        <v>2001041</v>
      </c>
      <c r="B889" s="41" t="s">
        <v>98</v>
      </c>
      <c r="C889" s="43">
        <v>201</v>
      </c>
      <c r="D889" s="41" t="s">
        <v>152</v>
      </c>
      <c r="E889" s="41">
        <v>110500</v>
      </c>
      <c r="F889" s="201" t="s">
        <v>205</v>
      </c>
      <c r="G889" s="41"/>
      <c r="H889" s="41"/>
      <c r="I889" s="41">
        <v>20000</v>
      </c>
      <c r="J889" s="203"/>
      <c r="K889" s="286" t="s">
        <v>154</v>
      </c>
      <c r="L889" s="94"/>
      <c r="M889" s="94"/>
      <c r="N889" s="94"/>
      <c r="O889" s="170"/>
    </row>
    <row r="890" spans="1:15" ht="15" customHeight="1">
      <c r="A890" s="91">
        <v>2001041</v>
      </c>
      <c r="B890" s="41" t="s">
        <v>98</v>
      </c>
      <c r="C890" s="43">
        <v>201</v>
      </c>
      <c r="D890" s="41" t="s">
        <v>152</v>
      </c>
      <c r="E890" s="41">
        <v>110500</v>
      </c>
      <c r="F890" s="201" t="s">
        <v>205</v>
      </c>
      <c r="G890" s="41"/>
      <c r="H890" s="41"/>
      <c r="I890" s="41">
        <v>4700</v>
      </c>
      <c r="J890" s="203"/>
      <c r="K890" s="286" t="s">
        <v>154</v>
      </c>
      <c r="L890" s="94"/>
      <c r="M890" s="94"/>
      <c r="N890" s="94"/>
      <c r="O890" s="170"/>
    </row>
    <row r="891" spans="1:15" ht="15" customHeight="1">
      <c r="A891" s="91">
        <v>2001021</v>
      </c>
      <c r="B891" s="41" t="s">
        <v>89</v>
      </c>
      <c r="C891" s="43">
        <v>201</v>
      </c>
      <c r="D891" s="41" t="s">
        <v>152</v>
      </c>
      <c r="E891" s="41">
        <v>110500</v>
      </c>
      <c r="F891" s="201" t="s">
        <v>205</v>
      </c>
      <c r="G891" s="41"/>
      <c r="H891" s="41"/>
      <c r="I891" s="41">
        <v>25000</v>
      </c>
      <c r="J891" s="203"/>
      <c r="K891" s="286" t="s">
        <v>154</v>
      </c>
      <c r="L891" s="94"/>
      <c r="M891" s="94"/>
      <c r="N891" s="94"/>
      <c r="O891" s="170"/>
    </row>
    <row r="892" spans="1:15" ht="15" customHeight="1">
      <c r="A892" s="91">
        <v>2001041</v>
      </c>
      <c r="B892" s="41" t="s">
        <v>98</v>
      </c>
      <c r="C892" s="43">
        <v>201</v>
      </c>
      <c r="D892" s="41" t="s">
        <v>152</v>
      </c>
      <c r="E892" s="41">
        <v>110500</v>
      </c>
      <c r="F892" s="201" t="s">
        <v>205</v>
      </c>
      <c r="G892" s="41"/>
      <c r="H892" s="41"/>
      <c r="I892" s="41">
        <v>10750</v>
      </c>
      <c r="J892" s="203"/>
      <c r="K892" s="286" t="s">
        <v>154</v>
      </c>
      <c r="L892" s="94"/>
      <c r="M892" s="94"/>
      <c r="N892" s="94"/>
      <c r="O892" s="170"/>
    </row>
    <row r="893" spans="1:15" ht="15" customHeight="1">
      <c r="A893" s="91">
        <v>2001021</v>
      </c>
      <c r="B893" s="41" t="s">
        <v>89</v>
      </c>
      <c r="C893" s="43">
        <v>201</v>
      </c>
      <c r="D893" s="41" t="s">
        <v>152</v>
      </c>
      <c r="E893" s="41">
        <v>110500</v>
      </c>
      <c r="F893" s="201" t="s">
        <v>205</v>
      </c>
      <c r="G893" s="41"/>
      <c r="H893" s="41"/>
      <c r="I893" s="41">
        <v>10750</v>
      </c>
      <c r="J893" s="203"/>
      <c r="K893" s="286" t="s">
        <v>154</v>
      </c>
      <c r="L893" s="94"/>
      <c r="M893" s="94"/>
      <c r="N893" s="94"/>
      <c r="O893" s="170"/>
    </row>
    <row r="894" spans="1:15" ht="15" customHeight="1">
      <c r="A894" s="91">
        <v>2001011</v>
      </c>
      <c r="B894" s="41" t="s">
        <v>97</v>
      </c>
      <c r="C894" s="43">
        <v>201</v>
      </c>
      <c r="D894" s="41" t="s">
        <v>152</v>
      </c>
      <c r="E894" s="41">
        <v>110503</v>
      </c>
      <c r="F894" s="201" t="s">
        <v>206</v>
      </c>
      <c r="G894" s="41"/>
      <c r="H894" s="41"/>
      <c r="I894" s="41">
        <v>6703.34</v>
      </c>
      <c r="J894" s="203"/>
      <c r="K894" s="286" t="s">
        <v>154</v>
      </c>
      <c r="L894" s="94"/>
      <c r="M894" s="94"/>
      <c r="N894" s="94"/>
      <c r="O894" s="170"/>
    </row>
    <row r="895" spans="1:15" ht="15" customHeight="1">
      <c r="A895" s="91">
        <v>2001051</v>
      </c>
      <c r="B895" s="41" t="s">
        <v>87</v>
      </c>
      <c r="C895" s="43">
        <v>201</v>
      </c>
      <c r="D895" s="41" t="s">
        <v>152</v>
      </c>
      <c r="E895" s="41">
        <v>110503</v>
      </c>
      <c r="F895" s="201" t="s">
        <v>206</v>
      </c>
      <c r="G895" s="41"/>
      <c r="H895" s="41"/>
      <c r="I895" s="41">
        <v>2006.55</v>
      </c>
      <c r="J895" s="203"/>
      <c r="K895" s="286" t="s">
        <v>154</v>
      </c>
      <c r="L895" s="94"/>
      <c r="M895" s="94"/>
      <c r="N895" s="94"/>
      <c r="O895" s="170"/>
    </row>
    <row r="896" spans="1:15" ht="15" customHeight="1">
      <c r="A896" s="91">
        <v>2001041</v>
      </c>
      <c r="B896" s="41" t="s">
        <v>98</v>
      </c>
      <c r="C896" s="43">
        <v>201</v>
      </c>
      <c r="D896" s="41" t="s">
        <v>152</v>
      </c>
      <c r="E896" s="41">
        <v>110503</v>
      </c>
      <c r="F896" s="201" t="s">
        <v>206</v>
      </c>
      <c r="G896" s="41"/>
      <c r="H896" s="41"/>
      <c r="I896" s="41">
        <v>8183.8</v>
      </c>
      <c r="J896" s="203"/>
      <c r="K896" s="286" t="s">
        <v>154</v>
      </c>
      <c r="L896" s="94"/>
      <c r="M896" s="94"/>
      <c r="N896" s="94"/>
      <c r="O896" s="170"/>
    </row>
    <row r="897" spans="1:15" ht="15" customHeight="1">
      <c r="A897" s="91">
        <v>2001011</v>
      </c>
      <c r="B897" s="41" t="s">
        <v>97</v>
      </c>
      <c r="C897" s="43">
        <v>201</v>
      </c>
      <c r="D897" s="41" t="s">
        <v>152</v>
      </c>
      <c r="E897" s="41">
        <v>110503</v>
      </c>
      <c r="F897" s="201" t="s">
        <v>206</v>
      </c>
      <c r="G897" s="41"/>
      <c r="H897" s="41"/>
      <c r="I897" s="41">
        <v>2156.42</v>
      </c>
      <c r="J897" s="203"/>
      <c r="K897" s="286" t="s">
        <v>154</v>
      </c>
      <c r="L897" s="94"/>
      <c r="M897" s="94"/>
      <c r="N897" s="94"/>
      <c r="O897" s="170"/>
    </row>
    <row r="898" spans="1:15" ht="15" customHeight="1">
      <c r="A898" s="91">
        <v>2001011</v>
      </c>
      <c r="B898" s="41" t="s">
        <v>97</v>
      </c>
      <c r="C898" s="43">
        <v>201</v>
      </c>
      <c r="D898" s="41" t="s">
        <v>152</v>
      </c>
      <c r="E898" s="41">
        <v>110503</v>
      </c>
      <c r="F898" s="201" t="s">
        <v>206</v>
      </c>
      <c r="G898" s="41"/>
      <c r="H898" s="41"/>
      <c r="I898" s="41">
        <v>2218.5</v>
      </c>
      <c r="J898" s="203"/>
      <c r="K898" s="286" t="s">
        <v>154</v>
      </c>
      <c r="L898" s="94"/>
      <c r="M898" s="94"/>
      <c r="N898" s="94"/>
      <c r="O898" s="170"/>
    </row>
    <row r="899" spans="1:15" ht="15" customHeight="1">
      <c r="A899" s="91">
        <v>2001051</v>
      </c>
      <c r="B899" s="41" t="s">
        <v>87</v>
      </c>
      <c r="C899" s="43">
        <v>201</v>
      </c>
      <c r="D899" s="41" t="s">
        <v>152</v>
      </c>
      <c r="E899" s="41">
        <v>110503</v>
      </c>
      <c r="F899" s="201" t="s">
        <v>206</v>
      </c>
      <c r="G899" s="41"/>
      <c r="H899" s="41"/>
      <c r="I899" s="41">
        <v>917</v>
      </c>
      <c r="J899" s="203"/>
      <c r="K899" s="286" t="s">
        <v>154</v>
      </c>
      <c r="L899" s="94"/>
      <c r="M899" s="94"/>
      <c r="N899" s="94"/>
      <c r="O899" s="170"/>
    </row>
    <row r="900" spans="1:15" ht="15" customHeight="1">
      <c r="A900" s="91">
        <v>2001051</v>
      </c>
      <c r="B900" s="41" t="s">
        <v>87</v>
      </c>
      <c r="C900" s="43">
        <v>201</v>
      </c>
      <c r="D900" s="41" t="s">
        <v>152</v>
      </c>
      <c r="E900" s="41">
        <v>110503</v>
      </c>
      <c r="F900" s="201" t="s">
        <v>206</v>
      </c>
      <c r="G900" s="41"/>
      <c r="H900" s="41"/>
      <c r="I900" s="41">
        <v>7455</v>
      </c>
      <c r="J900" s="203"/>
      <c r="K900" s="286" t="s">
        <v>154</v>
      </c>
      <c r="L900" s="94"/>
      <c r="M900" s="94"/>
      <c r="N900" s="94"/>
      <c r="O900" s="170"/>
    </row>
    <row r="901" spans="1:15" ht="15" customHeight="1">
      <c r="A901" s="91">
        <v>2001041</v>
      </c>
      <c r="B901" s="41" t="s">
        <v>98</v>
      </c>
      <c r="C901" s="43">
        <v>201</v>
      </c>
      <c r="D901" s="41" t="s">
        <v>152</v>
      </c>
      <c r="E901" s="41">
        <v>110503</v>
      </c>
      <c r="F901" s="201" t="s">
        <v>206</v>
      </c>
      <c r="G901" s="41"/>
      <c r="H901" s="41"/>
      <c r="I901" s="41">
        <v>4850</v>
      </c>
      <c r="J901" s="203"/>
      <c r="K901" s="286" t="s">
        <v>154</v>
      </c>
      <c r="L901" s="94"/>
      <c r="M901" s="94"/>
      <c r="N901" s="94"/>
      <c r="O901" s="170"/>
    </row>
    <row r="902" spans="1:15" ht="15" customHeight="1">
      <c r="A902" s="91">
        <v>2001011</v>
      </c>
      <c r="B902" s="41" t="s">
        <v>97</v>
      </c>
      <c r="C902" s="43">
        <v>201</v>
      </c>
      <c r="D902" s="41" t="s">
        <v>152</v>
      </c>
      <c r="E902" s="41">
        <v>110503</v>
      </c>
      <c r="F902" s="201" t="s">
        <v>206</v>
      </c>
      <c r="G902" s="41"/>
      <c r="H902" s="41"/>
      <c r="I902" s="41">
        <v>239.68</v>
      </c>
      <c r="J902" s="203"/>
      <c r="K902" s="286" t="s">
        <v>154</v>
      </c>
      <c r="L902" s="94"/>
      <c r="M902" s="94"/>
      <c r="N902" s="94"/>
      <c r="O902" s="170"/>
    </row>
    <row r="903" spans="1:15" ht="15" customHeight="1">
      <c r="A903" s="91">
        <v>2001011</v>
      </c>
      <c r="B903" s="41" t="s">
        <v>97</v>
      </c>
      <c r="C903" s="43">
        <v>201</v>
      </c>
      <c r="D903" s="41" t="s">
        <v>152</v>
      </c>
      <c r="E903" s="41">
        <v>110503</v>
      </c>
      <c r="F903" s="201" t="s">
        <v>206</v>
      </c>
      <c r="G903" s="41"/>
      <c r="H903" s="41"/>
      <c r="I903" s="41">
        <v>1796</v>
      </c>
      <c r="J903" s="203"/>
      <c r="K903" s="286" t="s">
        <v>154</v>
      </c>
      <c r="L903" s="94"/>
      <c r="M903" s="94"/>
      <c r="N903" s="94"/>
      <c r="O903" s="170"/>
    </row>
    <row r="904" spans="1:15" ht="15" customHeight="1">
      <c r="A904" s="91">
        <v>2001041</v>
      </c>
      <c r="B904" s="41" t="s">
        <v>98</v>
      </c>
      <c r="C904" s="43">
        <v>201</v>
      </c>
      <c r="D904" s="41" t="s">
        <v>152</v>
      </c>
      <c r="E904" s="41">
        <v>110503</v>
      </c>
      <c r="F904" s="201" t="s">
        <v>206</v>
      </c>
      <c r="G904" s="41"/>
      <c r="H904" s="41"/>
      <c r="I904" s="41">
        <v>128</v>
      </c>
      <c r="J904" s="203"/>
      <c r="K904" s="286" t="s">
        <v>154</v>
      </c>
      <c r="L904" s="94"/>
      <c r="M904" s="94"/>
      <c r="N904" s="94"/>
      <c r="O904" s="170"/>
    </row>
    <row r="905" spans="1:15" ht="15" customHeight="1">
      <c r="A905" s="91">
        <v>2001041</v>
      </c>
      <c r="B905" s="41" t="s">
        <v>98</v>
      </c>
      <c r="C905" s="43">
        <v>201</v>
      </c>
      <c r="D905" s="41" t="s">
        <v>152</v>
      </c>
      <c r="E905" s="41">
        <v>110503</v>
      </c>
      <c r="F905" s="201" t="s">
        <v>206</v>
      </c>
      <c r="G905" s="41"/>
      <c r="H905" s="41"/>
      <c r="I905" s="41">
        <v>7543.64</v>
      </c>
      <c r="J905" s="203"/>
      <c r="K905" s="286" t="s">
        <v>154</v>
      </c>
      <c r="L905" s="94"/>
      <c r="M905" s="94"/>
      <c r="N905" s="94"/>
      <c r="O905" s="170"/>
    </row>
    <row r="906" spans="1:15" ht="15" customHeight="1">
      <c r="A906" s="91">
        <v>2001011</v>
      </c>
      <c r="B906" s="41" t="s">
        <v>97</v>
      </c>
      <c r="C906" s="43">
        <v>201</v>
      </c>
      <c r="D906" s="41" t="s">
        <v>152</v>
      </c>
      <c r="E906" s="41">
        <v>110503</v>
      </c>
      <c r="F906" s="201" t="s">
        <v>206</v>
      </c>
      <c r="G906" s="41"/>
      <c r="H906" s="41"/>
      <c r="I906" s="41">
        <v>2817.38</v>
      </c>
      <c r="J906" s="203"/>
      <c r="K906" s="286" t="s">
        <v>154</v>
      </c>
      <c r="L906" s="94"/>
      <c r="M906" s="94"/>
      <c r="N906" s="94"/>
      <c r="O906" s="170"/>
    </row>
    <row r="907" spans="1:15" ht="15" customHeight="1">
      <c r="A907" s="91">
        <v>2001011</v>
      </c>
      <c r="B907" s="41" t="s">
        <v>97</v>
      </c>
      <c r="C907" s="43">
        <v>201</v>
      </c>
      <c r="D907" s="41" t="s">
        <v>152</v>
      </c>
      <c r="E907" s="41">
        <v>110503</v>
      </c>
      <c r="F907" s="201" t="s">
        <v>206</v>
      </c>
      <c r="G907" s="41"/>
      <c r="H907" s="41"/>
      <c r="I907" s="41">
        <v>632</v>
      </c>
      <c r="J907" s="203"/>
      <c r="K907" s="286" t="s">
        <v>154</v>
      </c>
      <c r="L907" s="94"/>
      <c r="M907" s="94"/>
      <c r="N907" s="94"/>
      <c r="O907" s="170"/>
    </row>
    <row r="908" spans="1:15" ht="15" customHeight="1">
      <c r="A908" s="91">
        <v>2001041</v>
      </c>
      <c r="B908" s="41" t="s">
        <v>98</v>
      </c>
      <c r="C908" s="43">
        <v>201</v>
      </c>
      <c r="D908" s="41" t="s">
        <v>152</v>
      </c>
      <c r="E908" s="41">
        <v>110503</v>
      </c>
      <c r="F908" s="201" t="s">
        <v>206</v>
      </c>
      <c r="G908" s="41"/>
      <c r="H908" s="41"/>
      <c r="I908" s="41">
        <v>156</v>
      </c>
      <c r="J908" s="203"/>
      <c r="K908" s="286" t="s">
        <v>154</v>
      </c>
      <c r="L908" s="94"/>
      <c r="M908" s="94"/>
      <c r="N908" s="94"/>
      <c r="O908" s="170"/>
    </row>
    <row r="909" spans="1:15" ht="15" customHeight="1">
      <c r="A909" s="91">
        <v>2001051</v>
      </c>
      <c r="B909" s="41" t="s">
        <v>87</v>
      </c>
      <c r="C909" s="43">
        <v>201</v>
      </c>
      <c r="D909" s="41" t="s">
        <v>152</v>
      </c>
      <c r="E909" s="41">
        <v>110503</v>
      </c>
      <c r="F909" s="201" t="s">
        <v>206</v>
      </c>
      <c r="G909" s="41"/>
      <c r="H909" s="41"/>
      <c r="I909" s="41">
        <v>4363.21</v>
      </c>
      <c r="J909" s="203"/>
      <c r="K909" s="286" t="s">
        <v>154</v>
      </c>
      <c r="L909" s="94"/>
      <c r="M909" s="94"/>
      <c r="N909" s="94"/>
      <c r="O909" s="170"/>
    </row>
    <row r="910" spans="1:15" ht="15" customHeight="1">
      <c r="A910" s="91">
        <v>2001041</v>
      </c>
      <c r="B910" s="41" t="s">
        <v>98</v>
      </c>
      <c r="C910" s="43">
        <v>201</v>
      </c>
      <c r="D910" s="41" t="s">
        <v>152</v>
      </c>
      <c r="E910" s="41">
        <v>110503</v>
      </c>
      <c r="F910" s="201" t="s">
        <v>206</v>
      </c>
      <c r="G910" s="41"/>
      <c r="H910" s="41"/>
      <c r="I910" s="41">
        <v>4751.63</v>
      </c>
      <c r="J910" s="203"/>
      <c r="K910" s="286" t="s">
        <v>154</v>
      </c>
      <c r="L910" s="94"/>
      <c r="M910" s="94"/>
      <c r="N910" s="94"/>
      <c r="O910" s="170"/>
    </row>
    <row r="911" spans="1:15" ht="15" customHeight="1">
      <c r="A911" s="91">
        <v>2001021</v>
      </c>
      <c r="B911" s="41" t="s">
        <v>89</v>
      </c>
      <c r="C911" s="43">
        <v>201</v>
      </c>
      <c r="D911" s="41" t="s">
        <v>152</v>
      </c>
      <c r="E911" s="41">
        <v>110503</v>
      </c>
      <c r="F911" s="201" t="s">
        <v>206</v>
      </c>
      <c r="G911" s="41"/>
      <c r="H911" s="41"/>
      <c r="I911" s="41">
        <v>-2075.2800000000002</v>
      </c>
      <c r="J911" s="203"/>
      <c r="K911" s="286" t="s">
        <v>154</v>
      </c>
      <c r="L911" s="94"/>
      <c r="M911" s="94"/>
      <c r="N911" s="94"/>
      <c r="O911" s="170"/>
    </row>
    <row r="912" spans="1:15" ht="15" customHeight="1">
      <c r="A912" s="91">
        <v>2001051</v>
      </c>
      <c r="B912" s="41" t="s">
        <v>87</v>
      </c>
      <c r="C912" s="43">
        <v>201</v>
      </c>
      <c r="D912" s="41" t="s">
        <v>152</v>
      </c>
      <c r="E912" s="41">
        <v>110503</v>
      </c>
      <c r="F912" s="201" t="s">
        <v>206</v>
      </c>
      <c r="G912" s="41"/>
      <c r="H912" s="41"/>
      <c r="I912" s="41">
        <v>22767.99</v>
      </c>
      <c r="J912" s="203"/>
      <c r="K912" s="286" t="s">
        <v>154</v>
      </c>
      <c r="L912" s="94"/>
      <c r="M912" s="94"/>
      <c r="N912" s="94"/>
      <c r="O912" s="170"/>
    </row>
    <row r="913" spans="1:15" ht="15" customHeight="1">
      <c r="A913" s="91">
        <v>2001051</v>
      </c>
      <c r="B913" s="41" t="s">
        <v>87</v>
      </c>
      <c r="C913" s="43">
        <v>201</v>
      </c>
      <c r="D913" s="41" t="s">
        <v>152</v>
      </c>
      <c r="E913" s="41">
        <v>110503</v>
      </c>
      <c r="F913" s="201" t="s">
        <v>206</v>
      </c>
      <c r="G913" s="41"/>
      <c r="H913" s="41"/>
      <c r="I913" s="41">
        <v>871.52</v>
      </c>
      <c r="J913" s="203"/>
      <c r="K913" s="286" t="s">
        <v>154</v>
      </c>
      <c r="L913" s="94"/>
      <c r="M913" s="94"/>
      <c r="N913" s="94"/>
      <c r="O913" s="170"/>
    </row>
    <row r="914" spans="1:15" ht="15" customHeight="1">
      <c r="A914" s="91">
        <v>2001051</v>
      </c>
      <c r="B914" s="41" t="s">
        <v>87</v>
      </c>
      <c r="C914" s="43">
        <v>201</v>
      </c>
      <c r="D914" s="41" t="s">
        <v>152</v>
      </c>
      <c r="E914" s="41">
        <v>110503</v>
      </c>
      <c r="F914" s="201" t="s">
        <v>206</v>
      </c>
      <c r="G914" s="41"/>
      <c r="H914" s="41"/>
      <c r="I914" s="41">
        <v>7893</v>
      </c>
      <c r="J914" s="203"/>
      <c r="K914" s="286" t="s">
        <v>154</v>
      </c>
      <c r="L914" s="94"/>
      <c r="M914" s="94"/>
      <c r="N914" s="94"/>
      <c r="O914" s="170"/>
    </row>
    <row r="915" spans="1:15" ht="15" customHeight="1">
      <c r="A915" s="91">
        <v>2001051</v>
      </c>
      <c r="B915" s="41" t="s">
        <v>87</v>
      </c>
      <c r="C915" s="43">
        <v>201</v>
      </c>
      <c r="D915" s="41" t="s">
        <v>152</v>
      </c>
      <c r="E915" s="41">
        <v>110503</v>
      </c>
      <c r="F915" s="201" t="s">
        <v>206</v>
      </c>
      <c r="G915" s="41"/>
      <c r="H915" s="41"/>
      <c r="I915" s="41">
        <v>378.04</v>
      </c>
      <c r="J915" s="203"/>
      <c r="K915" s="286" t="s">
        <v>154</v>
      </c>
      <c r="L915" s="94"/>
      <c r="M915" s="94"/>
      <c r="N915" s="94"/>
      <c r="O915" s="170"/>
    </row>
    <row r="916" spans="1:15" ht="15" customHeight="1">
      <c r="A916" s="91">
        <v>2001051</v>
      </c>
      <c r="B916" s="41" t="s">
        <v>87</v>
      </c>
      <c r="C916" s="43">
        <v>201</v>
      </c>
      <c r="D916" s="41" t="s">
        <v>152</v>
      </c>
      <c r="E916" s="41">
        <v>110503</v>
      </c>
      <c r="F916" s="201" t="s">
        <v>206</v>
      </c>
      <c r="G916" s="41"/>
      <c r="H916" s="41"/>
      <c r="I916" s="41">
        <v>23.68</v>
      </c>
      <c r="J916" s="203"/>
      <c r="K916" s="286" t="s">
        <v>154</v>
      </c>
      <c r="L916" s="94"/>
      <c r="M916" s="94"/>
      <c r="N916" s="94"/>
      <c r="O916" s="170"/>
    </row>
    <row r="917" spans="1:15" ht="15" customHeight="1">
      <c r="A917" s="91">
        <v>2001051</v>
      </c>
      <c r="B917" s="41" t="s">
        <v>87</v>
      </c>
      <c r="C917" s="43">
        <v>201</v>
      </c>
      <c r="D917" s="41" t="s">
        <v>152</v>
      </c>
      <c r="E917" s="41">
        <v>110503</v>
      </c>
      <c r="F917" s="201" t="s">
        <v>206</v>
      </c>
      <c r="G917" s="41"/>
      <c r="H917" s="41"/>
      <c r="I917" s="41">
        <v>1056.75</v>
      </c>
      <c r="J917" s="203"/>
      <c r="K917" s="286" t="s">
        <v>154</v>
      </c>
      <c r="L917" s="94"/>
      <c r="M917" s="94"/>
      <c r="N917" s="94"/>
      <c r="O917" s="170"/>
    </row>
    <row r="918" spans="1:15" ht="15" customHeight="1">
      <c r="A918" s="91">
        <v>2001021</v>
      </c>
      <c r="B918" s="41" t="s">
        <v>89</v>
      </c>
      <c r="C918" s="43">
        <v>201</v>
      </c>
      <c r="D918" s="41" t="s">
        <v>152</v>
      </c>
      <c r="E918" s="41">
        <v>110503</v>
      </c>
      <c r="F918" s="201" t="s">
        <v>206</v>
      </c>
      <c r="G918" s="41"/>
      <c r="H918" s="41"/>
      <c r="I918" s="41">
        <v>2075.2800000000002</v>
      </c>
      <c r="J918" s="203"/>
      <c r="K918" s="286" t="s">
        <v>154</v>
      </c>
      <c r="L918" s="94"/>
      <c r="M918" s="94"/>
      <c r="N918" s="94"/>
      <c r="O918" s="170"/>
    </row>
    <row r="919" spans="1:15" ht="15" customHeight="1">
      <c r="A919" s="91">
        <v>2001041</v>
      </c>
      <c r="B919" s="41" t="s">
        <v>98</v>
      </c>
      <c r="C919" s="43">
        <v>201</v>
      </c>
      <c r="D919" s="41" t="s">
        <v>152</v>
      </c>
      <c r="E919" s="41">
        <v>110503</v>
      </c>
      <c r="F919" s="201" t="s">
        <v>206</v>
      </c>
      <c r="G919" s="41"/>
      <c r="H919" s="41"/>
      <c r="I919" s="41">
        <v>120.43</v>
      </c>
      <c r="J919" s="203"/>
      <c r="K919" s="286" t="s">
        <v>154</v>
      </c>
      <c r="L919" s="94"/>
      <c r="M919" s="94"/>
      <c r="N919" s="94"/>
      <c r="O919" s="170"/>
    </row>
    <row r="920" spans="1:15" ht="15" customHeight="1">
      <c r="A920" s="91">
        <v>2001051</v>
      </c>
      <c r="B920" s="41" t="s">
        <v>87</v>
      </c>
      <c r="C920" s="43">
        <v>201</v>
      </c>
      <c r="D920" s="41" t="s">
        <v>152</v>
      </c>
      <c r="E920" s="41">
        <v>110503</v>
      </c>
      <c r="F920" s="201" t="s">
        <v>206</v>
      </c>
      <c r="G920" s="41"/>
      <c r="H920" s="41"/>
      <c r="I920" s="41">
        <v>187</v>
      </c>
      <c r="J920" s="203"/>
      <c r="K920" s="286" t="s">
        <v>154</v>
      </c>
      <c r="L920" s="94"/>
      <c r="M920" s="94"/>
      <c r="N920" s="94"/>
      <c r="O920" s="170"/>
    </row>
    <row r="921" spans="1:15" ht="15" customHeight="1">
      <c r="A921" s="91">
        <v>2001051</v>
      </c>
      <c r="B921" s="41" t="s">
        <v>87</v>
      </c>
      <c r="C921" s="43">
        <v>201</v>
      </c>
      <c r="D921" s="41" t="s">
        <v>152</v>
      </c>
      <c r="E921" s="41">
        <v>110503</v>
      </c>
      <c r="F921" s="201" t="s">
        <v>206</v>
      </c>
      <c r="G921" s="41"/>
      <c r="H921" s="41"/>
      <c r="I921" s="41">
        <v>1980</v>
      </c>
      <c r="J921" s="203"/>
      <c r="K921" s="286" t="s">
        <v>154</v>
      </c>
      <c r="L921" s="94"/>
      <c r="M921" s="94"/>
      <c r="N921" s="94"/>
      <c r="O921" s="170"/>
    </row>
    <row r="922" spans="1:15" ht="15" customHeight="1">
      <c r="A922" s="91">
        <v>2001041</v>
      </c>
      <c r="B922" s="41" t="s">
        <v>98</v>
      </c>
      <c r="C922" s="43">
        <v>201</v>
      </c>
      <c r="D922" s="41" t="s">
        <v>152</v>
      </c>
      <c r="E922" s="41">
        <v>110503</v>
      </c>
      <c r="F922" s="201" t="s">
        <v>206</v>
      </c>
      <c r="G922" s="41"/>
      <c r="H922" s="41"/>
      <c r="I922" s="41">
        <v>420.58</v>
      </c>
      <c r="J922" s="203"/>
      <c r="K922" s="286" t="s">
        <v>154</v>
      </c>
      <c r="L922" s="94"/>
      <c r="M922" s="94"/>
      <c r="N922" s="94"/>
      <c r="O922" s="170"/>
    </row>
    <row r="923" spans="1:15" ht="15" customHeight="1">
      <c r="A923" s="91">
        <v>2001011</v>
      </c>
      <c r="B923" s="41" t="s">
        <v>97</v>
      </c>
      <c r="C923" s="43">
        <v>201</v>
      </c>
      <c r="D923" s="41" t="s">
        <v>152</v>
      </c>
      <c r="E923" s="41">
        <v>110503</v>
      </c>
      <c r="F923" s="201" t="s">
        <v>206</v>
      </c>
      <c r="G923" s="41"/>
      <c r="H923" s="41"/>
      <c r="I923" s="41">
        <v>2370.64</v>
      </c>
      <c r="J923" s="203"/>
      <c r="K923" s="286" t="s">
        <v>154</v>
      </c>
      <c r="L923" s="94"/>
      <c r="M923" s="94"/>
      <c r="N923" s="94"/>
      <c r="O923" s="170"/>
    </row>
    <row r="924" spans="1:15" ht="15" customHeight="1">
      <c r="A924" s="91">
        <v>2001011</v>
      </c>
      <c r="B924" s="41" t="s">
        <v>97</v>
      </c>
      <c r="C924" s="43">
        <v>201</v>
      </c>
      <c r="D924" s="41" t="s">
        <v>152</v>
      </c>
      <c r="E924" s="41">
        <v>110503</v>
      </c>
      <c r="F924" s="201" t="s">
        <v>206</v>
      </c>
      <c r="G924" s="41"/>
      <c r="H924" s="41"/>
      <c r="I924" s="41">
        <v>9681</v>
      </c>
      <c r="J924" s="203"/>
      <c r="K924" s="286" t="s">
        <v>154</v>
      </c>
      <c r="L924" s="94"/>
      <c r="M924" s="94"/>
      <c r="N924" s="94"/>
      <c r="O924" s="170"/>
    </row>
    <row r="925" spans="1:15" ht="15" customHeight="1">
      <c r="A925" s="91">
        <v>2001051</v>
      </c>
      <c r="B925" s="41" t="s">
        <v>87</v>
      </c>
      <c r="C925" s="43">
        <v>201</v>
      </c>
      <c r="D925" s="41" t="s">
        <v>152</v>
      </c>
      <c r="E925" s="41">
        <v>110503</v>
      </c>
      <c r="F925" s="201" t="s">
        <v>206</v>
      </c>
      <c r="G925" s="41"/>
      <c r="H925" s="41"/>
      <c r="I925" s="41">
        <v>22990</v>
      </c>
      <c r="J925" s="203"/>
      <c r="K925" s="286" t="s">
        <v>154</v>
      </c>
      <c r="L925" s="94"/>
      <c r="M925" s="94"/>
      <c r="N925" s="94"/>
      <c r="O925" s="170"/>
    </row>
    <row r="926" spans="1:15" ht="15" customHeight="1">
      <c r="A926" s="91">
        <v>2001051</v>
      </c>
      <c r="B926" s="41" t="s">
        <v>87</v>
      </c>
      <c r="C926" s="43">
        <v>201</v>
      </c>
      <c r="D926" s="41" t="s">
        <v>152</v>
      </c>
      <c r="E926" s="41">
        <v>110503</v>
      </c>
      <c r="F926" s="201" t="s">
        <v>206</v>
      </c>
      <c r="G926" s="41"/>
      <c r="H926" s="41"/>
      <c r="I926" s="41">
        <v>8874</v>
      </c>
      <c r="J926" s="203"/>
      <c r="K926" s="286" t="s">
        <v>154</v>
      </c>
      <c r="L926" s="94"/>
      <c r="M926" s="94"/>
      <c r="N926" s="94"/>
      <c r="O926" s="170"/>
    </row>
    <row r="927" spans="1:15" ht="15" customHeight="1">
      <c r="A927" s="91">
        <v>2001051</v>
      </c>
      <c r="B927" s="41" t="s">
        <v>87</v>
      </c>
      <c r="C927" s="43">
        <v>201</v>
      </c>
      <c r="D927" s="41" t="s">
        <v>152</v>
      </c>
      <c r="E927" s="41">
        <v>110503</v>
      </c>
      <c r="F927" s="201" t="s">
        <v>206</v>
      </c>
      <c r="G927" s="41"/>
      <c r="H927" s="41"/>
      <c r="I927" s="41">
        <v>4968.75</v>
      </c>
      <c r="J927" s="203"/>
      <c r="K927" s="286" t="s">
        <v>154</v>
      </c>
      <c r="L927" s="94"/>
      <c r="M927" s="94"/>
      <c r="N927" s="94"/>
      <c r="O927" s="170"/>
    </row>
    <row r="928" spans="1:15" ht="15" customHeight="1">
      <c r="A928" s="91">
        <v>2001051</v>
      </c>
      <c r="B928" s="41" t="s">
        <v>87</v>
      </c>
      <c r="C928" s="43">
        <v>201</v>
      </c>
      <c r="D928" s="41" t="s">
        <v>152</v>
      </c>
      <c r="E928" s="41">
        <v>110503</v>
      </c>
      <c r="F928" s="201" t="s">
        <v>206</v>
      </c>
      <c r="G928" s="41"/>
      <c r="H928" s="41"/>
      <c r="I928" s="41">
        <v>8186.4</v>
      </c>
      <c r="J928" s="203"/>
      <c r="K928" s="286" t="s">
        <v>154</v>
      </c>
      <c r="L928" s="94"/>
      <c r="M928" s="94"/>
      <c r="N928" s="94"/>
      <c r="O928" s="170"/>
    </row>
    <row r="929" spans="1:15" ht="15" customHeight="1">
      <c r="A929" s="91">
        <v>2001051</v>
      </c>
      <c r="B929" s="41" t="s">
        <v>87</v>
      </c>
      <c r="C929" s="43">
        <v>201</v>
      </c>
      <c r="D929" s="41" t="s">
        <v>152</v>
      </c>
      <c r="E929" s="41">
        <v>110503</v>
      </c>
      <c r="F929" s="201" t="s">
        <v>206</v>
      </c>
      <c r="G929" s="41"/>
      <c r="H929" s="41"/>
      <c r="I929" s="41">
        <v>9634.2000000000007</v>
      </c>
      <c r="J929" s="203"/>
      <c r="K929" s="286" t="s">
        <v>154</v>
      </c>
      <c r="L929" s="94"/>
      <c r="M929" s="94"/>
      <c r="N929" s="94"/>
      <c r="O929" s="170"/>
    </row>
    <row r="930" spans="1:15" ht="15" customHeight="1">
      <c r="A930" s="91">
        <v>2001041</v>
      </c>
      <c r="B930" s="41" t="s">
        <v>98</v>
      </c>
      <c r="C930" s="43">
        <v>201</v>
      </c>
      <c r="D930" s="41" t="s">
        <v>152</v>
      </c>
      <c r="E930" s="41">
        <v>110503</v>
      </c>
      <c r="F930" s="201" t="s">
        <v>206</v>
      </c>
      <c r="G930" s="41"/>
      <c r="H930" s="41"/>
      <c r="I930" s="41">
        <v>244.92</v>
      </c>
      <c r="J930" s="203"/>
      <c r="K930" s="286" t="s">
        <v>154</v>
      </c>
      <c r="L930" s="94"/>
      <c r="M930" s="94"/>
      <c r="N930" s="94"/>
      <c r="O930" s="170"/>
    </row>
    <row r="931" spans="1:15" ht="15" customHeight="1">
      <c r="A931" s="91">
        <v>2001041</v>
      </c>
      <c r="B931" s="41" t="s">
        <v>98</v>
      </c>
      <c r="C931" s="43">
        <v>201</v>
      </c>
      <c r="D931" s="41" t="s">
        <v>152</v>
      </c>
      <c r="E931" s="41">
        <v>110503</v>
      </c>
      <c r="F931" s="201" t="s">
        <v>206</v>
      </c>
      <c r="G931" s="41"/>
      <c r="H931" s="41"/>
      <c r="I931" s="41">
        <v>6278.55</v>
      </c>
      <c r="J931" s="203"/>
      <c r="K931" s="286" t="s">
        <v>154</v>
      </c>
      <c r="L931" s="94"/>
      <c r="M931" s="94"/>
      <c r="N931" s="94"/>
      <c r="O931" s="170"/>
    </row>
    <row r="932" spans="1:15" ht="15" customHeight="1">
      <c r="A932" s="91">
        <v>2001011</v>
      </c>
      <c r="B932" s="41" t="s">
        <v>97</v>
      </c>
      <c r="C932" s="43">
        <v>201</v>
      </c>
      <c r="D932" s="41" t="s">
        <v>152</v>
      </c>
      <c r="E932" s="41">
        <v>110503</v>
      </c>
      <c r="F932" s="201" t="s">
        <v>206</v>
      </c>
      <c r="G932" s="41"/>
      <c r="H932" s="41"/>
      <c r="I932" s="41">
        <v>3500</v>
      </c>
      <c r="J932" s="203"/>
      <c r="K932" s="286" t="s">
        <v>154</v>
      </c>
      <c r="L932" s="94"/>
      <c r="M932" s="94"/>
      <c r="N932" s="94"/>
      <c r="O932" s="170"/>
    </row>
    <row r="933" spans="1:15" ht="15" customHeight="1">
      <c r="A933" s="91">
        <v>2001011</v>
      </c>
      <c r="B933" s="41" t="s">
        <v>97</v>
      </c>
      <c r="C933" s="43">
        <v>201</v>
      </c>
      <c r="D933" s="41" t="s">
        <v>152</v>
      </c>
      <c r="E933" s="41">
        <v>110503</v>
      </c>
      <c r="F933" s="201" t="s">
        <v>206</v>
      </c>
      <c r="G933" s="41"/>
      <c r="H933" s="41"/>
      <c r="I933" s="41">
        <v>3478.9</v>
      </c>
      <c r="J933" s="203"/>
      <c r="K933" s="286" t="s">
        <v>154</v>
      </c>
      <c r="L933" s="94"/>
      <c r="M933" s="94"/>
      <c r="N933" s="94"/>
      <c r="O933" s="170"/>
    </row>
    <row r="934" spans="1:15" ht="15" customHeight="1">
      <c r="A934" s="91">
        <v>2001051</v>
      </c>
      <c r="B934" s="41" t="s">
        <v>87</v>
      </c>
      <c r="C934" s="43">
        <v>201</v>
      </c>
      <c r="D934" s="41" t="s">
        <v>152</v>
      </c>
      <c r="E934" s="41">
        <v>110503</v>
      </c>
      <c r="F934" s="201" t="s">
        <v>206</v>
      </c>
      <c r="G934" s="41"/>
      <c r="H934" s="41"/>
      <c r="I934" s="41">
        <v>8945.4</v>
      </c>
      <c r="J934" s="203"/>
      <c r="K934" s="286" t="s">
        <v>154</v>
      </c>
      <c r="L934" s="94"/>
      <c r="M934" s="94"/>
      <c r="N934" s="94"/>
      <c r="O934" s="170"/>
    </row>
    <row r="935" spans="1:15" ht="15" customHeight="1">
      <c r="A935" s="91">
        <v>2001051</v>
      </c>
      <c r="B935" s="41" t="s">
        <v>87</v>
      </c>
      <c r="C935" s="43">
        <v>201</v>
      </c>
      <c r="D935" s="41" t="s">
        <v>152</v>
      </c>
      <c r="E935" s="41">
        <v>110503</v>
      </c>
      <c r="F935" s="201" t="s">
        <v>206</v>
      </c>
      <c r="G935" s="41"/>
      <c r="H935" s="41"/>
      <c r="I935" s="41">
        <v>1677</v>
      </c>
      <c r="J935" s="203"/>
      <c r="K935" s="286" t="s">
        <v>154</v>
      </c>
      <c r="L935" s="94"/>
      <c r="M935" s="94"/>
      <c r="N935" s="94"/>
      <c r="O935" s="170"/>
    </row>
    <row r="936" spans="1:15" ht="15" customHeight="1">
      <c r="A936" s="91">
        <v>2001051</v>
      </c>
      <c r="B936" s="41" t="s">
        <v>87</v>
      </c>
      <c r="C936" s="43">
        <v>201</v>
      </c>
      <c r="D936" s="41" t="s">
        <v>152</v>
      </c>
      <c r="E936" s="41">
        <v>110503</v>
      </c>
      <c r="F936" s="201" t="s">
        <v>206</v>
      </c>
      <c r="G936" s="41"/>
      <c r="H936" s="41"/>
      <c r="I936" s="41">
        <v>2698.8</v>
      </c>
      <c r="J936" s="203"/>
      <c r="K936" s="286" t="s">
        <v>154</v>
      </c>
      <c r="L936" s="94"/>
      <c r="M936" s="94"/>
      <c r="N936" s="94"/>
      <c r="O936" s="170"/>
    </row>
    <row r="937" spans="1:15" ht="15" customHeight="1">
      <c r="A937" s="91">
        <v>2001051</v>
      </c>
      <c r="B937" s="41" t="s">
        <v>87</v>
      </c>
      <c r="C937" s="43">
        <v>201</v>
      </c>
      <c r="D937" s="41" t="s">
        <v>152</v>
      </c>
      <c r="E937" s="41">
        <v>110503</v>
      </c>
      <c r="F937" s="201" t="s">
        <v>206</v>
      </c>
      <c r="G937" s="41"/>
      <c r="H937" s="41"/>
      <c r="I937" s="41">
        <v>6935</v>
      </c>
      <c r="J937" s="203"/>
      <c r="K937" s="286" t="s">
        <v>154</v>
      </c>
      <c r="L937" s="94"/>
      <c r="M937" s="94"/>
      <c r="N937" s="94"/>
      <c r="O937" s="170"/>
    </row>
    <row r="938" spans="1:15" ht="15" customHeight="1">
      <c r="A938" s="91">
        <v>2001051</v>
      </c>
      <c r="B938" s="41" t="s">
        <v>87</v>
      </c>
      <c r="C938" s="43">
        <v>201</v>
      </c>
      <c r="D938" s="41" t="s">
        <v>152</v>
      </c>
      <c r="E938" s="41">
        <v>110503</v>
      </c>
      <c r="F938" s="201" t="s">
        <v>206</v>
      </c>
      <c r="G938" s="41"/>
      <c r="H938" s="41"/>
      <c r="I938" s="41">
        <v>5990</v>
      </c>
      <c r="J938" s="203"/>
      <c r="K938" s="286" t="s">
        <v>154</v>
      </c>
      <c r="L938" s="94"/>
      <c r="M938" s="94"/>
      <c r="N938" s="94"/>
      <c r="O938" s="170"/>
    </row>
    <row r="939" spans="1:15" ht="15" customHeight="1">
      <c r="A939" s="91">
        <v>2001021</v>
      </c>
      <c r="B939" s="41" t="s">
        <v>89</v>
      </c>
      <c r="C939" s="43">
        <v>201</v>
      </c>
      <c r="D939" s="41" t="s">
        <v>152</v>
      </c>
      <c r="E939" s="41">
        <v>110503</v>
      </c>
      <c r="F939" s="201" t="s">
        <v>206</v>
      </c>
      <c r="G939" s="41"/>
      <c r="H939" s="41"/>
      <c r="I939" s="41">
        <v>4102.5</v>
      </c>
      <c r="J939" s="203"/>
      <c r="K939" s="286" t="s">
        <v>154</v>
      </c>
      <c r="L939" s="94"/>
      <c r="M939" s="94"/>
      <c r="N939" s="94"/>
      <c r="O939" s="170"/>
    </row>
    <row r="940" spans="1:15" ht="15" customHeight="1">
      <c r="A940" s="91">
        <v>2001021</v>
      </c>
      <c r="B940" s="41" t="s">
        <v>89</v>
      </c>
      <c r="C940" s="43">
        <v>201</v>
      </c>
      <c r="D940" s="41" t="s">
        <v>152</v>
      </c>
      <c r="E940" s="41">
        <v>110503</v>
      </c>
      <c r="F940" s="201" t="s">
        <v>206</v>
      </c>
      <c r="G940" s="41"/>
      <c r="H940" s="41"/>
      <c r="I940" s="41">
        <v>1600</v>
      </c>
      <c r="J940" s="203"/>
      <c r="K940" s="286" t="s">
        <v>154</v>
      </c>
      <c r="L940" s="94"/>
      <c r="M940" s="94"/>
      <c r="N940" s="94"/>
      <c r="O940" s="170"/>
    </row>
    <row r="941" spans="1:15" ht="15" customHeight="1">
      <c r="A941" s="91">
        <v>2001011</v>
      </c>
      <c r="B941" s="41" t="s">
        <v>97</v>
      </c>
      <c r="C941" s="43">
        <v>201</v>
      </c>
      <c r="D941" s="41" t="s">
        <v>152</v>
      </c>
      <c r="E941" s="41">
        <v>110503</v>
      </c>
      <c r="F941" s="201" t="s">
        <v>206</v>
      </c>
      <c r="G941" s="41"/>
      <c r="H941" s="41"/>
      <c r="I941" s="41">
        <v>3232.5</v>
      </c>
      <c r="J941" s="203"/>
      <c r="K941" s="286" t="s">
        <v>154</v>
      </c>
      <c r="L941" s="94"/>
      <c r="M941" s="94"/>
      <c r="N941" s="94"/>
      <c r="O941" s="170"/>
    </row>
    <row r="942" spans="1:15" ht="15" customHeight="1">
      <c r="A942" s="91">
        <v>2001051</v>
      </c>
      <c r="B942" s="41" t="s">
        <v>87</v>
      </c>
      <c r="C942" s="43">
        <v>201</v>
      </c>
      <c r="D942" s="41" t="s">
        <v>152</v>
      </c>
      <c r="E942" s="41">
        <v>110503</v>
      </c>
      <c r="F942" s="201" t="s">
        <v>206</v>
      </c>
      <c r="G942" s="41"/>
      <c r="H942" s="41"/>
      <c r="I942" s="41">
        <v>4627</v>
      </c>
      <c r="J942" s="203"/>
      <c r="K942" s="286" t="s">
        <v>154</v>
      </c>
      <c r="L942" s="94"/>
      <c r="M942" s="94"/>
      <c r="N942" s="94"/>
      <c r="O942" s="170"/>
    </row>
    <row r="943" spans="1:15" ht="15" customHeight="1">
      <c r="A943" s="91">
        <v>2001051</v>
      </c>
      <c r="B943" s="41" t="s">
        <v>87</v>
      </c>
      <c r="C943" s="43">
        <v>201</v>
      </c>
      <c r="D943" s="41" t="s">
        <v>152</v>
      </c>
      <c r="E943" s="41">
        <v>110503</v>
      </c>
      <c r="F943" s="201" t="s">
        <v>206</v>
      </c>
      <c r="G943" s="41"/>
      <c r="H943" s="41"/>
      <c r="I943" s="41">
        <v>1176.75</v>
      </c>
      <c r="J943" s="203"/>
      <c r="K943" s="286" t="s">
        <v>154</v>
      </c>
      <c r="L943" s="94"/>
      <c r="M943" s="94"/>
      <c r="N943" s="94"/>
      <c r="O943" s="170"/>
    </row>
    <row r="944" spans="1:15" ht="15" customHeight="1">
      <c r="A944" s="91">
        <v>2001051</v>
      </c>
      <c r="B944" s="41" t="s">
        <v>87</v>
      </c>
      <c r="C944" s="43">
        <v>201</v>
      </c>
      <c r="D944" s="41" t="s">
        <v>152</v>
      </c>
      <c r="E944" s="41">
        <v>110503</v>
      </c>
      <c r="F944" s="201" t="s">
        <v>206</v>
      </c>
      <c r="G944" s="41"/>
      <c r="H944" s="41"/>
      <c r="I944" s="41">
        <v>4121.8100000000004</v>
      </c>
      <c r="J944" s="203"/>
      <c r="K944" s="286" t="s">
        <v>154</v>
      </c>
      <c r="L944" s="94"/>
      <c r="M944" s="94"/>
      <c r="N944" s="94"/>
      <c r="O944" s="170"/>
    </row>
    <row r="945" spans="1:15" ht="15" customHeight="1">
      <c r="A945" s="91">
        <v>2001051</v>
      </c>
      <c r="B945" s="41" t="s">
        <v>87</v>
      </c>
      <c r="C945" s="43">
        <v>201</v>
      </c>
      <c r="D945" s="41" t="s">
        <v>152</v>
      </c>
      <c r="E945" s="41">
        <v>110503</v>
      </c>
      <c r="F945" s="201" t="s">
        <v>206</v>
      </c>
      <c r="G945" s="41"/>
      <c r="H945" s="41"/>
      <c r="I945" s="41">
        <v>25415</v>
      </c>
      <c r="J945" s="203"/>
      <c r="K945" s="286" t="s">
        <v>154</v>
      </c>
      <c r="L945" s="94"/>
      <c r="M945" s="94"/>
      <c r="N945" s="94"/>
      <c r="O945" s="170"/>
    </row>
    <row r="946" spans="1:15" ht="15" customHeight="1">
      <c r="A946" s="91">
        <v>2001011</v>
      </c>
      <c r="B946" s="41" t="s">
        <v>97</v>
      </c>
      <c r="C946" s="43">
        <v>201</v>
      </c>
      <c r="D946" s="41" t="s">
        <v>152</v>
      </c>
      <c r="E946" s="41">
        <v>110503</v>
      </c>
      <c r="F946" s="201" t="s">
        <v>206</v>
      </c>
      <c r="G946" s="41"/>
      <c r="H946" s="41"/>
      <c r="I946" s="41">
        <v>4403.25</v>
      </c>
      <c r="J946" s="203"/>
      <c r="K946" s="286" t="s">
        <v>154</v>
      </c>
      <c r="L946" s="94"/>
      <c r="M946" s="94"/>
      <c r="N946" s="94"/>
      <c r="O946" s="170"/>
    </row>
    <row r="947" spans="1:15" ht="15" customHeight="1">
      <c r="A947" s="91">
        <v>2001051</v>
      </c>
      <c r="B947" s="41" t="s">
        <v>87</v>
      </c>
      <c r="C947" s="43">
        <v>201</v>
      </c>
      <c r="D947" s="41" t="s">
        <v>152</v>
      </c>
      <c r="E947" s="41">
        <v>110503</v>
      </c>
      <c r="F947" s="201" t="s">
        <v>206</v>
      </c>
      <c r="G947" s="41"/>
      <c r="H947" s="41"/>
      <c r="I947" s="41">
        <v>4414</v>
      </c>
      <c r="J947" s="203"/>
      <c r="K947" s="286" t="s">
        <v>154</v>
      </c>
      <c r="L947" s="94"/>
      <c r="M947" s="94"/>
      <c r="N947" s="94"/>
      <c r="O947" s="170"/>
    </row>
    <row r="948" spans="1:15" ht="15" customHeight="1">
      <c r="A948" s="91">
        <v>2001051</v>
      </c>
      <c r="B948" s="41" t="s">
        <v>87</v>
      </c>
      <c r="C948" s="43">
        <v>201</v>
      </c>
      <c r="D948" s="41" t="s">
        <v>152</v>
      </c>
      <c r="E948" s="41">
        <v>110503</v>
      </c>
      <c r="F948" s="201" t="s">
        <v>206</v>
      </c>
      <c r="G948" s="41"/>
      <c r="H948" s="41"/>
      <c r="I948" s="41">
        <v>432.5</v>
      </c>
      <c r="J948" s="203"/>
      <c r="K948" s="286" t="s">
        <v>154</v>
      </c>
      <c r="L948" s="94"/>
      <c r="M948" s="94"/>
      <c r="N948" s="94"/>
      <c r="O948" s="170"/>
    </row>
    <row r="949" spans="1:15" ht="15" customHeight="1">
      <c r="A949" s="91">
        <v>2001051</v>
      </c>
      <c r="B949" s="41" t="s">
        <v>87</v>
      </c>
      <c r="C949" s="43">
        <v>201</v>
      </c>
      <c r="D949" s="41" t="s">
        <v>152</v>
      </c>
      <c r="E949" s="41">
        <v>110503</v>
      </c>
      <c r="F949" s="201" t="s">
        <v>206</v>
      </c>
      <c r="G949" s="41"/>
      <c r="H949" s="41"/>
      <c r="I949" s="41">
        <v>13219</v>
      </c>
      <c r="J949" s="203"/>
      <c r="K949" s="286" t="s">
        <v>154</v>
      </c>
      <c r="L949" s="94"/>
      <c r="M949" s="94"/>
      <c r="N949" s="94"/>
      <c r="O949" s="170"/>
    </row>
    <row r="950" spans="1:15" ht="15" customHeight="1">
      <c r="A950" s="91">
        <v>2001041</v>
      </c>
      <c r="B950" s="41" t="s">
        <v>98</v>
      </c>
      <c r="C950" s="43">
        <v>201</v>
      </c>
      <c r="D950" s="41" t="s">
        <v>152</v>
      </c>
      <c r="E950" s="41">
        <v>110503</v>
      </c>
      <c r="F950" s="201" t="s">
        <v>206</v>
      </c>
      <c r="G950" s="41"/>
      <c r="H950" s="41"/>
      <c r="I950" s="41">
        <v>9563.5</v>
      </c>
      <c r="J950" s="203"/>
      <c r="K950" s="286" t="s">
        <v>154</v>
      </c>
      <c r="L950" s="94"/>
      <c r="M950" s="94"/>
      <c r="N950" s="94"/>
      <c r="O950" s="170"/>
    </row>
    <row r="951" spans="1:15" ht="15" customHeight="1">
      <c r="A951" s="91">
        <v>2001051</v>
      </c>
      <c r="B951" s="41" t="s">
        <v>87</v>
      </c>
      <c r="C951" s="43">
        <v>201</v>
      </c>
      <c r="D951" s="41" t="s">
        <v>152</v>
      </c>
      <c r="E951" s="41">
        <v>110503</v>
      </c>
      <c r="F951" s="201" t="s">
        <v>206</v>
      </c>
      <c r="G951" s="41"/>
      <c r="H951" s="41"/>
      <c r="I951" s="41">
        <v>1117.5</v>
      </c>
      <c r="J951" s="203"/>
      <c r="K951" s="286" t="s">
        <v>154</v>
      </c>
      <c r="L951" s="94"/>
      <c r="M951" s="94"/>
      <c r="N951" s="94"/>
      <c r="O951" s="170"/>
    </row>
    <row r="952" spans="1:15" ht="15" customHeight="1">
      <c r="A952" s="91">
        <v>2001051</v>
      </c>
      <c r="B952" s="41" t="s">
        <v>87</v>
      </c>
      <c r="C952" s="43">
        <v>201</v>
      </c>
      <c r="D952" s="41" t="s">
        <v>152</v>
      </c>
      <c r="E952" s="41">
        <v>110503</v>
      </c>
      <c r="F952" s="201" t="s">
        <v>206</v>
      </c>
      <c r="G952" s="41"/>
      <c r="H952" s="41"/>
      <c r="I952" s="41">
        <v>37980</v>
      </c>
      <c r="J952" s="203"/>
      <c r="K952" s="286" t="s">
        <v>154</v>
      </c>
      <c r="L952" s="94"/>
      <c r="M952" s="94"/>
      <c r="N952" s="94"/>
      <c r="O952" s="170"/>
    </row>
    <row r="953" spans="1:15" ht="15" customHeight="1">
      <c r="A953" s="91">
        <v>2001051</v>
      </c>
      <c r="B953" s="41" t="s">
        <v>87</v>
      </c>
      <c r="C953" s="43">
        <v>201</v>
      </c>
      <c r="D953" s="41" t="s">
        <v>152</v>
      </c>
      <c r="E953" s="41">
        <v>110503</v>
      </c>
      <c r="F953" s="201" t="s">
        <v>206</v>
      </c>
      <c r="G953" s="41"/>
      <c r="H953" s="41"/>
      <c r="I953" s="41">
        <v>1980</v>
      </c>
      <c r="J953" s="203"/>
      <c r="K953" s="286" t="s">
        <v>154</v>
      </c>
      <c r="L953" s="94"/>
      <c r="M953" s="94"/>
      <c r="N953" s="94"/>
      <c r="O953" s="170"/>
    </row>
    <row r="954" spans="1:15" ht="15" customHeight="1">
      <c r="A954" s="91">
        <v>2001011</v>
      </c>
      <c r="B954" s="41" t="s">
        <v>97</v>
      </c>
      <c r="C954" s="43">
        <v>201</v>
      </c>
      <c r="D954" s="41" t="s">
        <v>152</v>
      </c>
      <c r="E954" s="41">
        <v>110503</v>
      </c>
      <c r="F954" s="201" t="s">
        <v>206</v>
      </c>
      <c r="G954" s="41"/>
      <c r="H954" s="41"/>
      <c r="I954" s="41">
        <v>2766.75</v>
      </c>
      <c r="J954" s="203"/>
      <c r="K954" s="286" t="s">
        <v>154</v>
      </c>
      <c r="L954" s="94"/>
      <c r="M954" s="94"/>
      <c r="N954" s="94"/>
      <c r="O954" s="170"/>
    </row>
    <row r="955" spans="1:15" ht="15" customHeight="1">
      <c r="A955" s="91">
        <v>2001051</v>
      </c>
      <c r="B955" s="41" t="s">
        <v>87</v>
      </c>
      <c r="C955" s="43">
        <v>201</v>
      </c>
      <c r="D955" s="41" t="s">
        <v>152</v>
      </c>
      <c r="E955" s="41">
        <v>110503</v>
      </c>
      <c r="F955" s="201" t="s">
        <v>206</v>
      </c>
      <c r="G955" s="41"/>
      <c r="H955" s="41"/>
      <c r="I955" s="41">
        <v>3418.5</v>
      </c>
      <c r="J955" s="203"/>
      <c r="K955" s="286" t="s">
        <v>154</v>
      </c>
      <c r="L955" s="94"/>
      <c r="M955" s="94"/>
      <c r="N955" s="94"/>
      <c r="O955" s="170"/>
    </row>
    <row r="956" spans="1:15" ht="15" customHeight="1">
      <c r="A956" s="91">
        <v>2001051</v>
      </c>
      <c r="B956" s="41" t="s">
        <v>87</v>
      </c>
      <c r="C956" s="43">
        <v>201</v>
      </c>
      <c r="D956" s="41" t="s">
        <v>152</v>
      </c>
      <c r="E956" s="41">
        <v>110503</v>
      </c>
      <c r="F956" s="201" t="s">
        <v>206</v>
      </c>
      <c r="G956" s="41"/>
      <c r="H956" s="41"/>
      <c r="I956" s="41">
        <v>2983.5</v>
      </c>
      <c r="J956" s="203"/>
      <c r="K956" s="286" t="s">
        <v>154</v>
      </c>
      <c r="L956" s="94"/>
      <c r="M956" s="94"/>
      <c r="N956" s="94"/>
      <c r="O956" s="170"/>
    </row>
    <row r="957" spans="1:15" ht="15" customHeight="1">
      <c r="A957" s="91">
        <v>2001051</v>
      </c>
      <c r="B957" s="41" t="s">
        <v>87</v>
      </c>
      <c r="C957" s="43">
        <v>201</v>
      </c>
      <c r="D957" s="41" t="s">
        <v>152</v>
      </c>
      <c r="E957" s="41">
        <v>110503</v>
      </c>
      <c r="F957" s="201" t="s">
        <v>206</v>
      </c>
      <c r="G957" s="41"/>
      <c r="H957" s="41"/>
      <c r="I957" s="41">
        <v>1899</v>
      </c>
      <c r="J957" s="203"/>
      <c r="K957" s="286" t="s">
        <v>154</v>
      </c>
      <c r="L957" s="94"/>
      <c r="M957" s="94"/>
      <c r="N957" s="94"/>
      <c r="O957" s="170"/>
    </row>
    <row r="958" spans="1:15" ht="15" customHeight="1">
      <c r="A958" s="91">
        <v>2001011</v>
      </c>
      <c r="B958" s="41" t="s">
        <v>97</v>
      </c>
      <c r="C958" s="43">
        <v>201</v>
      </c>
      <c r="D958" s="41" t="s">
        <v>152</v>
      </c>
      <c r="E958" s="41">
        <v>110503</v>
      </c>
      <c r="F958" s="201" t="s">
        <v>206</v>
      </c>
      <c r="G958" s="41"/>
      <c r="H958" s="41"/>
      <c r="I958" s="41">
        <v>15209.6</v>
      </c>
      <c r="J958" s="203"/>
      <c r="K958" s="286" t="s">
        <v>154</v>
      </c>
      <c r="L958" s="94"/>
      <c r="M958" s="94"/>
      <c r="N958" s="94"/>
      <c r="O958" s="170"/>
    </row>
    <row r="959" spans="1:15" ht="15" customHeight="1">
      <c r="A959" s="91">
        <v>2001051</v>
      </c>
      <c r="B959" s="41" t="s">
        <v>87</v>
      </c>
      <c r="C959" s="43">
        <v>201</v>
      </c>
      <c r="D959" s="41" t="s">
        <v>152</v>
      </c>
      <c r="E959" s="41">
        <v>110503</v>
      </c>
      <c r="F959" s="201" t="s">
        <v>206</v>
      </c>
      <c r="G959" s="41"/>
      <c r="H959" s="41"/>
      <c r="I959" s="41">
        <v>5456</v>
      </c>
      <c r="J959" s="203"/>
      <c r="K959" s="286" t="s">
        <v>154</v>
      </c>
      <c r="L959" s="94"/>
      <c r="M959" s="94"/>
      <c r="N959" s="94"/>
      <c r="O959" s="170"/>
    </row>
    <row r="960" spans="1:15" ht="15" customHeight="1">
      <c r="A960" s="91">
        <v>2000010</v>
      </c>
      <c r="B960" s="41" t="s">
        <v>159</v>
      </c>
      <c r="C960" s="43">
        <v>201</v>
      </c>
      <c r="D960" s="41" t="s">
        <v>152</v>
      </c>
      <c r="E960" s="41">
        <v>110503</v>
      </c>
      <c r="F960" s="201" t="s">
        <v>206</v>
      </c>
      <c r="G960" s="41"/>
      <c r="H960" s="41"/>
      <c r="I960" s="41" t="s">
        <v>207</v>
      </c>
      <c r="J960" s="203"/>
      <c r="K960" s="166" t="s">
        <v>161</v>
      </c>
      <c r="L960" s="94"/>
      <c r="M960" s="94"/>
      <c r="N960" s="94"/>
      <c r="O960" s="170"/>
    </row>
    <row r="961" spans="1:15" ht="15" customHeight="1">
      <c r="A961" s="91">
        <v>2001051</v>
      </c>
      <c r="B961" s="41" t="s">
        <v>87</v>
      </c>
      <c r="C961" s="43">
        <v>201</v>
      </c>
      <c r="D961" s="41" t="s">
        <v>152</v>
      </c>
      <c r="E961" s="41">
        <v>110503</v>
      </c>
      <c r="F961" s="201" t="s">
        <v>206</v>
      </c>
      <c r="G961" s="41"/>
      <c r="H961" s="41"/>
      <c r="I961" s="41">
        <v>5855</v>
      </c>
      <c r="J961" s="203"/>
      <c r="K961" s="286" t="s">
        <v>154</v>
      </c>
      <c r="L961" s="94"/>
      <c r="M961" s="94"/>
      <c r="N961" s="94"/>
      <c r="O961" s="170"/>
    </row>
    <row r="962" spans="1:15" ht="15" customHeight="1">
      <c r="A962" s="91">
        <v>2001051</v>
      </c>
      <c r="B962" s="41" t="s">
        <v>87</v>
      </c>
      <c r="C962" s="43">
        <v>201</v>
      </c>
      <c r="D962" s="41" t="s">
        <v>152</v>
      </c>
      <c r="E962" s="41">
        <v>110503</v>
      </c>
      <c r="F962" s="201" t="s">
        <v>206</v>
      </c>
      <c r="G962" s="41"/>
      <c r="H962" s="41"/>
      <c r="I962" s="41">
        <v>963</v>
      </c>
      <c r="J962" s="203"/>
      <c r="K962" s="286" t="s">
        <v>154</v>
      </c>
      <c r="L962" s="94"/>
      <c r="M962" s="94"/>
      <c r="N962" s="94"/>
      <c r="O962" s="170"/>
    </row>
    <row r="963" spans="1:15" ht="15" customHeight="1">
      <c r="A963" s="91">
        <v>2001051</v>
      </c>
      <c r="B963" s="41" t="s">
        <v>87</v>
      </c>
      <c r="C963" s="43">
        <v>201</v>
      </c>
      <c r="D963" s="41" t="s">
        <v>152</v>
      </c>
      <c r="E963" s="41">
        <v>110503</v>
      </c>
      <c r="F963" s="201" t="s">
        <v>206</v>
      </c>
      <c r="G963" s="41"/>
      <c r="H963" s="41"/>
      <c r="I963" s="41">
        <v>67.8</v>
      </c>
      <c r="J963" s="203"/>
      <c r="K963" s="286" t="s">
        <v>154</v>
      </c>
      <c r="L963" s="94"/>
      <c r="M963" s="94"/>
      <c r="N963" s="94"/>
      <c r="O963" s="170"/>
    </row>
    <row r="964" spans="1:15" ht="15" customHeight="1">
      <c r="A964" s="91">
        <v>2001011</v>
      </c>
      <c r="B964" s="41" t="s">
        <v>97</v>
      </c>
      <c r="C964" s="43">
        <v>201</v>
      </c>
      <c r="D964" s="41" t="s">
        <v>152</v>
      </c>
      <c r="E964" s="41">
        <v>110503</v>
      </c>
      <c r="F964" s="201" t="s">
        <v>206</v>
      </c>
      <c r="G964" s="41"/>
      <c r="H964" s="41"/>
      <c r="I964" s="41">
        <v>1875</v>
      </c>
      <c r="J964" s="203"/>
      <c r="K964" s="286" t="s">
        <v>154</v>
      </c>
      <c r="L964" s="94"/>
      <c r="M964" s="94"/>
      <c r="N964" s="94"/>
      <c r="O964" s="170"/>
    </row>
    <row r="965" spans="1:15" ht="15" customHeight="1">
      <c r="A965" s="91">
        <v>2001041</v>
      </c>
      <c r="B965" s="41" t="s">
        <v>98</v>
      </c>
      <c r="C965" s="43">
        <v>201</v>
      </c>
      <c r="D965" s="41" t="s">
        <v>152</v>
      </c>
      <c r="E965" s="41">
        <v>110503</v>
      </c>
      <c r="F965" s="201" t="s">
        <v>206</v>
      </c>
      <c r="G965" s="41"/>
      <c r="H965" s="41"/>
      <c r="I965" s="41">
        <v>10326</v>
      </c>
      <c r="J965" s="203"/>
      <c r="K965" s="286" t="s">
        <v>154</v>
      </c>
      <c r="L965" s="94"/>
      <c r="M965" s="94"/>
      <c r="N965" s="94"/>
      <c r="O965" s="170"/>
    </row>
    <row r="966" spans="1:15" ht="15" customHeight="1">
      <c r="A966" s="91">
        <v>2001041</v>
      </c>
      <c r="B966" s="41" t="s">
        <v>98</v>
      </c>
      <c r="C966" s="43">
        <v>201</v>
      </c>
      <c r="D966" s="41" t="s">
        <v>152</v>
      </c>
      <c r="E966" s="41">
        <v>111000</v>
      </c>
      <c r="F966" s="201" t="s">
        <v>208</v>
      </c>
      <c r="G966" s="41"/>
      <c r="H966" s="41"/>
      <c r="I966" s="41">
        <v>1359.32</v>
      </c>
      <c r="J966" s="203"/>
      <c r="K966" s="286" t="s">
        <v>154</v>
      </c>
      <c r="L966" s="94"/>
      <c r="M966" s="94"/>
      <c r="N966" s="94"/>
      <c r="O966" s="170"/>
    </row>
    <row r="967" spans="1:15" ht="15" customHeight="1">
      <c r="A967" s="91">
        <v>2001041</v>
      </c>
      <c r="B967" s="41" t="s">
        <v>98</v>
      </c>
      <c r="C967" s="43">
        <v>201</v>
      </c>
      <c r="D967" s="41" t="s">
        <v>152</v>
      </c>
      <c r="E967" s="41">
        <v>111000</v>
      </c>
      <c r="F967" s="201" t="s">
        <v>208</v>
      </c>
      <c r="G967" s="41"/>
      <c r="H967" s="41"/>
      <c r="I967" s="41">
        <v>1838.31</v>
      </c>
      <c r="J967" s="203"/>
      <c r="K967" s="286" t="s">
        <v>154</v>
      </c>
      <c r="L967" s="94"/>
      <c r="M967" s="94"/>
      <c r="N967" s="94"/>
      <c r="O967" s="170"/>
    </row>
    <row r="968" spans="1:15" ht="15" customHeight="1">
      <c r="A968" s="91">
        <v>2001051</v>
      </c>
      <c r="B968" s="41" t="s">
        <v>87</v>
      </c>
      <c r="C968" s="43">
        <v>201</v>
      </c>
      <c r="D968" s="41" t="s">
        <v>152</v>
      </c>
      <c r="E968" s="41">
        <v>111000</v>
      </c>
      <c r="F968" s="201" t="s">
        <v>208</v>
      </c>
      <c r="G968" s="41"/>
      <c r="H968" s="41"/>
      <c r="I968" s="41">
        <v>2855.2</v>
      </c>
      <c r="J968" s="203"/>
      <c r="K968" s="286" t="s">
        <v>154</v>
      </c>
      <c r="L968" s="94"/>
      <c r="M968" s="94"/>
      <c r="N968" s="94"/>
      <c r="O968" s="170"/>
    </row>
    <row r="969" spans="1:15" ht="15" customHeight="1">
      <c r="A969" s="91">
        <v>2001011</v>
      </c>
      <c r="B969" s="41" t="s">
        <v>97</v>
      </c>
      <c r="C969" s="43">
        <v>201</v>
      </c>
      <c r="D969" s="41" t="s">
        <v>152</v>
      </c>
      <c r="E969" s="41">
        <v>111000</v>
      </c>
      <c r="F969" s="201" t="s">
        <v>208</v>
      </c>
      <c r="G969" s="41"/>
      <c r="H969" s="41"/>
      <c r="I969" s="41">
        <v>2202.3200000000002</v>
      </c>
      <c r="J969" s="203"/>
      <c r="K969" s="286" t="s">
        <v>154</v>
      </c>
      <c r="L969" s="94"/>
      <c r="M969" s="94"/>
      <c r="N969" s="94"/>
      <c r="O969" s="170"/>
    </row>
    <row r="970" spans="1:15" ht="15" customHeight="1">
      <c r="A970" s="91">
        <v>2001051</v>
      </c>
      <c r="B970" s="41" t="s">
        <v>87</v>
      </c>
      <c r="C970" s="43">
        <v>201</v>
      </c>
      <c r="D970" s="41" t="s">
        <v>152</v>
      </c>
      <c r="E970" s="41">
        <v>111000</v>
      </c>
      <c r="F970" s="201" t="s">
        <v>208</v>
      </c>
      <c r="G970" s="41"/>
      <c r="H970" s="41"/>
      <c r="I970" s="41">
        <v>999.05</v>
      </c>
      <c r="J970" s="203"/>
      <c r="K970" s="286" t="s">
        <v>154</v>
      </c>
      <c r="L970" s="94"/>
      <c r="M970" s="94"/>
      <c r="N970" s="94"/>
      <c r="O970" s="170"/>
    </row>
    <row r="971" spans="1:15" ht="15" customHeight="1">
      <c r="A971" s="91">
        <v>2001041</v>
      </c>
      <c r="B971" s="41" t="s">
        <v>98</v>
      </c>
      <c r="C971" s="43">
        <v>201</v>
      </c>
      <c r="D971" s="41" t="s">
        <v>152</v>
      </c>
      <c r="E971" s="41">
        <v>111400</v>
      </c>
      <c r="F971" s="42" t="s">
        <v>209</v>
      </c>
      <c r="G971" s="41"/>
      <c r="H971" s="41"/>
      <c r="I971" s="41">
        <v>3895.71</v>
      </c>
      <c r="J971" s="203"/>
      <c r="K971" s="286" t="s">
        <v>154</v>
      </c>
      <c r="L971" s="94"/>
      <c r="M971" s="94"/>
      <c r="N971" s="94"/>
      <c r="O971" s="170"/>
    </row>
    <row r="972" spans="1:15" ht="15" customHeight="1">
      <c r="A972" s="91">
        <v>2001011</v>
      </c>
      <c r="B972" s="41" t="s">
        <v>97</v>
      </c>
      <c r="C972" s="43">
        <v>201</v>
      </c>
      <c r="D972" s="41" t="s">
        <v>152</v>
      </c>
      <c r="E972" s="41">
        <v>111400</v>
      </c>
      <c r="F972" s="42" t="s">
        <v>209</v>
      </c>
      <c r="G972" s="41"/>
      <c r="H972" s="41"/>
      <c r="I972" s="41">
        <v>311.76</v>
      </c>
      <c r="J972" s="203"/>
      <c r="K972" s="286" t="s">
        <v>154</v>
      </c>
      <c r="L972" s="94"/>
      <c r="M972" s="94"/>
      <c r="N972" s="94"/>
      <c r="O972" s="170"/>
    </row>
    <row r="973" spans="1:15" ht="15" customHeight="1">
      <c r="A973" s="91">
        <v>2001051</v>
      </c>
      <c r="B973" s="41" t="s">
        <v>87</v>
      </c>
      <c r="C973" s="43">
        <v>201</v>
      </c>
      <c r="D973" s="41" t="s">
        <v>152</v>
      </c>
      <c r="E973" s="41">
        <v>111400</v>
      </c>
      <c r="F973" s="42" t="s">
        <v>209</v>
      </c>
      <c r="G973" s="41"/>
      <c r="H973" s="41"/>
      <c r="I973" s="41">
        <v>755.03</v>
      </c>
      <c r="J973" s="203"/>
      <c r="K973" s="286" t="s">
        <v>154</v>
      </c>
      <c r="L973" s="94"/>
      <c r="M973" s="94"/>
      <c r="N973" s="94"/>
      <c r="O973" s="170"/>
    </row>
    <row r="974" spans="1:15" ht="15" customHeight="1">
      <c r="A974" s="91">
        <v>2001041</v>
      </c>
      <c r="B974" s="41" t="s">
        <v>98</v>
      </c>
      <c r="C974" s="43">
        <v>201</v>
      </c>
      <c r="D974" s="41" t="s">
        <v>152</v>
      </c>
      <c r="E974" s="41">
        <v>111400</v>
      </c>
      <c r="F974" s="42" t="s">
        <v>209</v>
      </c>
      <c r="G974" s="41"/>
      <c r="H974" s="41"/>
      <c r="I974" s="41">
        <v>2436.2399999999998</v>
      </c>
      <c r="J974" s="203"/>
      <c r="K974" s="286" t="s">
        <v>154</v>
      </c>
      <c r="L974" s="94"/>
      <c r="M974" s="94"/>
      <c r="N974" s="94"/>
      <c r="O974" s="170"/>
    </row>
    <row r="975" spans="1:15" ht="15" customHeight="1">
      <c r="A975" s="91">
        <v>2001011</v>
      </c>
      <c r="B975" s="41" t="s">
        <v>97</v>
      </c>
      <c r="C975" s="43">
        <v>201</v>
      </c>
      <c r="D975" s="41" t="s">
        <v>152</v>
      </c>
      <c r="E975" s="41">
        <v>111500</v>
      </c>
      <c r="F975" s="42" t="s">
        <v>210</v>
      </c>
      <c r="G975" s="41"/>
      <c r="H975" s="41"/>
      <c r="I975" s="41">
        <v>153.79</v>
      </c>
      <c r="J975" s="203"/>
      <c r="K975" s="286" t="s">
        <v>154</v>
      </c>
      <c r="L975" s="94"/>
      <c r="M975" s="94"/>
      <c r="N975" s="94"/>
      <c r="O975" s="170"/>
    </row>
    <row r="976" spans="1:15" ht="15" customHeight="1">
      <c r="A976" s="91">
        <v>2001011</v>
      </c>
      <c r="B976" s="41" t="s">
        <v>97</v>
      </c>
      <c r="C976" s="43">
        <v>201</v>
      </c>
      <c r="D976" s="41" t="s">
        <v>152</v>
      </c>
      <c r="E976" s="41">
        <v>111500</v>
      </c>
      <c r="F976" s="42" t="s">
        <v>210</v>
      </c>
      <c r="G976" s="41"/>
      <c r="H976" s="41"/>
      <c r="I976" s="41">
        <v>307.58</v>
      </c>
      <c r="J976" s="203"/>
      <c r="K976" s="286" t="s">
        <v>154</v>
      </c>
      <c r="L976" s="94"/>
      <c r="M976" s="94"/>
      <c r="N976" s="94"/>
      <c r="O976" s="170"/>
    </row>
    <row r="977" spans="1:15" ht="15" customHeight="1">
      <c r="A977" s="91">
        <v>2001011</v>
      </c>
      <c r="B977" s="41" t="s">
        <v>97</v>
      </c>
      <c r="C977" s="43">
        <v>201</v>
      </c>
      <c r="D977" s="41" t="s">
        <v>152</v>
      </c>
      <c r="E977" s="41">
        <v>111500</v>
      </c>
      <c r="F977" s="42" t="s">
        <v>210</v>
      </c>
      <c r="G977" s="41"/>
      <c r="H977" s="41"/>
      <c r="I977" s="41">
        <v>307.58</v>
      </c>
      <c r="J977" s="203"/>
      <c r="K977" s="286" t="s">
        <v>154</v>
      </c>
      <c r="L977" s="94"/>
      <c r="M977" s="94"/>
      <c r="N977" s="94"/>
      <c r="O977" s="170"/>
    </row>
    <row r="978" spans="1:15" ht="15" customHeight="1">
      <c r="A978" s="91">
        <v>2001011</v>
      </c>
      <c r="B978" s="41" t="s">
        <v>97</v>
      </c>
      <c r="C978" s="43">
        <v>201</v>
      </c>
      <c r="D978" s="41" t="s">
        <v>152</v>
      </c>
      <c r="E978" s="41">
        <v>111500</v>
      </c>
      <c r="F978" s="42" t="s">
        <v>210</v>
      </c>
      <c r="G978" s="41"/>
      <c r="H978" s="41"/>
      <c r="I978" s="41">
        <v>1632.69</v>
      </c>
      <c r="J978" s="203"/>
      <c r="K978" s="286" t="s">
        <v>154</v>
      </c>
      <c r="L978" s="94"/>
      <c r="M978" s="94"/>
      <c r="N978" s="94"/>
      <c r="O978" s="170"/>
    </row>
    <row r="979" spans="1:15" ht="15" customHeight="1">
      <c r="A979" s="91">
        <v>2001041</v>
      </c>
      <c r="B979" s="41" t="s">
        <v>98</v>
      </c>
      <c r="C979" s="43">
        <v>201</v>
      </c>
      <c r="D979" s="41" t="s">
        <v>152</v>
      </c>
      <c r="E979" s="41">
        <v>111500</v>
      </c>
      <c r="F979" s="42" t="s">
        <v>210</v>
      </c>
      <c r="G979" s="41"/>
      <c r="H979" s="41"/>
      <c r="I979" s="41">
        <v>1195.6500000000001</v>
      </c>
      <c r="J979" s="203"/>
      <c r="K979" s="286" t="s">
        <v>154</v>
      </c>
      <c r="L979" s="94"/>
      <c r="M979" s="94"/>
      <c r="N979" s="94"/>
      <c r="O979" s="170"/>
    </row>
    <row r="980" spans="1:15" ht="15" customHeight="1">
      <c r="A980" s="91">
        <v>2001011</v>
      </c>
      <c r="B980" s="41" t="s">
        <v>97</v>
      </c>
      <c r="C980" s="43">
        <v>201</v>
      </c>
      <c r="D980" s="41" t="s">
        <v>152</v>
      </c>
      <c r="E980" s="41">
        <v>111500</v>
      </c>
      <c r="F980" s="42" t="s">
        <v>210</v>
      </c>
      <c r="G980" s="41"/>
      <c r="H980" s="41"/>
      <c r="I980" s="41">
        <v>307.58</v>
      </c>
      <c r="J980" s="203"/>
      <c r="K980" s="286" t="s">
        <v>154</v>
      </c>
      <c r="L980" s="94"/>
      <c r="M980" s="94"/>
      <c r="N980" s="94"/>
      <c r="O980" s="170"/>
    </row>
    <row r="981" spans="1:15" ht="15" customHeight="1">
      <c r="A981" s="91">
        <v>2001041</v>
      </c>
      <c r="B981" s="41" t="s">
        <v>98</v>
      </c>
      <c r="C981" s="43">
        <v>201</v>
      </c>
      <c r="D981" s="41" t="s">
        <v>152</v>
      </c>
      <c r="E981" s="41">
        <v>111500</v>
      </c>
      <c r="F981" s="42" t="s">
        <v>210</v>
      </c>
      <c r="G981" s="41"/>
      <c r="H981" s="41"/>
      <c r="I981" s="41">
        <v>395</v>
      </c>
      <c r="J981" s="203"/>
      <c r="K981" s="286" t="s">
        <v>154</v>
      </c>
      <c r="L981" s="94"/>
      <c r="M981" s="94"/>
      <c r="N981" s="94"/>
      <c r="O981" s="170"/>
    </row>
    <row r="982" spans="1:15" ht="15" customHeight="1">
      <c r="A982" s="91">
        <v>2001041</v>
      </c>
      <c r="B982" s="41" t="s">
        <v>98</v>
      </c>
      <c r="C982" s="43">
        <v>201</v>
      </c>
      <c r="D982" s="41" t="s">
        <v>152</v>
      </c>
      <c r="E982" s="41">
        <v>111500</v>
      </c>
      <c r="F982" s="42" t="s">
        <v>210</v>
      </c>
      <c r="G982" s="41"/>
      <c r="H982" s="41"/>
      <c r="I982" s="41">
        <v>650</v>
      </c>
      <c r="J982" s="203"/>
      <c r="K982" s="286" t="s">
        <v>154</v>
      </c>
      <c r="L982" s="94"/>
      <c r="M982" s="94"/>
      <c r="N982" s="94"/>
      <c r="O982" s="170"/>
    </row>
    <row r="983" spans="1:15" ht="15" customHeight="1">
      <c r="A983" s="91">
        <v>2001021</v>
      </c>
      <c r="B983" s="41" t="s">
        <v>89</v>
      </c>
      <c r="C983" s="43">
        <v>201</v>
      </c>
      <c r="D983" s="41" t="s">
        <v>152</v>
      </c>
      <c r="E983" s="41">
        <v>111500</v>
      </c>
      <c r="F983" s="42" t="s">
        <v>210</v>
      </c>
      <c r="G983" s="41"/>
      <c r="H983" s="41"/>
      <c r="I983" s="41">
        <v>1440</v>
      </c>
      <c r="J983" s="203"/>
      <c r="K983" s="286" t="s">
        <v>154</v>
      </c>
      <c r="L983" s="94"/>
      <c r="M983" s="94"/>
      <c r="N983" s="94"/>
      <c r="O983" s="170"/>
    </row>
    <row r="984" spans="1:15" ht="15" customHeight="1">
      <c r="A984" s="91">
        <v>2001051</v>
      </c>
      <c r="B984" s="41" t="s">
        <v>87</v>
      </c>
      <c r="C984" s="43">
        <v>201</v>
      </c>
      <c r="D984" s="41" t="s">
        <v>152</v>
      </c>
      <c r="E984" s="41">
        <v>111500</v>
      </c>
      <c r="F984" s="42" t="s">
        <v>210</v>
      </c>
      <c r="G984" s="41"/>
      <c r="H984" s="41"/>
      <c r="I984" s="41">
        <v>4200</v>
      </c>
      <c r="J984" s="203"/>
      <c r="K984" s="286" t="s">
        <v>154</v>
      </c>
      <c r="L984" s="94"/>
      <c r="M984" s="94"/>
      <c r="N984" s="94"/>
      <c r="O984" s="170"/>
    </row>
    <row r="985" spans="1:15" ht="15" customHeight="1">
      <c r="A985" s="91">
        <v>2001011</v>
      </c>
      <c r="B985" s="41" t="s">
        <v>97</v>
      </c>
      <c r="C985" s="43">
        <v>201</v>
      </c>
      <c r="D985" s="41" t="s">
        <v>152</v>
      </c>
      <c r="E985" s="41">
        <v>111500</v>
      </c>
      <c r="F985" s="42" t="s">
        <v>210</v>
      </c>
      <c r="G985" s="41"/>
      <c r="H985" s="41"/>
      <c r="I985" s="41">
        <v>146.85</v>
      </c>
      <c r="J985" s="203"/>
      <c r="K985" s="286" t="s">
        <v>154</v>
      </c>
      <c r="L985" s="94"/>
      <c r="M985" s="94"/>
      <c r="N985" s="94"/>
      <c r="O985" s="170"/>
    </row>
    <row r="986" spans="1:15" ht="15" customHeight="1">
      <c r="A986" s="91">
        <v>2001051</v>
      </c>
      <c r="B986" s="41" t="s">
        <v>87</v>
      </c>
      <c r="C986" s="43">
        <v>201</v>
      </c>
      <c r="D986" s="41" t="s">
        <v>152</v>
      </c>
      <c r="E986" s="41">
        <v>111500</v>
      </c>
      <c r="F986" s="42" t="s">
        <v>210</v>
      </c>
      <c r="G986" s="41"/>
      <c r="H986" s="41"/>
      <c r="I986" s="41">
        <v>3299.94</v>
      </c>
      <c r="J986" s="203"/>
      <c r="K986" s="286" t="s">
        <v>154</v>
      </c>
      <c r="L986" s="94"/>
      <c r="M986" s="94"/>
      <c r="N986" s="94"/>
      <c r="O986" s="170"/>
    </row>
    <row r="987" spans="1:15" ht="15" customHeight="1">
      <c r="A987" s="91">
        <v>2001011</v>
      </c>
      <c r="B987" s="41" t="s">
        <v>97</v>
      </c>
      <c r="C987" s="43">
        <v>201</v>
      </c>
      <c r="D987" s="41" t="s">
        <v>152</v>
      </c>
      <c r="E987" s="41">
        <v>111500</v>
      </c>
      <c r="F987" s="42" t="s">
        <v>210</v>
      </c>
      <c r="G987" s="41"/>
      <c r="H987" s="41"/>
      <c r="I987" s="41">
        <v>1649.64</v>
      </c>
      <c r="J987" s="203"/>
      <c r="K987" s="286" t="s">
        <v>154</v>
      </c>
      <c r="L987" s="94"/>
      <c r="M987" s="94"/>
      <c r="N987" s="94"/>
      <c r="O987" s="170"/>
    </row>
    <row r="988" spans="1:15" ht="15" customHeight="1">
      <c r="A988" s="91">
        <v>2001041</v>
      </c>
      <c r="B988" s="41" t="s">
        <v>98</v>
      </c>
      <c r="C988" s="43">
        <v>201</v>
      </c>
      <c r="D988" s="41" t="s">
        <v>152</v>
      </c>
      <c r="E988" s="41">
        <v>111500</v>
      </c>
      <c r="F988" s="42" t="s">
        <v>210</v>
      </c>
      <c r="G988" s="41"/>
      <c r="H988" s="41"/>
      <c r="I988" s="41">
        <v>4204.2</v>
      </c>
      <c r="J988" s="203"/>
      <c r="K988" s="286" t="s">
        <v>154</v>
      </c>
      <c r="L988" s="94"/>
      <c r="M988" s="94"/>
      <c r="N988" s="94"/>
      <c r="O988" s="170"/>
    </row>
    <row r="989" spans="1:15" ht="15" customHeight="1">
      <c r="A989" s="91">
        <v>2001021</v>
      </c>
      <c r="B989" s="41" t="s">
        <v>89</v>
      </c>
      <c r="C989" s="43">
        <v>201</v>
      </c>
      <c r="D989" s="41" t="s">
        <v>152</v>
      </c>
      <c r="E989" s="41">
        <v>111500</v>
      </c>
      <c r="F989" s="42" t="s">
        <v>210</v>
      </c>
      <c r="G989" s="41"/>
      <c r="H989" s="41"/>
      <c r="I989" s="41">
        <v>7430.33</v>
      </c>
      <c r="J989" s="203"/>
      <c r="K989" s="286" t="s">
        <v>154</v>
      </c>
      <c r="L989" s="94"/>
      <c r="M989" s="94"/>
      <c r="N989" s="94"/>
      <c r="O989" s="170"/>
    </row>
    <row r="990" spans="1:15" ht="15" customHeight="1">
      <c r="A990" s="91">
        <v>2001011</v>
      </c>
      <c r="B990" s="41" t="s">
        <v>97</v>
      </c>
      <c r="C990" s="43">
        <v>201</v>
      </c>
      <c r="D990" s="41" t="s">
        <v>152</v>
      </c>
      <c r="E990" s="41">
        <v>111500</v>
      </c>
      <c r="F990" s="42" t="s">
        <v>210</v>
      </c>
      <c r="G990" s="41"/>
      <c r="H990" s="41"/>
      <c r="I990" s="41">
        <v>2937.08</v>
      </c>
      <c r="J990" s="203"/>
      <c r="K990" s="286" t="s">
        <v>154</v>
      </c>
      <c r="L990" s="94"/>
      <c r="M990" s="94"/>
      <c r="N990" s="94"/>
      <c r="O990" s="170"/>
    </row>
    <row r="991" spans="1:15" ht="15" customHeight="1">
      <c r="A991" s="91">
        <v>2001051</v>
      </c>
      <c r="B991" s="41" t="s">
        <v>87</v>
      </c>
      <c r="C991" s="43">
        <v>201</v>
      </c>
      <c r="D991" s="41" t="s">
        <v>152</v>
      </c>
      <c r="E991" s="41">
        <v>111500</v>
      </c>
      <c r="F991" s="42" t="s">
        <v>210</v>
      </c>
      <c r="G991" s="41"/>
      <c r="H991" s="41"/>
      <c r="I991" s="41">
        <v>2645.49</v>
      </c>
      <c r="J991" s="203"/>
      <c r="K991" s="286" t="s">
        <v>154</v>
      </c>
      <c r="L991" s="94"/>
      <c r="M991" s="94"/>
      <c r="N991" s="94"/>
      <c r="O991" s="170"/>
    </row>
    <row r="992" spans="1:15" ht="15" customHeight="1">
      <c r="A992" s="91">
        <v>2001051</v>
      </c>
      <c r="B992" s="41" t="s">
        <v>87</v>
      </c>
      <c r="C992" s="43">
        <v>201</v>
      </c>
      <c r="D992" s="41" t="s">
        <v>152</v>
      </c>
      <c r="E992" s="41">
        <v>111500</v>
      </c>
      <c r="F992" s="42" t="s">
        <v>210</v>
      </c>
      <c r="G992" s="41"/>
      <c r="H992" s="41"/>
      <c r="I992" s="41">
        <v>2853.68</v>
      </c>
      <c r="J992" s="203"/>
      <c r="K992" s="286" t="s">
        <v>154</v>
      </c>
      <c r="L992" s="94"/>
      <c r="M992" s="94"/>
      <c r="N992" s="94"/>
      <c r="O992" s="170"/>
    </row>
    <row r="993" spans="1:15" ht="15" customHeight="1">
      <c r="A993" s="91">
        <v>2001011</v>
      </c>
      <c r="B993" s="41" t="s">
        <v>97</v>
      </c>
      <c r="C993" s="43">
        <v>201</v>
      </c>
      <c r="D993" s="41" t="s">
        <v>152</v>
      </c>
      <c r="E993" s="41">
        <v>111500</v>
      </c>
      <c r="F993" s="42" t="s">
        <v>210</v>
      </c>
      <c r="G993" s="41"/>
      <c r="H993" s="41"/>
      <c r="I993" s="41">
        <v>3848.72</v>
      </c>
      <c r="J993" s="203"/>
      <c r="K993" s="286" t="s">
        <v>154</v>
      </c>
      <c r="L993" s="94"/>
      <c r="M993" s="94"/>
      <c r="N993" s="94"/>
      <c r="O993" s="170"/>
    </row>
    <row r="994" spans="1:15" ht="15" customHeight="1">
      <c r="A994" s="91">
        <v>2001041</v>
      </c>
      <c r="B994" s="41" t="s">
        <v>98</v>
      </c>
      <c r="C994" s="43">
        <v>201</v>
      </c>
      <c r="D994" s="41" t="s">
        <v>152</v>
      </c>
      <c r="E994" s="41">
        <v>111500</v>
      </c>
      <c r="F994" s="42" t="s">
        <v>210</v>
      </c>
      <c r="G994" s="41"/>
      <c r="H994" s="41"/>
      <c r="I994" s="41">
        <v>5109.3599999999997</v>
      </c>
      <c r="J994" s="203"/>
      <c r="K994" s="286" t="s">
        <v>154</v>
      </c>
      <c r="L994" s="94"/>
      <c r="M994" s="94"/>
      <c r="N994" s="94"/>
      <c r="O994" s="170"/>
    </row>
    <row r="995" spans="1:15" ht="15" customHeight="1">
      <c r="A995" s="91">
        <v>2001011</v>
      </c>
      <c r="B995" s="41" t="s">
        <v>97</v>
      </c>
      <c r="C995" s="43">
        <v>201</v>
      </c>
      <c r="D995" s="41" t="s">
        <v>152</v>
      </c>
      <c r="E995" s="41">
        <v>111500</v>
      </c>
      <c r="F995" s="42" t="s">
        <v>210</v>
      </c>
      <c r="G995" s="41"/>
      <c r="H995" s="41"/>
      <c r="I995" s="41">
        <v>307.58</v>
      </c>
      <c r="J995" s="203"/>
      <c r="K995" s="286" t="s">
        <v>154</v>
      </c>
      <c r="L995" s="94"/>
      <c r="M995" s="94"/>
      <c r="N995" s="94"/>
      <c r="O995" s="170"/>
    </row>
    <row r="996" spans="1:15" ht="15" customHeight="1">
      <c r="A996" s="91">
        <v>2001011</v>
      </c>
      <c r="B996" s="41" t="s">
        <v>97</v>
      </c>
      <c r="C996" s="43">
        <v>201</v>
      </c>
      <c r="D996" s="41" t="s">
        <v>152</v>
      </c>
      <c r="E996" s="41">
        <v>111500</v>
      </c>
      <c r="F996" s="42" t="s">
        <v>210</v>
      </c>
      <c r="G996" s="41"/>
      <c r="H996" s="41"/>
      <c r="I996" s="41">
        <v>1741.2</v>
      </c>
      <c r="J996" s="203"/>
      <c r="K996" s="286" t="s">
        <v>154</v>
      </c>
      <c r="L996" s="94"/>
      <c r="M996" s="94"/>
      <c r="N996" s="94"/>
      <c r="O996" s="170"/>
    </row>
    <row r="997" spans="1:15" ht="15" customHeight="1">
      <c r="A997" s="91">
        <v>2001041</v>
      </c>
      <c r="B997" s="41" t="s">
        <v>98</v>
      </c>
      <c r="C997" s="43">
        <v>201</v>
      </c>
      <c r="D997" s="41" t="s">
        <v>152</v>
      </c>
      <c r="E997" s="41">
        <v>111500</v>
      </c>
      <c r="F997" s="42" t="s">
        <v>210</v>
      </c>
      <c r="G997" s="41"/>
      <c r="H997" s="41"/>
      <c r="I997" s="41">
        <v>395</v>
      </c>
      <c r="J997" s="203"/>
      <c r="K997" s="286" t="s">
        <v>154</v>
      </c>
      <c r="L997" s="94"/>
      <c r="M997" s="94"/>
      <c r="N997" s="94"/>
      <c r="O997" s="170"/>
    </row>
    <row r="998" spans="1:15" ht="15" customHeight="1">
      <c r="A998" s="91">
        <v>2001051</v>
      </c>
      <c r="B998" s="41" t="s">
        <v>87</v>
      </c>
      <c r="C998" s="43">
        <v>201</v>
      </c>
      <c r="D998" s="41" t="s">
        <v>152</v>
      </c>
      <c r="E998" s="41">
        <v>111500</v>
      </c>
      <c r="F998" s="42" t="s">
        <v>210</v>
      </c>
      <c r="G998" s="41"/>
      <c r="H998" s="41"/>
      <c r="I998" s="41">
        <v>683.19</v>
      </c>
      <c r="J998" s="203"/>
      <c r="K998" s="286" t="s">
        <v>154</v>
      </c>
      <c r="L998" s="94"/>
      <c r="M998" s="94"/>
      <c r="N998" s="94"/>
      <c r="O998" s="170"/>
    </row>
    <row r="999" spans="1:15" ht="15" customHeight="1">
      <c r="A999" s="91">
        <v>2001041</v>
      </c>
      <c r="B999" s="41" t="s">
        <v>98</v>
      </c>
      <c r="C999" s="43">
        <v>201</v>
      </c>
      <c r="D999" s="41" t="s">
        <v>152</v>
      </c>
      <c r="E999" s="41">
        <v>111500</v>
      </c>
      <c r="F999" s="42" t="s">
        <v>210</v>
      </c>
      <c r="G999" s="41"/>
      <c r="H999" s="41"/>
      <c r="I999" s="41">
        <v>695</v>
      </c>
      <c r="J999" s="203"/>
      <c r="K999" s="286" t="s">
        <v>154</v>
      </c>
      <c r="L999" s="94"/>
      <c r="M999" s="94"/>
      <c r="N999" s="94"/>
      <c r="O999" s="170"/>
    </row>
    <row r="1000" spans="1:15" ht="15" customHeight="1">
      <c r="A1000" s="91">
        <v>2001011</v>
      </c>
      <c r="B1000" s="41" t="s">
        <v>97</v>
      </c>
      <c r="C1000" s="43">
        <v>201</v>
      </c>
      <c r="D1000" s="41" t="s">
        <v>152</v>
      </c>
      <c r="E1000" s="41">
        <v>111500</v>
      </c>
      <c r="F1000" s="42" t="s">
        <v>210</v>
      </c>
      <c r="G1000" s="41"/>
      <c r="H1000" s="41"/>
      <c r="I1000" s="41">
        <v>307.58</v>
      </c>
      <c r="J1000" s="203"/>
      <c r="K1000" s="286" t="s">
        <v>154</v>
      </c>
      <c r="L1000" s="94"/>
      <c r="M1000" s="94"/>
      <c r="N1000" s="94"/>
      <c r="O1000" s="170"/>
    </row>
    <row r="1001" spans="1:15" ht="15" customHeight="1">
      <c r="A1001" s="91">
        <v>2001021</v>
      </c>
      <c r="B1001" s="41" t="s">
        <v>89</v>
      </c>
      <c r="C1001" s="43">
        <v>201</v>
      </c>
      <c r="D1001" s="41" t="s">
        <v>152</v>
      </c>
      <c r="E1001" s="41">
        <v>111500</v>
      </c>
      <c r="F1001" s="42" t="s">
        <v>210</v>
      </c>
      <c r="G1001" s="41"/>
      <c r="H1001" s="41"/>
      <c r="I1001" s="41">
        <v>3936.5</v>
      </c>
      <c r="J1001" s="203"/>
      <c r="K1001" s="286" t="s">
        <v>154</v>
      </c>
      <c r="L1001" s="94"/>
      <c r="M1001" s="94"/>
      <c r="N1001" s="94"/>
      <c r="O1001" s="170"/>
    </row>
    <row r="1002" spans="1:15" ht="15" customHeight="1">
      <c r="A1002" s="91">
        <v>2001011</v>
      </c>
      <c r="B1002" s="41" t="s">
        <v>97</v>
      </c>
      <c r="C1002" s="43">
        <v>201</v>
      </c>
      <c r="D1002" s="41" t="s">
        <v>152</v>
      </c>
      <c r="E1002" s="41">
        <v>111500</v>
      </c>
      <c r="F1002" s="42" t="s">
        <v>210</v>
      </c>
      <c r="G1002" s="41"/>
      <c r="H1002" s="41"/>
      <c r="I1002" s="41">
        <v>157.84</v>
      </c>
      <c r="J1002" s="203"/>
      <c r="K1002" s="286" t="s">
        <v>154</v>
      </c>
      <c r="L1002" s="94"/>
      <c r="M1002" s="94"/>
      <c r="N1002" s="94"/>
      <c r="O1002" s="170"/>
    </row>
    <row r="1003" spans="1:15" ht="15" customHeight="1">
      <c r="A1003" s="91">
        <v>2001041</v>
      </c>
      <c r="B1003" s="41" t="s">
        <v>98</v>
      </c>
      <c r="C1003" s="43">
        <v>201</v>
      </c>
      <c r="D1003" s="41" t="s">
        <v>152</v>
      </c>
      <c r="E1003" s="41">
        <v>111500</v>
      </c>
      <c r="F1003" s="42" t="s">
        <v>210</v>
      </c>
      <c r="G1003" s="41"/>
      <c r="H1003" s="41"/>
      <c r="I1003" s="41">
        <v>4969.26</v>
      </c>
      <c r="J1003" s="203"/>
      <c r="K1003" s="286" t="s">
        <v>154</v>
      </c>
      <c r="L1003" s="94"/>
      <c r="M1003" s="94"/>
      <c r="N1003" s="94"/>
      <c r="O1003" s="170"/>
    </row>
    <row r="1004" spans="1:15" ht="15" customHeight="1">
      <c r="A1004" s="91">
        <v>2001051</v>
      </c>
      <c r="B1004" s="41" t="s">
        <v>87</v>
      </c>
      <c r="C1004" s="43">
        <v>201</v>
      </c>
      <c r="D1004" s="41" t="s">
        <v>152</v>
      </c>
      <c r="E1004" s="41">
        <v>111500</v>
      </c>
      <c r="F1004" s="42" t="s">
        <v>210</v>
      </c>
      <c r="G1004" s="41"/>
      <c r="H1004" s="41"/>
      <c r="I1004" s="41">
        <v>3203.71</v>
      </c>
      <c r="J1004" s="203"/>
      <c r="K1004" s="286" t="s">
        <v>154</v>
      </c>
      <c r="L1004" s="94"/>
      <c r="M1004" s="94"/>
      <c r="N1004" s="94"/>
      <c r="O1004" s="170"/>
    </row>
    <row r="1005" spans="1:15" ht="15" customHeight="1">
      <c r="A1005" s="91">
        <v>2001041</v>
      </c>
      <c r="B1005" s="41" t="s">
        <v>98</v>
      </c>
      <c r="C1005" s="43">
        <v>201</v>
      </c>
      <c r="D1005" s="41" t="s">
        <v>152</v>
      </c>
      <c r="E1005" s="41">
        <v>111500</v>
      </c>
      <c r="F1005" s="42" t="s">
        <v>210</v>
      </c>
      <c r="G1005" s="41"/>
      <c r="H1005" s="41"/>
      <c r="I1005" s="41">
        <v>140.13999999999999</v>
      </c>
      <c r="J1005" s="203"/>
      <c r="K1005" s="286" t="s">
        <v>154</v>
      </c>
      <c r="L1005" s="94"/>
      <c r="M1005" s="94"/>
      <c r="N1005" s="94"/>
      <c r="O1005" s="170"/>
    </row>
    <row r="1006" spans="1:15" ht="15" customHeight="1">
      <c r="A1006" s="91">
        <v>2001041</v>
      </c>
      <c r="B1006" s="41" t="s">
        <v>98</v>
      </c>
      <c r="C1006" s="43">
        <v>201</v>
      </c>
      <c r="D1006" s="41" t="s">
        <v>152</v>
      </c>
      <c r="E1006" s="41">
        <v>111500</v>
      </c>
      <c r="F1006" s="42" t="s">
        <v>210</v>
      </c>
      <c r="G1006" s="41"/>
      <c r="H1006" s="41"/>
      <c r="I1006" s="41">
        <v>5865.93</v>
      </c>
      <c r="J1006" s="203"/>
      <c r="K1006" s="286" t="s">
        <v>154</v>
      </c>
      <c r="L1006" s="94"/>
      <c r="M1006" s="94"/>
      <c r="N1006" s="94"/>
      <c r="O1006" s="170"/>
    </row>
    <row r="1007" spans="1:15" ht="15" customHeight="1">
      <c r="A1007" s="91">
        <v>2001051</v>
      </c>
      <c r="B1007" s="41" t="s">
        <v>87</v>
      </c>
      <c r="C1007" s="43">
        <v>201</v>
      </c>
      <c r="D1007" s="41" t="s">
        <v>152</v>
      </c>
      <c r="E1007" s="41">
        <v>111500</v>
      </c>
      <c r="F1007" s="42" t="s">
        <v>210</v>
      </c>
      <c r="G1007" s="41"/>
      <c r="H1007" s="41"/>
      <c r="I1007" s="41">
        <v>58</v>
      </c>
      <c r="J1007" s="203"/>
      <c r="K1007" s="286" t="s">
        <v>154</v>
      </c>
      <c r="L1007" s="94"/>
      <c r="M1007" s="94"/>
      <c r="N1007" s="94"/>
      <c r="O1007" s="170"/>
    </row>
    <row r="1008" spans="1:15" ht="15" customHeight="1">
      <c r="A1008" s="91">
        <v>2001051</v>
      </c>
      <c r="B1008" s="41" t="s">
        <v>87</v>
      </c>
      <c r="C1008" s="43">
        <v>201</v>
      </c>
      <c r="D1008" s="41" t="s">
        <v>152</v>
      </c>
      <c r="E1008" s="41">
        <v>111500</v>
      </c>
      <c r="F1008" s="42" t="s">
        <v>210</v>
      </c>
      <c r="G1008" s="41"/>
      <c r="H1008" s="41"/>
      <c r="I1008" s="41">
        <v>389.86</v>
      </c>
      <c r="J1008" s="203"/>
      <c r="K1008" s="286" t="s">
        <v>154</v>
      </c>
      <c r="L1008" s="94"/>
      <c r="M1008" s="94"/>
      <c r="N1008" s="94"/>
      <c r="O1008" s="170"/>
    </row>
    <row r="1009" spans="1:15" ht="15" customHeight="1">
      <c r="A1009" s="91">
        <v>2001041</v>
      </c>
      <c r="B1009" s="41" t="s">
        <v>98</v>
      </c>
      <c r="C1009" s="43">
        <v>201</v>
      </c>
      <c r="D1009" s="41" t="s">
        <v>152</v>
      </c>
      <c r="E1009" s="41">
        <v>111500</v>
      </c>
      <c r="F1009" s="42" t="s">
        <v>210</v>
      </c>
      <c r="G1009" s="41"/>
      <c r="H1009" s="41"/>
      <c r="I1009" s="41">
        <v>650</v>
      </c>
      <c r="J1009" s="203"/>
      <c r="K1009" s="286" t="s">
        <v>154</v>
      </c>
      <c r="L1009" s="94"/>
      <c r="M1009" s="94"/>
      <c r="N1009" s="94"/>
      <c r="O1009" s="170"/>
    </row>
    <row r="1010" spans="1:15" ht="15" customHeight="1">
      <c r="A1010" s="91">
        <v>2001051</v>
      </c>
      <c r="B1010" s="41" t="s">
        <v>87</v>
      </c>
      <c r="C1010" s="43">
        <v>201</v>
      </c>
      <c r="D1010" s="41" t="s">
        <v>152</v>
      </c>
      <c r="E1010" s="41">
        <v>111500</v>
      </c>
      <c r="F1010" s="42" t="s">
        <v>210</v>
      </c>
      <c r="G1010" s="41"/>
      <c r="H1010" s="41"/>
      <c r="I1010" s="41">
        <v>2034.88</v>
      </c>
      <c r="J1010" s="203"/>
      <c r="K1010" s="286" t="s">
        <v>154</v>
      </c>
      <c r="L1010" s="94"/>
      <c r="M1010" s="94"/>
      <c r="N1010" s="94"/>
      <c r="O1010" s="170"/>
    </row>
    <row r="1011" spans="1:15" ht="15" customHeight="1">
      <c r="A1011" s="91">
        <v>2001051</v>
      </c>
      <c r="B1011" s="41" t="s">
        <v>87</v>
      </c>
      <c r="C1011" s="43">
        <v>201</v>
      </c>
      <c r="D1011" s="41" t="s">
        <v>152</v>
      </c>
      <c r="E1011" s="41">
        <v>111500</v>
      </c>
      <c r="F1011" s="42" t="s">
        <v>210</v>
      </c>
      <c r="G1011" s="41"/>
      <c r="H1011" s="41"/>
      <c r="I1011" s="41">
        <v>31.5</v>
      </c>
      <c r="J1011" s="203"/>
      <c r="K1011" s="286" t="s">
        <v>154</v>
      </c>
      <c r="L1011" s="94"/>
      <c r="M1011" s="94"/>
      <c r="N1011" s="94"/>
      <c r="O1011" s="170"/>
    </row>
    <row r="1012" spans="1:15" ht="15" customHeight="1">
      <c r="A1012" s="91">
        <v>2001051</v>
      </c>
      <c r="B1012" s="41" t="s">
        <v>87</v>
      </c>
      <c r="C1012" s="43">
        <v>201</v>
      </c>
      <c r="D1012" s="41" t="s">
        <v>152</v>
      </c>
      <c r="E1012" s="41">
        <v>111500</v>
      </c>
      <c r="F1012" s="42" t="s">
        <v>210</v>
      </c>
      <c r="G1012" s="41"/>
      <c r="H1012" s="41"/>
      <c r="I1012" s="41">
        <v>2789.44</v>
      </c>
      <c r="J1012" s="203"/>
      <c r="K1012" s="286" t="s">
        <v>154</v>
      </c>
      <c r="L1012" s="94"/>
      <c r="M1012" s="94"/>
      <c r="N1012" s="94"/>
      <c r="O1012" s="170"/>
    </row>
    <row r="1013" spans="1:15" ht="15" customHeight="1">
      <c r="A1013" s="91">
        <v>2001051</v>
      </c>
      <c r="B1013" s="41" t="s">
        <v>87</v>
      </c>
      <c r="C1013" s="43">
        <v>201</v>
      </c>
      <c r="D1013" s="41" t="s">
        <v>152</v>
      </c>
      <c r="E1013" s="41">
        <v>111500</v>
      </c>
      <c r="F1013" s="42" t="s">
        <v>210</v>
      </c>
      <c r="G1013" s="41"/>
      <c r="H1013" s="41"/>
      <c r="I1013" s="41">
        <v>892.66</v>
      </c>
      <c r="J1013" s="203"/>
      <c r="K1013" s="286" t="s">
        <v>154</v>
      </c>
      <c r="L1013" s="94"/>
      <c r="M1013" s="94"/>
      <c r="N1013" s="94"/>
      <c r="O1013" s="170"/>
    </row>
    <row r="1014" spans="1:15" ht="15" customHeight="1">
      <c r="A1014" s="91">
        <v>2001041</v>
      </c>
      <c r="B1014" s="41" t="s">
        <v>98</v>
      </c>
      <c r="C1014" s="43">
        <v>201</v>
      </c>
      <c r="D1014" s="41" t="s">
        <v>152</v>
      </c>
      <c r="E1014" s="41">
        <v>111500</v>
      </c>
      <c r="F1014" s="42" t="s">
        <v>210</v>
      </c>
      <c r="G1014" s="41"/>
      <c r="H1014" s="41"/>
      <c r="I1014" s="41">
        <v>388.64</v>
      </c>
      <c r="J1014" s="203"/>
      <c r="K1014" s="286" t="s">
        <v>154</v>
      </c>
      <c r="L1014" s="94"/>
      <c r="M1014" s="94"/>
      <c r="N1014" s="94"/>
      <c r="O1014" s="170"/>
    </row>
    <row r="1015" spans="1:15" ht="15" customHeight="1">
      <c r="A1015" s="91">
        <v>2001041</v>
      </c>
      <c r="B1015" s="41" t="s">
        <v>98</v>
      </c>
      <c r="C1015" s="43">
        <v>201</v>
      </c>
      <c r="D1015" s="41" t="s">
        <v>152</v>
      </c>
      <c r="E1015" s="41">
        <v>111500</v>
      </c>
      <c r="F1015" s="42" t="s">
        <v>210</v>
      </c>
      <c r="G1015" s="41"/>
      <c r="H1015" s="41"/>
      <c r="I1015" s="41">
        <v>5492.53</v>
      </c>
      <c r="J1015" s="203"/>
      <c r="K1015" s="286" t="s">
        <v>154</v>
      </c>
      <c r="L1015" s="94"/>
      <c r="M1015" s="94"/>
      <c r="N1015" s="94"/>
      <c r="O1015" s="170"/>
    </row>
    <row r="1016" spans="1:15" ht="15" customHeight="1">
      <c r="A1016" s="91">
        <v>2001011</v>
      </c>
      <c r="B1016" s="41" t="s">
        <v>97</v>
      </c>
      <c r="C1016" s="43">
        <v>201</v>
      </c>
      <c r="D1016" s="41" t="s">
        <v>152</v>
      </c>
      <c r="E1016" s="41">
        <v>111500</v>
      </c>
      <c r="F1016" s="42" t="s">
        <v>210</v>
      </c>
      <c r="G1016" s="41"/>
      <c r="H1016" s="41"/>
      <c r="I1016" s="41">
        <v>540</v>
      </c>
      <c r="J1016" s="203"/>
      <c r="K1016" s="286" t="s">
        <v>154</v>
      </c>
      <c r="L1016" s="94"/>
      <c r="M1016" s="94"/>
      <c r="N1016" s="94"/>
      <c r="O1016" s="170"/>
    </row>
    <row r="1017" spans="1:15" ht="15" customHeight="1">
      <c r="A1017" s="91">
        <v>2001011</v>
      </c>
      <c r="B1017" s="41" t="s">
        <v>97</v>
      </c>
      <c r="C1017" s="43">
        <v>201</v>
      </c>
      <c r="D1017" s="41" t="s">
        <v>152</v>
      </c>
      <c r="E1017" s="41">
        <v>111500</v>
      </c>
      <c r="F1017" s="42" t="s">
        <v>210</v>
      </c>
      <c r="G1017" s="41"/>
      <c r="H1017" s="41"/>
      <c r="I1017" s="41">
        <v>552.19000000000005</v>
      </c>
      <c r="J1017" s="203"/>
      <c r="K1017" s="286" t="s">
        <v>154</v>
      </c>
      <c r="L1017" s="94"/>
      <c r="M1017" s="94"/>
      <c r="N1017" s="94"/>
      <c r="O1017" s="170"/>
    </row>
    <row r="1018" spans="1:15" ht="15" customHeight="1">
      <c r="A1018" s="91">
        <v>2001011</v>
      </c>
      <c r="B1018" s="41" t="s">
        <v>97</v>
      </c>
      <c r="C1018" s="43">
        <v>201</v>
      </c>
      <c r="D1018" s="41" t="s">
        <v>152</v>
      </c>
      <c r="E1018" s="41">
        <v>111500</v>
      </c>
      <c r="F1018" s="42" t="s">
        <v>210</v>
      </c>
      <c r="G1018" s="41"/>
      <c r="H1018" s="41"/>
      <c r="I1018" s="41">
        <v>3339.09</v>
      </c>
      <c r="J1018" s="203"/>
      <c r="K1018" s="286" t="s">
        <v>154</v>
      </c>
      <c r="L1018" s="94"/>
      <c r="M1018" s="94"/>
      <c r="N1018" s="94"/>
      <c r="O1018" s="170"/>
    </row>
    <row r="1019" spans="1:15" ht="15" customHeight="1">
      <c r="A1019" s="91">
        <v>2001011</v>
      </c>
      <c r="B1019" s="41" t="s">
        <v>97</v>
      </c>
      <c r="C1019" s="43">
        <v>201</v>
      </c>
      <c r="D1019" s="41" t="s">
        <v>152</v>
      </c>
      <c r="E1019" s="41">
        <v>111500</v>
      </c>
      <c r="F1019" s="42" t="s">
        <v>210</v>
      </c>
      <c r="G1019" s="41"/>
      <c r="H1019" s="41"/>
      <c r="I1019" s="41">
        <v>600.79999999999995</v>
      </c>
      <c r="J1019" s="203"/>
      <c r="K1019" s="286" t="s">
        <v>154</v>
      </c>
      <c r="L1019" s="94"/>
      <c r="M1019" s="94"/>
      <c r="N1019" s="94"/>
      <c r="O1019" s="170"/>
    </row>
    <row r="1020" spans="1:15" ht="15" customHeight="1">
      <c r="A1020" s="91">
        <v>2001011</v>
      </c>
      <c r="B1020" s="41" t="s">
        <v>97</v>
      </c>
      <c r="C1020" s="43">
        <v>201</v>
      </c>
      <c r="D1020" s="41" t="s">
        <v>152</v>
      </c>
      <c r="E1020" s="41">
        <v>111500</v>
      </c>
      <c r="F1020" s="42" t="s">
        <v>210</v>
      </c>
      <c r="G1020" s="41"/>
      <c r="H1020" s="41"/>
      <c r="I1020" s="41">
        <v>233.23</v>
      </c>
      <c r="J1020" s="203"/>
      <c r="K1020" s="286" t="s">
        <v>154</v>
      </c>
      <c r="L1020" s="94"/>
      <c r="M1020" s="94"/>
      <c r="N1020" s="94"/>
      <c r="O1020" s="170"/>
    </row>
    <row r="1021" spans="1:15" ht="15" customHeight="1">
      <c r="A1021" s="91">
        <v>2001011</v>
      </c>
      <c r="B1021" s="41" t="s">
        <v>97</v>
      </c>
      <c r="C1021" s="43">
        <v>201</v>
      </c>
      <c r="D1021" s="41" t="s">
        <v>152</v>
      </c>
      <c r="E1021" s="41">
        <v>111500</v>
      </c>
      <c r="F1021" s="42" t="s">
        <v>210</v>
      </c>
      <c r="G1021" s="41"/>
      <c r="H1021" s="41"/>
      <c r="I1021" s="41">
        <v>385.58</v>
      </c>
      <c r="J1021" s="203"/>
      <c r="K1021" s="286" t="s">
        <v>154</v>
      </c>
      <c r="L1021" s="94"/>
      <c r="M1021" s="94"/>
      <c r="N1021" s="94"/>
      <c r="O1021" s="170"/>
    </row>
    <row r="1022" spans="1:15" ht="15" customHeight="1">
      <c r="A1022" s="91">
        <v>2001011</v>
      </c>
      <c r="B1022" s="41" t="s">
        <v>97</v>
      </c>
      <c r="C1022" s="43">
        <v>201</v>
      </c>
      <c r="D1022" s="41" t="s">
        <v>152</v>
      </c>
      <c r="E1022" s="41">
        <v>111500</v>
      </c>
      <c r="F1022" s="42" t="s">
        <v>210</v>
      </c>
      <c r="G1022" s="41"/>
      <c r="H1022" s="41"/>
      <c r="I1022" s="41">
        <v>2698.77</v>
      </c>
      <c r="J1022" s="203"/>
      <c r="K1022" s="286" t="s">
        <v>154</v>
      </c>
      <c r="L1022" s="94"/>
      <c r="M1022" s="94"/>
      <c r="N1022" s="94"/>
      <c r="O1022" s="170"/>
    </row>
    <row r="1023" spans="1:15" ht="15" customHeight="1">
      <c r="A1023" s="91">
        <v>2001011</v>
      </c>
      <c r="B1023" s="41" t="s">
        <v>97</v>
      </c>
      <c r="C1023" s="43">
        <v>201</v>
      </c>
      <c r="D1023" s="41" t="s">
        <v>152</v>
      </c>
      <c r="E1023" s="41">
        <v>111500</v>
      </c>
      <c r="F1023" s="42" t="s">
        <v>210</v>
      </c>
      <c r="G1023" s="41"/>
      <c r="H1023" s="41"/>
      <c r="I1023" s="41">
        <v>307.58</v>
      </c>
      <c r="J1023" s="203"/>
      <c r="K1023" s="286" t="s">
        <v>154</v>
      </c>
      <c r="L1023" s="94"/>
      <c r="M1023" s="94"/>
      <c r="N1023" s="94"/>
      <c r="O1023" s="170"/>
    </row>
    <row r="1024" spans="1:15" ht="15" customHeight="1">
      <c r="A1024" s="91">
        <v>2001011</v>
      </c>
      <c r="B1024" s="41" t="s">
        <v>97</v>
      </c>
      <c r="C1024" s="43">
        <v>201</v>
      </c>
      <c r="D1024" s="41" t="s">
        <v>152</v>
      </c>
      <c r="E1024" s="41">
        <v>111500</v>
      </c>
      <c r="F1024" s="42" t="s">
        <v>210</v>
      </c>
      <c r="G1024" s="41"/>
      <c r="H1024" s="41"/>
      <c r="I1024" s="41">
        <v>377.07</v>
      </c>
      <c r="J1024" s="203"/>
      <c r="K1024" s="286" t="s">
        <v>154</v>
      </c>
      <c r="L1024" s="94"/>
      <c r="M1024" s="94"/>
      <c r="N1024" s="94"/>
      <c r="O1024" s="170"/>
    </row>
    <row r="1025" spans="1:15" ht="15" customHeight="1">
      <c r="A1025" s="91">
        <v>2001021</v>
      </c>
      <c r="B1025" s="41" t="s">
        <v>89</v>
      </c>
      <c r="C1025" s="43">
        <v>201</v>
      </c>
      <c r="D1025" s="41" t="s">
        <v>152</v>
      </c>
      <c r="E1025" s="41">
        <v>111500</v>
      </c>
      <c r="F1025" s="42" t="s">
        <v>210</v>
      </c>
      <c r="G1025" s="41"/>
      <c r="H1025" s="41"/>
      <c r="I1025" s="41">
        <v>5076.88</v>
      </c>
      <c r="J1025" s="203"/>
      <c r="K1025" s="286" t="s">
        <v>154</v>
      </c>
      <c r="L1025" s="94"/>
      <c r="M1025" s="94"/>
      <c r="N1025" s="94"/>
      <c r="O1025" s="170"/>
    </row>
    <row r="1026" spans="1:15" ht="15" customHeight="1">
      <c r="A1026" s="91">
        <v>2001021</v>
      </c>
      <c r="B1026" s="41" t="s">
        <v>89</v>
      </c>
      <c r="C1026" s="43">
        <v>201</v>
      </c>
      <c r="D1026" s="41" t="s">
        <v>152</v>
      </c>
      <c r="E1026" s="41">
        <v>111500</v>
      </c>
      <c r="F1026" s="42" t="s">
        <v>210</v>
      </c>
      <c r="G1026" s="41"/>
      <c r="H1026" s="41"/>
      <c r="I1026" s="41">
        <v>4468.62</v>
      </c>
      <c r="J1026" s="203"/>
      <c r="K1026" s="286" t="s">
        <v>154</v>
      </c>
      <c r="L1026" s="94"/>
      <c r="M1026" s="94"/>
      <c r="N1026" s="94"/>
      <c r="O1026" s="170"/>
    </row>
    <row r="1027" spans="1:15" ht="15" customHeight="1">
      <c r="A1027" s="91">
        <v>2001021</v>
      </c>
      <c r="B1027" s="41" t="s">
        <v>89</v>
      </c>
      <c r="C1027" s="43">
        <v>201</v>
      </c>
      <c r="D1027" s="41" t="s">
        <v>152</v>
      </c>
      <c r="E1027" s="41">
        <v>111500</v>
      </c>
      <c r="F1027" s="42" t="s">
        <v>210</v>
      </c>
      <c r="G1027" s="41"/>
      <c r="H1027" s="41"/>
      <c r="I1027" s="41">
        <v>2958.11</v>
      </c>
      <c r="J1027" s="203"/>
      <c r="K1027" s="286" t="s">
        <v>154</v>
      </c>
      <c r="L1027" s="94"/>
      <c r="M1027" s="94"/>
      <c r="N1027" s="94"/>
      <c r="O1027" s="170"/>
    </row>
    <row r="1028" spans="1:15" ht="15" customHeight="1">
      <c r="A1028" s="91">
        <v>2001021</v>
      </c>
      <c r="B1028" s="41" t="s">
        <v>89</v>
      </c>
      <c r="C1028" s="43">
        <v>201</v>
      </c>
      <c r="D1028" s="41" t="s">
        <v>152</v>
      </c>
      <c r="E1028" s="41">
        <v>111500</v>
      </c>
      <c r="F1028" s="42" t="s">
        <v>210</v>
      </c>
      <c r="G1028" s="41"/>
      <c r="H1028" s="41"/>
      <c r="I1028" s="41">
        <v>3774.9</v>
      </c>
      <c r="J1028" s="203"/>
      <c r="K1028" s="286" t="s">
        <v>154</v>
      </c>
      <c r="L1028" s="94"/>
      <c r="M1028" s="94"/>
      <c r="N1028" s="94"/>
      <c r="O1028" s="170"/>
    </row>
    <row r="1029" spans="1:15" ht="15" customHeight="1">
      <c r="A1029" s="91">
        <v>2001021</v>
      </c>
      <c r="B1029" s="41" t="s">
        <v>89</v>
      </c>
      <c r="C1029" s="43">
        <v>201</v>
      </c>
      <c r="D1029" s="41" t="s">
        <v>152</v>
      </c>
      <c r="E1029" s="41">
        <v>111500</v>
      </c>
      <c r="F1029" s="42" t="s">
        <v>210</v>
      </c>
      <c r="G1029" s="41"/>
      <c r="H1029" s="41"/>
      <c r="I1029" s="41">
        <v>7020.92</v>
      </c>
      <c r="J1029" s="203"/>
      <c r="K1029" s="286" t="s">
        <v>154</v>
      </c>
      <c r="L1029" s="94"/>
      <c r="M1029" s="94"/>
      <c r="N1029" s="94"/>
      <c r="O1029" s="170"/>
    </row>
    <row r="1030" spans="1:15" ht="15" customHeight="1">
      <c r="A1030" s="91">
        <v>2001021</v>
      </c>
      <c r="B1030" s="41" t="s">
        <v>89</v>
      </c>
      <c r="C1030" s="43">
        <v>201</v>
      </c>
      <c r="D1030" s="41" t="s">
        <v>152</v>
      </c>
      <c r="E1030" s="41">
        <v>111500</v>
      </c>
      <c r="F1030" s="42" t="s">
        <v>210</v>
      </c>
      <c r="G1030" s="41"/>
      <c r="H1030" s="41"/>
      <c r="I1030" s="41">
        <v>3276</v>
      </c>
      <c r="J1030" s="203"/>
      <c r="K1030" s="286" t="s">
        <v>154</v>
      </c>
      <c r="L1030" s="94"/>
      <c r="M1030" s="94"/>
      <c r="N1030" s="94"/>
      <c r="O1030" s="170"/>
    </row>
    <row r="1031" spans="1:15" ht="15" customHeight="1">
      <c r="A1031" s="91">
        <v>2001021</v>
      </c>
      <c r="B1031" s="41" t="s">
        <v>89</v>
      </c>
      <c r="C1031" s="43">
        <v>201</v>
      </c>
      <c r="D1031" s="41" t="s">
        <v>152</v>
      </c>
      <c r="E1031" s="41">
        <v>111500</v>
      </c>
      <c r="F1031" s="42" t="s">
        <v>210</v>
      </c>
      <c r="G1031" s="41"/>
      <c r="H1031" s="41"/>
      <c r="I1031" s="41">
        <v>495.81</v>
      </c>
      <c r="J1031" s="203"/>
      <c r="K1031" s="286" t="s">
        <v>154</v>
      </c>
      <c r="L1031" s="94"/>
      <c r="M1031" s="94"/>
      <c r="N1031" s="94"/>
      <c r="O1031" s="170"/>
    </row>
    <row r="1032" spans="1:15" ht="15" customHeight="1">
      <c r="A1032" s="91">
        <v>2001011</v>
      </c>
      <c r="B1032" s="41" t="s">
        <v>97</v>
      </c>
      <c r="C1032" s="43">
        <v>201</v>
      </c>
      <c r="D1032" s="41" t="s">
        <v>152</v>
      </c>
      <c r="E1032" s="41">
        <v>111500</v>
      </c>
      <c r="F1032" s="42" t="s">
        <v>210</v>
      </c>
      <c r="G1032" s="41"/>
      <c r="H1032" s="41"/>
      <c r="I1032" s="41">
        <v>307.58</v>
      </c>
      <c r="J1032" s="203"/>
      <c r="K1032" s="286" t="s">
        <v>154</v>
      </c>
      <c r="L1032" s="94"/>
      <c r="M1032" s="94"/>
      <c r="N1032" s="94"/>
      <c r="O1032" s="170"/>
    </row>
    <row r="1033" spans="1:15" ht="15" customHeight="1">
      <c r="A1033" s="91">
        <v>2001011</v>
      </c>
      <c r="B1033" s="41" t="s">
        <v>97</v>
      </c>
      <c r="C1033" s="43">
        <v>201</v>
      </c>
      <c r="D1033" s="41" t="s">
        <v>152</v>
      </c>
      <c r="E1033" s="41">
        <v>111500</v>
      </c>
      <c r="F1033" s="42" t="s">
        <v>210</v>
      </c>
      <c r="G1033" s="41"/>
      <c r="H1033" s="41"/>
      <c r="I1033" s="41">
        <v>4792.8</v>
      </c>
      <c r="J1033" s="203"/>
      <c r="K1033" s="286" t="s">
        <v>154</v>
      </c>
      <c r="L1033" s="94"/>
      <c r="M1033" s="94"/>
      <c r="N1033" s="94"/>
      <c r="O1033" s="170"/>
    </row>
    <row r="1034" spans="1:15" ht="15" customHeight="1">
      <c r="A1034" s="91">
        <v>2001011</v>
      </c>
      <c r="B1034" s="41" t="s">
        <v>97</v>
      </c>
      <c r="C1034" s="43">
        <v>201</v>
      </c>
      <c r="D1034" s="41" t="s">
        <v>152</v>
      </c>
      <c r="E1034" s="41">
        <v>111500</v>
      </c>
      <c r="F1034" s="42" t="s">
        <v>210</v>
      </c>
      <c r="G1034" s="41"/>
      <c r="H1034" s="41"/>
      <c r="I1034" s="41">
        <v>18</v>
      </c>
      <c r="J1034" s="203"/>
      <c r="K1034" s="286" t="s">
        <v>154</v>
      </c>
      <c r="L1034" s="94"/>
      <c r="M1034" s="94"/>
      <c r="N1034" s="94"/>
      <c r="O1034" s="170"/>
    </row>
    <row r="1035" spans="1:15" ht="15" customHeight="1">
      <c r="A1035" s="91">
        <v>2001011</v>
      </c>
      <c r="B1035" s="41" t="s">
        <v>97</v>
      </c>
      <c r="C1035" s="43">
        <v>201</v>
      </c>
      <c r="D1035" s="41" t="s">
        <v>152</v>
      </c>
      <c r="E1035" s="41">
        <v>111500</v>
      </c>
      <c r="F1035" s="42" t="s">
        <v>210</v>
      </c>
      <c r="G1035" s="41"/>
      <c r="H1035" s="41"/>
      <c r="I1035" s="41">
        <v>728.69</v>
      </c>
      <c r="J1035" s="203"/>
      <c r="K1035" s="286" t="s">
        <v>154</v>
      </c>
      <c r="L1035" s="94"/>
      <c r="M1035" s="94"/>
      <c r="N1035" s="94"/>
      <c r="O1035" s="170"/>
    </row>
    <row r="1036" spans="1:15" ht="15" customHeight="1">
      <c r="A1036" s="91">
        <v>2001011</v>
      </c>
      <c r="B1036" s="41" t="s">
        <v>97</v>
      </c>
      <c r="C1036" s="43">
        <v>201</v>
      </c>
      <c r="D1036" s="41" t="s">
        <v>152</v>
      </c>
      <c r="E1036" s="41">
        <v>111500</v>
      </c>
      <c r="F1036" s="42" t="s">
        <v>210</v>
      </c>
      <c r="G1036" s="41"/>
      <c r="H1036" s="41"/>
      <c r="I1036" s="41">
        <v>282.83</v>
      </c>
      <c r="J1036" s="203"/>
      <c r="K1036" s="286" t="s">
        <v>154</v>
      </c>
      <c r="L1036" s="94"/>
      <c r="M1036" s="94"/>
      <c r="N1036" s="94"/>
      <c r="O1036" s="170"/>
    </row>
    <row r="1037" spans="1:15" ht="15" customHeight="1">
      <c r="A1037" s="91">
        <v>2001011</v>
      </c>
      <c r="B1037" s="41" t="s">
        <v>97</v>
      </c>
      <c r="C1037" s="43">
        <v>201</v>
      </c>
      <c r="D1037" s="41" t="s">
        <v>152</v>
      </c>
      <c r="E1037" s="41">
        <v>111500</v>
      </c>
      <c r="F1037" s="42" t="s">
        <v>210</v>
      </c>
      <c r="G1037" s="41"/>
      <c r="H1037" s="41"/>
      <c r="I1037" s="41">
        <v>748.95</v>
      </c>
      <c r="J1037" s="203"/>
      <c r="K1037" s="286" t="s">
        <v>154</v>
      </c>
      <c r="L1037" s="94"/>
      <c r="M1037" s="94"/>
      <c r="N1037" s="94"/>
      <c r="O1037" s="170"/>
    </row>
    <row r="1038" spans="1:15" ht="15" customHeight="1">
      <c r="A1038" s="91">
        <v>2001011</v>
      </c>
      <c r="B1038" s="41" t="s">
        <v>97</v>
      </c>
      <c r="C1038" s="43">
        <v>201</v>
      </c>
      <c r="D1038" s="41" t="s">
        <v>152</v>
      </c>
      <c r="E1038" s="41">
        <v>111500</v>
      </c>
      <c r="F1038" s="42" t="s">
        <v>210</v>
      </c>
      <c r="G1038" s="41"/>
      <c r="H1038" s="41"/>
      <c r="I1038" s="41">
        <v>4398.37</v>
      </c>
      <c r="J1038" s="203"/>
      <c r="K1038" s="286" t="s">
        <v>154</v>
      </c>
      <c r="L1038" s="94"/>
      <c r="M1038" s="94"/>
      <c r="N1038" s="94"/>
      <c r="O1038" s="170"/>
    </row>
    <row r="1039" spans="1:15" ht="15" customHeight="1">
      <c r="A1039" s="91">
        <v>2001041</v>
      </c>
      <c r="B1039" s="41" t="s">
        <v>98</v>
      </c>
      <c r="C1039" s="43">
        <v>201</v>
      </c>
      <c r="D1039" s="41" t="s">
        <v>152</v>
      </c>
      <c r="E1039" s="41">
        <v>111500</v>
      </c>
      <c r="F1039" s="42" t="s">
        <v>210</v>
      </c>
      <c r="G1039" s="41"/>
      <c r="H1039" s="41"/>
      <c r="I1039" s="41">
        <v>321</v>
      </c>
      <c r="J1039" s="203"/>
      <c r="K1039" s="286" t="s">
        <v>154</v>
      </c>
      <c r="L1039" s="94"/>
      <c r="M1039" s="94"/>
      <c r="N1039" s="94"/>
      <c r="O1039" s="170"/>
    </row>
    <row r="1040" spans="1:15" ht="15" customHeight="1">
      <c r="A1040" s="91">
        <v>2001041</v>
      </c>
      <c r="B1040" s="41" t="s">
        <v>98</v>
      </c>
      <c r="C1040" s="43">
        <v>201</v>
      </c>
      <c r="D1040" s="41" t="s">
        <v>152</v>
      </c>
      <c r="E1040" s="41">
        <v>111500</v>
      </c>
      <c r="F1040" s="42" t="s">
        <v>210</v>
      </c>
      <c r="G1040" s="41"/>
      <c r="H1040" s="41"/>
      <c r="I1040" s="41">
        <v>4244.93</v>
      </c>
      <c r="J1040" s="203"/>
      <c r="K1040" s="286" t="s">
        <v>154</v>
      </c>
      <c r="L1040" s="94"/>
      <c r="M1040" s="94"/>
      <c r="N1040" s="94"/>
      <c r="O1040" s="170"/>
    </row>
    <row r="1041" spans="1:15" ht="15" customHeight="1">
      <c r="A1041" s="91">
        <v>2001041</v>
      </c>
      <c r="B1041" s="41" t="s">
        <v>98</v>
      </c>
      <c r="C1041" s="43">
        <v>201</v>
      </c>
      <c r="D1041" s="41" t="s">
        <v>152</v>
      </c>
      <c r="E1041" s="41">
        <v>111500</v>
      </c>
      <c r="F1041" s="42" t="s">
        <v>210</v>
      </c>
      <c r="G1041" s="41"/>
      <c r="H1041" s="41"/>
      <c r="I1041" s="41">
        <v>1398.15</v>
      </c>
      <c r="J1041" s="203"/>
      <c r="K1041" s="286" t="s">
        <v>154</v>
      </c>
      <c r="L1041" s="94"/>
      <c r="M1041" s="94"/>
      <c r="N1041" s="94"/>
      <c r="O1041" s="170"/>
    </row>
    <row r="1042" spans="1:15" ht="15" customHeight="1">
      <c r="A1042" s="91">
        <v>2001051</v>
      </c>
      <c r="B1042" s="41" t="s">
        <v>87</v>
      </c>
      <c r="C1042" s="43">
        <v>201</v>
      </c>
      <c r="D1042" s="41" t="s">
        <v>152</v>
      </c>
      <c r="E1042" s="41">
        <v>111500</v>
      </c>
      <c r="F1042" s="42" t="s">
        <v>210</v>
      </c>
      <c r="G1042" s="41"/>
      <c r="H1042" s="41"/>
      <c r="I1042" s="41">
        <v>85.64</v>
      </c>
      <c r="J1042" s="203"/>
      <c r="K1042" s="286" t="s">
        <v>154</v>
      </c>
      <c r="L1042" s="94"/>
      <c r="M1042" s="94"/>
      <c r="N1042" s="94"/>
      <c r="O1042" s="170"/>
    </row>
    <row r="1043" spans="1:15" ht="15" customHeight="1">
      <c r="A1043" s="91">
        <v>2001051</v>
      </c>
      <c r="B1043" s="41" t="s">
        <v>87</v>
      </c>
      <c r="C1043" s="43">
        <v>201</v>
      </c>
      <c r="D1043" s="41" t="s">
        <v>152</v>
      </c>
      <c r="E1043" s="41">
        <v>111500</v>
      </c>
      <c r="F1043" s="42" t="s">
        <v>210</v>
      </c>
      <c r="G1043" s="41"/>
      <c r="H1043" s="41"/>
      <c r="I1043" s="41">
        <v>4214.8900000000003</v>
      </c>
      <c r="J1043" s="203"/>
      <c r="K1043" s="286" t="s">
        <v>154</v>
      </c>
      <c r="L1043" s="94"/>
      <c r="M1043" s="94"/>
      <c r="N1043" s="94"/>
      <c r="O1043" s="170"/>
    </row>
    <row r="1044" spans="1:15" ht="15" customHeight="1">
      <c r="A1044" s="91">
        <v>2001051</v>
      </c>
      <c r="B1044" s="41" t="s">
        <v>87</v>
      </c>
      <c r="C1044" s="43">
        <v>201</v>
      </c>
      <c r="D1044" s="41" t="s">
        <v>152</v>
      </c>
      <c r="E1044" s="41">
        <v>111500</v>
      </c>
      <c r="F1044" s="42" t="s">
        <v>210</v>
      </c>
      <c r="G1044" s="41"/>
      <c r="H1044" s="41"/>
      <c r="I1044" s="41">
        <v>2687.02</v>
      </c>
      <c r="J1044" s="203"/>
      <c r="K1044" s="286" t="s">
        <v>154</v>
      </c>
      <c r="L1044" s="94"/>
      <c r="M1044" s="94"/>
      <c r="N1044" s="94"/>
      <c r="O1044" s="170"/>
    </row>
    <row r="1045" spans="1:15" ht="15" customHeight="1">
      <c r="A1045" s="91">
        <v>2001051</v>
      </c>
      <c r="B1045" s="41" t="s">
        <v>87</v>
      </c>
      <c r="C1045" s="43">
        <v>201</v>
      </c>
      <c r="D1045" s="41" t="s">
        <v>152</v>
      </c>
      <c r="E1045" s="41">
        <v>111500</v>
      </c>
      <c r="F1045" s="42" t="s">
        <v>210</v>
      </c>
      <c r="G1045" s="41"/>
      <c r="H1045" s="41"/>
      <c r="I1045" s="41">
        <v>4200</v>
      </c>
      <c r="J1045" s="203"/>
      <c r="K1045" s="286" t="s">
        <v>154</v>
      </c>
      <c r="L1045" s="94"/>
      <c r="M1045" s="94"/>
      <c r="N1045" s="94"/>
      <c r="O1045" s="170"/>
    </row>
    <row r="1046" spans="1:15" ht="15" customHeight="1">
      <c r="A1046" s="91">
        <v>2001011</v>
      </c>
      <c r="B1046" s="41" t="s">
        <v>97</v>
      </c>
      <c r="C1046" s="43">
        <v>201</v>
      </c>
      <c r="D1046" s="41" t="s">
        <v>152</v>
      </c>
      <c r="E1046" s="41">
        <v>111500</v>
      </c>
      <c r="F1046" s="42" t="s">
        <v>210</v>
      </c>
      <c r="G1046" s="41"/>
      <c r="H1046" s="41"/>
      <c r="I1046" s="41">
        <v>2294.9699999999998</v>
      </c>
      <c r="J1046" s="203"/>
      <c r="K1046" s="286" t="s">
        <v>154</v>
      </c>
      <c r="L1046" s="94"/>
      <c r="M1046" s="94"/>
      <c r="N1046" s="94"/>
      <c r="O1046" s="170"/>
    </row>
    <row r="1047" spans="1:15" ht="15" customHeight="1">
      <c r="A1047" s="91">
        <v>2001011</v>
      </c>
      <c r="B1047" s="41" t="s">
        <v>97</v>
      </c>
      <c r="C1047" s="43">
        <v>201</v>
      </c>
      <c r="D1047" s="41" t="s">
        <v>152</v>
      </c>
      <c r="E1047" s="41">
        <v>111500</v>
      </c>
      <c r="F1047" s="42" t="s">
        <v>210</v>
      </c>
      <c r="G1047" s="41"/>
      <c r="H1047" s="41"/>
      <c r="I1047" s="41">
        <v>1864.14</v>
      </c>
      <c r="J1047" s="203"/>
      <c r="K1047" s="286" t="s">
        <v>154</v>
      </c>
      <c r="L1047" s="94"/>
      <c r="M1047" s="94"/>
      <c r="N1047" s="94"/>
      <c r="O1047" s="170"/>
    </row>
    <row r="1048" spans="1:15" ht="15" customHeight="1">
      <c r="A1048" s="91">
        <v>2001011</v>
      </c>
      <c r="B1048" s="41" t="s">
        <v>97</v>
      </c>
      <c r="C1048" s="43">
        <v>201</v>
      </c>
      <c r="D1048" s="41" t="s">
        <v>152</v>
      </c>
      <c r="E1048" s="41">
        <v>111500</v>
      </c>
      <c r="F1048" s="42" t="s">
        <v>210</v>
      </c>
      <c r="G1048" s="41"/>
      <c r="H1048" s="41"/>
      <c r="I1048" s="41">
        <v>-682.5</v>
      </c>
      <c r="J1048" s="203"/>
      <c r="K1048" s="286" t="s">
        <v>154</v>
      </c>
      <c r="L1048" s="94"/>
      <c r="M1048" s="94"/>
      <c r="N1048" s="94"/>
      <c r="O1048" s="170"/>
    </row>
    <row r="1049" spans="1:15" ht="15" customHeight="1">
      <c r="A1049" s="91">
        <v>2001051</v>
      </c>
      <c r="B1049" s="41" t="s">
        <v>87</v>
      </c>
      <c r="C1049" s="43">
        <v>201</v>
      </c>
      <c r="D1049" s="41" t="s">
        <v>152</v>
      </c>
      <c r="E1049" s="41">
        <v>111500</v>
      </c>
      <c r="F1049" s="42" t="s">
        <v>210</v>
      </c>
      <c r="G1049" s="41"/>
      <c r="H1049" s="41"/>
      <c r="I1049" s="41">
        <v>6</v>
      </c>
      <c r="J1049" s="203"/>
      <c r="K1049" s="286" t="s">
        <v>154</v>
      </c>
      <c r="L1049" s="94"/>
      <c r="M1049" s="94"/>
      <c r="N1049" s="94"/>
      <c r="O1049" s="170"/>
    </row>
    <row r="1050" spans="1:15" ht="15" customHeight="1">
      <c r="A1050" s="91">
        <v>2001051</v>
      </c>
      <c r="B1050" s="41" t="s">
        <v>87</v>
      </c>
      <c r="C1050" s="43">
        <v>201</v>
      </c>
      <c r="D1050" s="41" t="s">
        <v>152</v>
      </c>
      <c r="E1050" s="41">
        <v>111500</v>
      </c>
      <c r="F1050" s="42" t="s">
        <v>210</v>
      </c>
      <c r="G1050" s="41"/>
      <c r="H1050" s="41"/>
      <c r="I1050" s="41">
        <v>205.49</v>
      </c>
      <c r="J1050" s="203"/>
      <c r="K1050" s="286" t="s">
        <v>154</v>
      </c>
      <c r="L1050" s="94"/>
      <c r="M1050" s="94"/>
      <c r="N1050" s="94"/>
      <c r="O1050" s="170"/>
    </row>
    <row r="1051" spans="1:15" ht="15" customHeight="1">
      <c r="A1051" s="91">
        <v>2001041</v>
      </c>
      <c r="B1051" s="41" t="s">
        <v>98</v>
      </c>
      <c r="C1051" s="43">
        <v>201</v>
      </c>
      <c r="D1051" s="41" t="s">
        <v>152</v>
      </c>
      <c r="E1051" s="41">
        <v>111500</v>
      </c>
      <c r="F1051" s="42" t="s">
        <v>210</v>
      </c>
      <c r="G1051" s="41"/>
      <c r="H1051" s="41"/>
      <c r="I1051" s="41">
        <v>42.42</v>
      </c>
      <c r="J1051" s="203"/>
      <c r="K1051" s="286" t="s">
        <v>154</v>
      </c>
      <c r="L1051" s="94"/>
      <c r="M1051" s="94"/>
      <c r="N1051" s="94"/>
      <c r="O1051" s="170"/>
    </row>
    <row r="1052" spans="1:15" ht="15" customHeight="1">
      <c r="A1052" s="91">
        <v>2001041</v>
      </c>
      <c r="B1052" s="41" t="s">
        <v>98</v>
      </c>
      <c r="C1052" s="43">
        <v>201</v>
      </c>
      <c r="D1052" s="41" t="s">
        <v>152</v>
      </c>
      <c r="E1052" s="41">
        <v>111500</v>
      </c>
      <c r="F1052" s="42" t="s">
        <v>210</v>
      </c>
      <c r="G1052" s="41"/>
      <c r="H1052" s="41"/>
      <c r="I1052" s="41">
        <v>3718.15</v>
      </c>
      <c r="J1052" s="203"/>
      <c r="K1052" s="286" t="s">
        <v>154</v>
      </c>
      <c r="L1052" s="94"/>
      <c r="M1052" s="94"/>
      <c r="N1052" s="94"/>
      <c r="O1052" s="170"/>
    </row>
    <row r="1053" spans="1:15" ht="15" customHeight="1">
      <c r="A1053" s="91">
        <v>2001041</v>
      </c>
      <c r="B1053" s="41" t="s">
        <v>98</v>
      </c>
      <c r="C1053" s="43">
        <v>201</v>
      </c>
      <c r="D1053" s="41" t="s">
        <v>152</v>
      </c>
      <c r="E1053" s="41">
        <v>111500</v>
      </c>
      <c r="F1053" s="42" t="s">
        <v>210</v>
      </c>
      <c r="G1053" s="41"/>
      <c r="H1053" s="41"/>
      <c r="I1053" s="41">
        <v>375.6</v>
      </c>
      <c r="J1053" s="203"/>
      <c r="K1053" s="286" t="s">
        <v>154</v>
      </c>
      <c r="L1053" s="94"/>
      <c r="M1053" s="94"/>
      <c r="N1053" s="94"/>
      <c r="O1053" s="170"/>
    </row>
    <row r="1054" spans="1:15" ht="15" customHeight="1">
      <c r="A1054" s="91">
        <v>2001041</v>
      </c>
      <c r="B1054" s="41" t="s">
        <v>98</v>
      </c>
      <c r="C1054" s="43">
        <v>201</v>
      </c>
      <c r="D1054" s="41" t="s">
        <v>152</v>
      </c>
      <c r="E1054" s="41">
        <v>111500</v>
      </c>
      <c r="F1054" s="42" t="s">
        <v>210</v>
      </c>
      <c r="G1054" s="41"/>
      <c r="H1054" s="41"/>
      <c r="I1054" s="41">
        <v>7034.56</v>
      </c>
      <c r="J1054" s="203"/>
      <c r="K1054" s="286" t="s">
        <v>154</v>
      </c>
      <c r="L1054" s="94"/>
      <c r="M1054" s="94"/>
      <c r="N1054" s="94"/>
      <c r="O1054" s="170"/>
    </row>
    <row r="1055" spans="1:15" ht="15" customHeight="1">
      <c r="A1055" s="91">
        <v>2001041</v>
      </c>
      <c r="B1055" s="41" t="s">
        <v>98</v>
      </c>
      <c r="C1055" s="43">
        <v>201</v>
      </c>
      <c r="D1055" s="41" t="s">
        <v>152</v>
      </c>
      <c r="E1055" s="41">
        <v>111500</v>
      </c>
      <c r="F1055" s="42" t="s">
        <v>210</v>
      </c>
      <c r="G1055" s="41"/>
      <c r="H1055" s="41"/>
      <c r="I1055" s="41">
        <v>395</v>
      </c>
      <c r="J1055" s="203"/>
      <c r="K1055" s="286" t="s">
        <v>154</v>
      </c>
      <c r="L1055" s="94"/>
      <c r="M1055" s="94"/>
      <c r="N1055" s="94"/>
      <c r="O1055" s="170"/>
    </row>
    <row r="1056" spans="1:15" ht="15" customHeight="1">
      <c r="A1056" s="91">
        <v>2001011</v>
      </c>
      <c r="B1056" s="41" t="s">
        <v>97</v>
      </c>
      <c r="C1056" s="43">
        <v>201</v>
      </c>
      <c r="D1056" s="41" t="s">
        <v>152</v>
      </c>
      <c r="E1056" s="41">
        <v>111500</v>
      </c>
      <c r="F1056" s="42" t="s">
        <v>210</v>
      </c>
      <c r="G1056" s="41"/>
      <c r="H1056" s="41"/>
      <c r="I1056" s="41">
        <v>422.83</v>
      </c>
      <c r="J1056" s="203"/>
      <c r="K1056" s="286" t="s">
        <v>154</v>
      </c>
      <c r="L1056" s="94"/>
      <c r="M1056" s="94"/>
      <c r="N1056" s="94"/>
      <c r="O1056" s="170"/>
    </row>
    <row r="1057" spans="1:15" ht="15" customHeight="1">
      <c r="A1057" s="91">
        <v>2001011</v>
      </c>
      <c r="B1057" s="41" t="s">
        <v>97</v>
      </c>
      <c r="C1057" s="43">
        <v>201</v>
      </c>
      <c r="D1057" s="41" t="s">
        <v>152</v>
      </c>
      <c r="E1057" s="41">
        <v>111500</v>
      </c>
      <c r="F1057" s="42" t="s">
        <v>210</v>
      </c>
      <c r="G1057" s="41"/>
      <c r="H1057" s="41"/>
      <c r="I1057" s="41">
        <v>3337</v>
      </c>
      <c r="J1057" s="203"/>
      <c r="K1057" s="286" t="s">
        <v>154</v>
      </c>
      <c r="L1057" s="94"/>
      <c r="M1057" s="94"/>
      <c r="N1057" s="94"/>
      <c r="O1057" s="170"/>
    </row>
    <row r="1058" spans="1:15" ht="15" customHeight="1">
      <c r="A1058" s="91">
        <v>2001011</v>
      </c>
      <c r="B1058" s="41" t="s">
        <v>97</v>
      </c>
      <c r="C1058" s="43">
        <v>201</v>
      </c>
      <c r="D1058" s="41" t="s">
        <v>152</v>
      </c>
      <c r="E1058" s="41">
        <v>111500</v>
      </c>
      <c r="F1058" s="42" t="s">
        <v>210</v>
      </c>
      <c r="G1058" s="41"/>
      <c r="H1058" s="41"/>
      <c r="I1058" s="41">
        <v>117.36</v>
      </c>
      <c r="J1058" s="203"/>
      <c r="K1058" s="286" t="s">
        <v>154</v>
      </c>
      <c r="L1058" s="94"/>
      <c r="M1058" s="94"/>
      <c r="N1058" s="94"/>
      <c r="O1058" s="170"/>
    </row>
    <row r="1059" spans="1:15" ht="15" customHeight="1">
      <c r="A1059" s="91">
        <v>2001011</v>
      </c>
      <c r="B1059" s="41" t="s">
        <v>97</v>
      </c>
      <c r="C1059" s="43">
        <v>201</v>
      </c>
      <c r="D1059" s="41" t="s">
        <v>152</v>
      </c>
      <c r="E1059" s="41">
        <v>111500</v>
      </c>
      <c r="F1059" s="42" t="s">
        <v>210</v>
      </c>
      <c r="G1059" s="41"/>
      <c r="H1059" s="41"/>
      <c r="I1059" s="41">
        <v>2119.35</v>
      </c>
      <c r="J1059" s="203"/>
      <c r="K1059" s="286" t="s">
        <v>154</v>
      </c>
      <c r="L1059" s="94"/>
      <c r="M1059" s="94"/>
      <c r="N1059" s="94"/>
      <c r="O1059" s="170"/>
    </row>
    <row r="1060" spans="1:15" ht="15" customHeight="1">
      <c r="A1060" s="91">
        <v>2001011</v>
      </c>
      <c r="B1060" s="41" t="s">
        <v>97</v>
      </c>
      <c r="C1060" s="43">
        <v>201</v>
      </c>
      <c r="D1060" s="41" t="s">
        <v>152</v>
      </c>
      <c r="E1060" s="41">
        <v>111500</v>
      </c>
      <c r="F1060" s="42" t="s">
        <v>210</v>
      </c>
      <c r="G1060" s="41"/>
      <c r="H1060" s="41"/>
      <c r="I1060" s="41">
        <v>307.58</v>
      </c>
      <c r="J1060" s="203"/>
      <c r="K1060" s="286" t="s">
        <v>154</v>
      </c>
      <c r="L1060" s="94"/>
      <c r="M1060" s="94"/>
      <c r="N1060" s="94"/>
      <c r="O1060" s="170"/>
    </row>
    <row r="1061" spans="1:15" ht="15" customHeight="1">
      <c r="A1061" s="91">
        <v>2001021</v>
      </c>
      <c r="B1061" s="41" t="s">
        <v>89</v>
      </c>
      <c r="C1061" s="43">
        <v>201</v>
      </c>
      <c r="D1061" s="41" t="s">
        <v>152</v>
      </c>
      <c r="E1061" s="41">
        <v>111500</v>
      </c>
      <c r="F1061" s="42" t="s">
        <v>210</v>
      </c>
      <c r="G1061" s="41"/>
      <c r="H1061" s="41"/>
      <c r="I1061" s="41">
        <v>1440</v>
      </c>
      <c r="J1061" s="203"/>
      <c r="K1061" s="286" t="s">
        <v>154</v>
      </c>
      <c r="L1061" s="94"/>
      <c r="M1061" s="94"/>
      <c r="N1061" s="94"/>
      <c r="O1061" s="170"/>
    </row>
    <row r="1062" spans="1:15" ht="15" customHeight="1">
      <c r="A1062" s="91">
        <v>2001011</v>
      </c>
      <c r="B1062" s="41" t="s">
        <v>97</v>
      </c>
      <c r="C1062" s="43">
        <v>201</v>
      </c>
      <c r="D1062" s="41" t="s">
        <v>152</v>
      </c>
      <c r="E1062" s="41">
        <v>111500</v>
      </c>
      <c r="F1062" s="42" t="s">
        <v>210</v>
      </c>
      <c r="G1062" s="41"/>
      <c r="H1062" s="41"/>
      <c r="I1062" s="41">
        <v>307.58</v>
      </c>
      <c r="J1062" s="203"/>
      <c r="K1062" s="286" t="s">
        <v>154</v>
      </c>
      <c r="L1062" s="94"/>
      <c r="M1062" s="94"/>
      <c r="N1062" s="94"/>
      <c r="O1062" s="170"/>
    </row>
    <row r="1063" spans="1:15" ht="15" customHeight="1">
      <c r="A1063" s="91">
        <v>2001011</v>
      </c>
      <c r="B1063" s="41" t="s">
        <v>97</v>
      </c>
      <c r="C1063" s="43">
        <v>201</v>
      </c>
      <c r="D1063" s="41" t="s">
        <v>152</v>
      </c>
      <c r="E1063" s="41">
        <v>111500</v>
      </c>
      <c r="F1063" s="42" t="s">
        <v>210</v>
      </c>
      <c r="G1063" s="41"/>
      <c r="H1063" s="41"/>
      <c r="I1063" s="41">
        <v>2413</v>
      </c>
      <c r="J1063" s="203"/>
      <c r="K1063" s="286" t="s">
        <v>154</v>
      </c>
      <c r="L1063" s="94"/>
      <c r="M1063" s="94"/>
      <c r="N1063" s="94"/>
      <c r="O1063" s="170"/>
    </row>
    <row r="1064" spans="1:15" ht="15" customHeight="1">
      <c r="A1064" s="91">
        <v>2001011</v>
      </c>
      <c r="B1064" s="41" t="s">
        <v>97</v>
      </c>
      <c r="C1064" s="43">
        <v>201</v>
      </c>
      <c r="D1064" s="41" t="s">
        <v>152</v>
      </c>
      <c r="E1064" s="41">
        <v>111500</v>
      </c>
      <c r="F1064" s="42" t="s">
        <v>210</v>
      </c>
      <c r="G1064" s="41"/>
      <c r="H1064" s="41"/>
      <c r="I1064" s="41">
        <v>444.95</v>
      </c>
      <c r="J1064" s="203"/>
      <c r="K1064" s="286" t="s">
        <v>154</v>
      </c>
      <c r="L1064" s="94"/>
      <c r="M1064" s="94"/>
      <c r="N1064" s="94"/>
      <c r="O1064" s="170"/>
    </row>
    <row r="1065" spans="1:15" ht="15" customHeight="1">
      <c r="A1065" s="91">
        <v>2001011</v>
      </c>
      <c r="B1065" s="41" t="s">
        <v>97</v>
      </c>
      <c r="C1065" s="43">
        <v>201</v>
      </c>
      <c r="D1065" s="41" t="s">
        <v>152</v>
      </c>
      <c r="E1065" s="41">
        <v>111500</v>
      </c>
      <c r="F1065" s="42" t="s">
        <v>210</v>
      </c>
      <c r="G1065" s="41"/>
      <c r="H1065" s="41"/>
      <c r="I1065" s="41">
        <v>3908.67</v>
      </c>
      <c r="J1065" s="203"/>
      <c r="K1065" s="286" t="s">
        <v>154</v>
      </c>
      <c r="L1065" s="94"/>
      <c r="M1065" s="94"/>
      <c r="N1065" s="94"/>
      <c r="O1065" s="170"/>
    </row>
    <row r="1066" spans="1:15" ht="15" customHeight="1">
      <c r="A1066" s="91">
        <v>2001011</v>
      </c>
      <c r="B1066" s="41" t="s">
        <v>97</v>
      </c>
      <c r="C1066" s="43">
        <v>201</v>
      </c>
      <c r="D1066" s="41" t="s">
        <v>152</v>
      </c>
      <c r="E1066" s="41">
        <v>111500</v>
      </c>
      <c r="F1066" s="42" t="s">
        <v>210</v>
      </c>
      <c r="G1066" s="41"/>
      <c r="H1066" s="41"/>
      <c r="I1066" s="41">
        <v>1578.55</v>
      </c>
      <c r="J1066" s="203"/>
      <c r="K1066" s="286" t="s">
        <v>154</v>
      </c>
      <c r="L1066" s="94"/>
      <c r="M1066" s="94"/>
      <c r="N1066" s="94"/>
      <c r="O1066" s="170"/>
    </row>
    <row r="1067" spans="1:15" ht="15" customHeight="1">
      <c r="A1067" s="91">
        <v>2001021</v>
      </c>
      <c r="B1067" s="41" t="s">
        <v>89</v>
      </c>
      <c r="C1067" s="43">
        <v>201</v>
      </c>
      <c r="D1067" s="41" t="s">
        <v>152</v>
      </c>
      <c r="E1067" s="41">
        <v>111500</v>
      </c>
      <c r="F1067" s="42" t="s">
        <v>210</v>
      </c>
      <c r="G1067" s="41"/>
      <c r="H1067" s="41"/>
      <c r="I1067" s="41">
        <v>5347.5</v>
      </c>
      <c r="J1067" s="203"/>
      <c r="K1067" s="286" t="s">
        <v>154</v>
      </c>
      <c r="L1067" s="94"/>
      <c r="M1067" s="94"/>
      <c r="N1067" s="94"/>
      <c r="O1067" s="170"/>
    </row>
    <row r="1068" spans="1:15" ht="15" customHeight="1">
      <c r="A1068" s="91">
        <v>2001021</v>
      </c>
      <c r="B1068" s="41" t="s">
        <v>89</v>
      </c>
      <c r="C1068" s="43">
        <v>201</v>
      </c>
      <c r="D1068" s="41" t="s">
        <v>152</v>
      </c>
      <c r="E1068" s="41">
        <v>111500</v>
      </c>
      <c r="F1068" s="42" t="s">
        <v>210</v>
      </c>
      <c r="G1068" s="41"/>
      <c r="H1068" s="41"/>
      <c r="I1068" s="41">
        <v>6</v>
      </c>
      <c r="J1068" s="203"/>
      <c r="K1068" s="286" t="s">
        <v>154</v>
      </c>
      <c r="L1068" s="94"/>
      <c r="M1068" s="94"/>
      <c r="N1068" s="94"/>
      <c r="O1068" s="170"/>
    </row>
    <row r="1069" spans="1:15" ht="15" customHeight="1">
      <c r="A1069" s="91">
        <v>2001021</v>
      </c>
      <c r="B1069" s="41" t="s">
        <v>89</v>
      </c>
      <c r="C1069" s="43">
        <v>201</v>
      </c>
      <c r="D1069" s="41" t="s">
        <v>152</v>
      </c>
      <c r="E1069" s="41">
        <v>111500</v>
      </c>
      <c r="F1069" s="42" t="s">
        <v>210</v>
      </c>
      <c r="G1069" s="41"/>
      <c r="H1069" s="41"/>
      <c r="I1069" s="41">
        <v>7455.17</v>
      </c>
      <c r="J1069" s="203"/>
      <c r="K1069" s="286" t="s">
        <v>154</v>
      </c>
      <c r="L1069" s="94"/>
      <c r="M1069" s="94"/>
      <c r="N1069" s="94"/>
      <c r="O1069" s="170"/>
    </row>
    <row r="1070" spans="1:15" ht="15" customHeight="1">
      <c r="A1070" s="91">
        <v>2001021</v>
      </c>
      <c r="B1070" s="41" t="s">
        <v>89</v>
      </c>
      <c r="C1070" s="43">
        <v>201</v>
      </c>
      <c r="D1070" s="41" t="s">
        <v>152</v>
      </c>
      <c r="E1070" s="41">
        <v>111500</v>
      </c>
      <c r="F1070" s="42" t="s">
        <v>210</v>
      </c>
      <c r="G1070" s="41"/>
      <c r="H1070" s="41"/>
      <c r="I1070" s="41">
        <v>5762.2</v>
      </c>
      <c r="J1070" s="203"/>
      <c r="K1070" s="286" t="s">
        <v>154</v>
      </c>
      <c r="L1070" s="94"/>
      <c r="M1070" s="94"/>
      <c r="N1070" s="94"/>
      <c r="O1070" s="170"/>
    </row>
    <row r="1071" spans="1:15" ht="15" customHeight="1">
      <c r="A1071" s="91">
        <v>2001051</v>
      </c>
      <c r="B1071" s="41" t="s">
        <v>87</v>
      </c>
      <c r="C1071" s="43">
        <v>201</v>
      </c>
      <c r="D1071" s="41" t="s">
        <v>152</v>
      </c>
      <c r="E1071" s="41">
        <v>111500</v>
      </c>
      <c r="F1071" s="42" t="s">
        <v>210</v>
      </c>
      <c r="G1071" s="41"/>
      <c r="H1071" s="41"/>
      <c r="I1071" s="41">
        <v>3279.58</v>
      </c>
      <c r="J1071" s="203"/>
      <c r="K1071" s="286" t="s">
        <v>154</v>
      </c>
      <c r="L1071" s="94"/>
      <c r="M1071" s="94"/>
      <c r="N1071" s="94"/>
      <c r="O1071" s="170"/>
    </row>
    <row r="1072" spans="1:15" ht="15" customHeight="1">
      <c r="A1072" s="91">
        <v>2001051</v>
      </c>
      <c r="B1072" s="41" t="s">
        <v>87</v>
      </c>
      <c r="C1072" s="43">
        <v>201</v>
      </c>
      <c r="D1072" s="41" t="s">
        <v>152</v>
      </c>
      <c r="E1072" s="41">
        <v>111500</v>
      </c>
      <c r="F1072" s="42" t="s">
        <v>210</v>
      </c>
      <c r="G1072" s="41"/>
      <c r="H1072" s="41"/>
      <c r="I1072" s="41">
        <v>2837.3</v>
      </c>
      <c r="J1072" s="203"/>
      <c r="K1072" s="286" t="s">
        <v>154</v>
      </c>
      <c r="L1072" s="94"/>
      <c r="M1072" s="94"/>
      <c r="N1072" s="94"/>
      <c r="O1072" s="170"/>
    </row>
    <row r="1073" spans="1:15" ht="15" customHeight="1">
      <c r="A1073" s="91">
        <v>2001041</v>
      </c>
      <c r="B1073" s="41" t="s">
        <v>98</v>
      </c>
      <c r="C1073" s="43">
        <v>201</v>
      </c>
      <c r="D1073" s="41" t="s">
        <v>152</v>
      </c>
      <c r="E1073" s="41">
        <v>111500</v>
      </c>
      <c r="F1073" s="42" t="s">
        <v>210</v>
      </c>
      <c r="G1073" s="41"/>
      <c r="H1073" s="41"/>
      <c r="I1073" s="41">
        <v>4147.75</v>
      </c>
      <c r="J1073" s="203"/>
      <c r="K1073" s="286" t="s">
        <v>154</v>
      </c>
      <c r="L1073" s="94"/>
      <c r="M1073" s="94"/>
      <c r="N1073" s="94"/>
      <c r="O1073" s="170"/>
    </row>
    <row r="1074" spans="1:15" ht="15" customHeight="1">
      <c r="A1074" s="91">
        <v>2001041</v>
      </c>
      <c r="B1074" s="41" t="s">
        <v>98</v>
      </c>
      <c r="C1074" s="43">
        <v>201</v>
      </c>
      <c r="D1074" s="41" t="s">
        <v>152</v>
      </c>
      <c r="E1074" s="41">
        <v>111500</v>
      </c>
      <c r="F1074" s="42" t="s">
        <v>210</v>
      </c>
      <c r="G1074" s="41"/>
      <c r="H1074" s="41"/>
      <c r="I1074" s="41">
        <v>650</v>
      </c>
      <c r="J1074" s="203"/>
      <c r="K1074" s="286" t="s">
        <v>154</v>
      </c>
      <c r="L1074" s="94"/>
      <c r="M1074" s="94"/>
      <c r="N1074" s="94"/>
      <c r="O1074" s="170"/>
    </row>
    <row r="1075" spans="1:15" ht="15" customHeight="1">
      <c r="A1075" s="91">
        <v>2001041</v>
      </c>
      <c r="B1075" s="41" t="s">
        <v>98</v>
      </c>
      <c r="C1075" s="43">
        <v>201</v>
      </c>
      <c r="D1075" s="41" t="s">
        <v>152</v>
      </c>
      <c r="E1075" s="41">
        <v>111500</v>
      </c>
      <c r="F1075" s="42" t="s">
        <v>210</v>
      </c>
      <c r="G1075" s="41"/>
      <c r="H1075" s="41"/>
      <c r="I1075" s="41">
        <v>1195</v>
      </c>
      <c r="J1075" s="203"/>
      <c r="K1075" s="286" t="s">
        <v>154</v>
      </c>
      <c r="L1075" s="94"/>
      <c r="M1075" s="94"/>
      <c r="N1075" s="94"/>
      <c r="O1075" s="170"/>
    </row>
    <row r="1076" spans="1:15" ht="15" customHeight="1">
      <c r="A1076" s="91">
        <v>2001041</v>
      </c>
      <c r="B1076" s="41" t="s">
        <v>98</v>
      </c>
      <c r="C1076" s="43">
        <v>201</v>
      </c>
      <c r="D1076" s="41" t="s">
        <v>152</v>
      </c>
      <c r="E1076" s="41">
        <v>111500</v>
      </c>
      <c r="F1076" s="42" t="s">
        <v>210</v>
      </c>
      <c r="G1076" s="41"/>
      <c r="H1076" s="41"/>
      <c r="I1076" s="41">
        <v>1927.15</v>
      </c>
      <c r="J1076" s="203"/>
      <c r="K1076" s="286" t="s">
        <v>154</v>
      </c>
      <c r="L1076" s="94"/>
      <c r="M1076" s="94"/>
      <c r="N1076" s="94"/>
      <c r="O1076" s="170"/>
    </row>
    <row r="1077" spans="1:15" ht="15" customHeight="1">
      <c r="A1077" s="91">
        <v>2001041</v>
      </c>
      <c r="B1077" s="41" t="s">
        <v>98</v>
      </c>
      <c r="C1077" s="43">
        <v>201</v>
      </c>
      <c r="D1077" s="41" t="s">
        <v>152</v>
      </c>
      <c r="E1077" s="41">
        <v>111500</v>
      </c>
      <c r="F1077" s="42" t="s">
        <v>210</v>
      </c>
      <c r="G1077" s="41"/>
      <c r="H1077" s="41"/>
      <c r="I1077" s="41">
        <v>5670.46</v>
      </c>
      <c r="J1077" s="203"/>
      <c r="K1077" s="286" t="s">
        <v>154</v>
      </c>
      <c r="L1077" s="94"/>
      <c r="M1077" s="94"/>
      <c r="N1077" s="94"/>
      <c r="O1077" s="170"/>
    </row>
    <row r="1078" spans="1:15" ht="15" customHeight="1">
      <c r="A1078" s="91">
        <v>2001041</v>
      </c>
      <c r="B1078" s="41" t="s">
        <v>98</v>
      </c>
      <c r="C1078" s="43">
        <v>201</v>
      </c>
      <c r="D1078" s="41" t="s">
        <v>152</v>
      </c>
      <c r="E1078" s="41">
        <v>111500</v>
      </c>
      <c r="F1078" s="42" t="s">
        <v>210</v>
      </c>
      <c r="G1078" s="41"/>
      <c r="H1078" s="41"/>
      <c r="I1078" s="41">
        <v>161.80000000000001</v>
      </c>
      <c r="J1078" s="203"/>
      <c r="K1078" s="286" t="s">
        <v>154</v>
      </c>
      <c r="L1078" s="94"/>
      <c r="M1078" s="94"/>
      <c r="N1078" s="94"/>
      <c r="O1078" s="170"/>
    </row>
    <row r="1079" spans="1:15" ht="15" customHeight="1">
      <c r="A1079" s="91">
        <v>2001011</v>
      </c>
      <c r="B1079" s="41" t="s">
        <v>97</v>
      </c>
      <c r="C1079" s="43">
        <v>201</v>
      </c>
      <c r="D1079" s="41" t="s">
        <v>152</v>
      </c>
      <c r="E1079" s="41">
        <v>111500</v>
      </c>
      <c r="F1079" s="42" t="s">
        <v>210</v>
      </c>
      <c r="G1079" s="41"/>
      <c r="H1079" s="41"/>
      <c r="I1079" s="41">
        <v>307.58</v>
      </c>
      <c r="J1079" s="203"/>
      <c r="K1079" s="286" t="s">
        <v>154</v>
      </c>
      <c r="L1079" s="94"/>
      <c r="M1079" s="94"/>
      <c r="N1079" s="94"/>
      <c r="O1079" s="170"/>
    </row>
    <row r="1080" spans="1:15" ht="15" customHeight="1">
      <c r="A1080" s="91">
        <v>2001011</v>
      </c>
      <c r="B1080" s="41" t="s">
        <v>97</v>
      </c>
      <c r="C1080" s="43">
        <v>201</v>
      </c>
      <c r="D1080" s="41" t="s">
        <v>152</v>
      </c>
      <c r="E1080" s="41">
        <v>111500</v>
      </c>
      <c r="F1080" s="42" t="s">
        <v>210</v>
      </c>
      <c r="G1080" s="41"/>
      <c r="H1080" s="41"/>
      <c r="I1080" s="41">
        <v>1599.56</v>
      </c>
      <c r="J1080" s="203"/>
      <c r="K1080" s="286" t="s">
        <v>154</v>
      </c>
      <c r="L1080" s="94"/>
      <c r="M1080" s="94"/>
      <c r="N1080" s="94"/>
      <c r="O1080" s="170"/>
    </row>
    <row r="1081" spans="1:15" ht="15" customHeight="1">
      <c r="A1081" s="91">
        <v>2001011</v>
      </c>
      <c r="B1081" s="41" t="s">
        <v>97</v>
      </c>
      <c r="C1081" s="43">
        <v>201</v>
      </c>
      <c r="D1081" s="41" t="s">
        <v>152</v>
      </c>
      <c r="E1081" s="41">
        <v>111500</v>
      </c>
      <c r="F1081" s="42" t="s">
        <v>210</v>
      </c>
      <c r="G1081" s="41"/>
      <c r="H1081" s="41"/>
      <c r="I1081" s="41">
        <v>307.58</v>
      </c>
      <c r="J1081" s="203"/>
      <c r="K1081" s="286" t="s">
        <v>154</v>
      </c>
      <c r="L1081" s="94"/>
      <c r="M1081" s="94"/>
      <c r="N1081" s="94"/>
      <c r="O1081" s="170"/>
    </row>
    <row r="1082" spans="1:15" ht="15" customHeight="1">
      <c r="A1082" s="91">
        <v>2001011</v>
      </c>
      <c r="B1082" s="41" t="s">
        <v>97</v>
      </c>
      <c r="C1082" s="43">
        <v>201</v>
      </c>
      <c r="D1082" s="41" t="s">
        <v>152</v>
      </c>
      <c r="E1082" s="41">
        <v>111500</v>
      </c>
      <c r="F1082" s="42" t="s">
        <v>210</v>
      </c>
      <c r="G1082" s="41"/>
      <c r="H1082" s="41"/>
      <c r="I1082" s="41">
        <v>51.3</v>
      </c>
      <c r="J1082" s="203"/>
      <c r="K1082" s="286" t="s">
        <v>154</v>
      </c>
      <c r="L1082" s="94"/>
      <c r="M1082" s="94"/>
      <c r="N1082" s="94"/>
      <c r="O1082" s="170"/>
    </row>
    <row r="1083" spans="1:15" ht="15" customHeight="1">
      <c r="A1083" s="91">
        <v>2001011</v>
      </c>
      <c r="B1083" s="41" t="s">
        <v>97</v>
      </c>
      <c r="C1083" s="43">
        <v>201</v>
      </c>
      <c r="D1083" s="41" t="s">
        <v>152</v>
      </c>
      <c r="E1083" s="41">
        <v>111500</v>
      </c>
      <c r="F1083" s="42" t="s">
        <v>210</v>
      </c>
      <c r="G1083" s="41"/>
      <c r="H1083" s="41"/>
      <c r="I1083" s="41">
        <v>3845.9</v>
      </c>
      <c r="J1083" s="203"/>
      <c r="K1083" s="286" t="s">
        <v>154</v>
      </c>
      <c r="L1083" s="94"/>
      <c r="M1083" s="94"/>
      <c r="N1083" s="94"/>
      <c r="O1083" s="170"/>
    </row>
    <row r="1084" spans="1:15" ht="15" customHeight="1">
      <c r="A1084" s="91">
        <v>2001011</v>
      </c>
      <c r="B1084" s="41" t="s">
        <v>97</v>
      </c>
      <c r="C1084" s="43">
        <v>201</v>
      </c>
      <c r="D1084" s="41" t="s">
        <v>152</v>
      </c>
      <c r="E1084" s="41">
        <v>111500</v>
      </c>
      <c r="F1084" s="42" t="s">
        <v>210</v>
      </c>
      <c r="G1084" s="41"/>
      <c r="H1084" s="41"/>
      <c r="I1084" s="41">
        <v>201.58</v>
      </c>
      <c r="J1084" s="203"/>
      <c r="K1084" s="286" t="s">
        <v>154</v>
      </c>
      <c r="L1084" s="94"/>
      <c r="M1084" s="94"/>
      <c r="N1084" s="94"/>
      <c r="O1084" s="170"/>
    </row>
    <row r="1085" spans="1:15" ht="15" customHeight="1">
      <c r="A1085" s="91">
        <v>2001011</v>
      </c>
      <c r="B1085" s="41" t="s">
        <v>97</v>
      </c>
      <c r="C1085" s="43">
        <v>201</v>
      </c>
      <c r="D1085" s="41" t="s">
        <v>152</v>
      </c>
      <c r="E1085" s="41">
        <v>111500</v>
      </c>
      <c r="F1085" s="42" t="s">
        <v>210</v>
      </c>
      <c r="G1085" s="41"/>
      <c r="H1085" s="41"/>
      <c r="I1085" s="41">
        <v>2095.44</v>
      </c>
      <c r="J1085" s="203"/>
      <c r="K1085" s="286" t="s">
        <v>154</v>
      </c>
      <c r="L1085" s="94"/>
      <c r="M1085" s="94"/>
      <c r="N1085" s="94"/>
      <c r="O1085" s="170"/>
    </row>
    <row r="1086" spans="1:15" ht="15" customHeight="1">
      <c r="A1086" s="91">
        <v>2001011</v>
      </c>
      <c r="B1086" s="41" t="s">
        <v>97</v>
      </c>
      <c r="C1086" s="43">
        <v>201</v>
      </c>
      <c r="D1086" s="41" t="s">
        <v>152</v>
      </c>
      <c r="E1086" s="41">
        <v>111500</v>
      </c>
      <c r="F1086" s="42" t="s">
        <v>210</v>
      </c>
      <c r="G1086" s="41"/>
      <c r="H1086" s="41"/>
      <c r="I1086" s="41">
        <v>235.46</v>
      </c>
      <c r="J1086" s="203"/>
      <c r="K1086" s="286" t="s">
        <v>154</v>
      </c>
      <c r="L1086" s="94"/>
      <c r="M1086" s="94"/>
      <c r="N1086" s="94"/>
      <c r="O1086" s="170"/>
    </row>
    <row r="1087" spans="1:15" ht="15" customHeight="1">
      <c r="A1087" s="91">
        <v>2001011</v>
      </c>
      <c r="B1087" s="41" t="s">
        <v>97</v>
      </c>
      <c r="C1087" s="43">
        <v>201</v>
      </c>
      <c r="D1087" s="41" t="s">
        <v>152</v>
      </c>
      <c r="E1087" s="41">
        <v>111500</v>
      </c>
      <c r="F1087" s="42" t="s">
        <v>210</v>
      </c>
      <c r="G1087" s="41"/>
      <c r="H1087" s="41"/>
      <c r="I1087" s="41">
        <v>853.9</v>
      </c>
      <c r="J1087" s="203"/>
      <c r="K1087" s="286" t="s">
        <v>154</v>
      </c>
      <c r="L1087" s="94"/>
      <c r="M1087" s="94"/>
      <c r="N1087" s="94"/>
      <c r="O1087" s="170"/>
    </row>
    <row r="1088" spans="1:15" ht="15" customHeight="1">
      <c r="A1088" s="91">
        <v>2001011</v>
      </c>
      <c r="B1088" s="41" t="s">
        <v>97</v>
      </c>
      <c r="C1088" s="43">
        <v>201</v>
      </c>
      <c r="D1088" s="41" t="s">
        <v>152</v>
      </c>
      <c r="E1088" s="41">
        <v>111500</v>
      </c>
      <c r="F1088" s="42" t="s">
        <v>210</v>
      </c>
      <c r="G1088" s="41"/>
      <c r="H1088" s="41"/>
      <c r="I1088" s="41">
        <v>2772</v>
      </c>
      <c r="J1088" s="203"/>
      <c r="K1088" s="286" t="s">
        <v>154</v>
      </c>
      <c r="L1088" s="94"/>
      <c r="M1088" s="94"/>
      <c r="N1088" s="94"/>
      <c r="O1088" s="170"/>
    </row>
    <row r="1089" spans="1:15" ht="15" customHeight="1">
      <c r="A1089" s="91">
        <v>2001011</v>
      </c>
      <c r="B1089" s="41" t="s">
        <v>97</v>
      </c>
      <c r="C1089" s="43">
        <v>201</v>
      </c>
      <c r="D1089" s="41" t="s">
        <v>152</v>
      </c>
      <c r="E1089" s="41">
        <v>111500</v>
      </c>
      <c r="F1089" s="42" t="s">
        <v>210</v>
      </c>
      <c r="G1089" s="41"/>
      <c r="H1089" s="41"/>
      <c r="I1089" s="41">
        <v>1740.59</v>
      </c>
      <c r="J1089" s="203"/>
      <c r="K1089" s="286" t="s">
        <v>154</v>
      </c>
      <c r="L1089" s="94"/>
      <c r="M1089" s="94"/>
      <c r="N1089" s="94"/>
      <c r="O1089" s="170"/>
    </row>
    <row r="1090" spans="1:15" ht="15" customHeight="1">
      <c r="A1090" s="91">
        <v>2001011</v>
      </c>
      <c r="B1090" s="41" t="s">
        <v>97</v>
      </c>
      <c r="C1090" s="43">
        <v>201</v>
      </c>
      <c r="D1090" s="41" t="s">
        <v>152</v>
      </c>
      <c r="E1090" s="41">
        <v>111500</v>
      </c>
      <c r="F1090" s="42" t="s">
        <v>210</v>
      </c>
      <c r="G1090" s="41"/>
      <c r="H1090" s="41"/>
      <c r="I1090" s="41">
        <v>209.28</v>
      </c>
      <c r="J1090" s="203"/>
      <c r="K1090" s="286" t="s">
        <v>154</v>
      </c>
      <c r="L1090" s="94"/>
      <c r="M1090" s="94"/>
      <c r="N1090" s="94"/>
      <c r="O1090" s="170"/>
    </row>
    <row r="1091" spans="1:15" ht="15" customHeight="1">
      <c r="A1091" s="91">
        <v>2001011</v>
      </c>
      <c r="B1091" s="41" t="s">
        <v>97</v>
      </c>
      <c r="C1091" s="43">
        <v>201</v>
      </c>
      <c r="D1091" s="41" t="s">
        <v>152</v>
      </c>
      <c r="E1091" s="41">
        <v>111500</v>
      </c>
      <c r="F1091" s="42" t="s">
        <v>210</v>
      </c>
      <c r="G1091" s="41"/>
      <c r="H1091" s="41"/>
      <c r="I1091" s="41">
        <v>414.88</v>
      </c>
      <c r="J1091" s="203"/>
      <c r="K1091" s="286" t="s">
        <v>154</v>
      </c>
      <c r="L1091" s="94"/>
      <c r="M1091" s="94"/>
      <c r="N1091" s="94"/>
      <c r="O1091" s="170"/>
    </row>
    <row r="1092" spans="1:15" ht="15" customHeight="1">
      <c r="A1092" s="91">
        <v>2001011</v>
      </c>
      <c r="B1092" s="41" t="s">
        <v>97</v>
      </c>
      <c r="C1092" s="43">
        <v>201</v>
      </c>
      <c r="D1092" s="41" t="s">
        <v>152</v>
      </c>
      <c r="E1092" s="41">
        <v>111500</v>
      </c>
      <c r="F1092" s="42" t="s">
        <v>210</v>
      </c>
      <c r="G1092" s="41"/>
      <c r="H1092" s="41"/>
      <c r="I1092" s="41">
        <v>859.58</v>
      </c>
      <c r="J1092" s="203"/>
      <c r="K1092" s="286" t="s">
        <v>154</v>
      </c>
      <c r="L1092" s="94"/>
      <c r="M1092" s="94"/>
      <c r="N1092" s="94"/>
      <c r="O1092" s="170"/>
    </row>
    <row r="1093" spans="1:15" ht="15" customHeight="1">
      <c r="A1093" s="91">
        <v>2001041</v>
      </c>
      <c r="B1093" s="41" t="s">
        <v>98</v>
      </c>
      <c r="C1093" s="43">
        <v>201</v>
      </c>
      <c r="D1093" s="41" t="s">
        <v>152</v>
      </c>
      <c r="E1093" s="41">
        <v>111500</v>
      </c>
      <c r="F1093" s="42" t="s">
        <v>210</v>
      </c>
      <c r="G1093" s="41"/>
      <c r="H1093" s="41"/>
      <c r="I1093" s="41">
        <v>4438.21</v>
      </c>
      <c r="J1093" s="203"/>
      <c r="K1093" s="286" t="s">
        <v>154</v>
      </c>
      <c r="L1093" s="94"/>
      <c r="M1093" s="94"/>
      <c r="N1093" s="94"/>
      <c r="O1093" s="170"/>
    </row>
    <row r="1094" spans="1:15" ht="15" customHeight="1">
      <c r="A1094" s="91">
        <v>2001041</v>
      </c>
      <c r="B1094" s="41" t="s">
        <v>98</v>
      </c>
      <c r="C1094" s="43">
        <v>201</v>
      </c>
      <c r="D1094" s="41" t="s">
        <v>152</v>
      </c>
      <c r="E1094" s="41">
        <v>111500</v>
      </c>
      <c r="F1094" s="42" t="s">
        <v>210</v>
      </c>
      <c r="G1094" s="41"/>
      <c r="H1094" s="41"/>
      <c r="I1094" s="41">
        <v>650</v>
      </c>
      <c r="J1094" s="203"/>
      <c r="K1094" s="286" t="s">
        <v>154</v>
      </c>
      <c r="L1094" s="94"/>
      <c r="M1094" s="94"/>
      <c r="N1094" s="94"/>
      <c r="O1094" s="170"/>
    </row>
    <row r="1095" spans="1:15" ht="15" customHeight="1">
      <c r="A1095" s="91">
        <v>2001011</v>
      </c>
      <c r="B1095" s="41" t="s">
        <v>97</v>
      </c>
      <c r="C1095" s="43">
        <v>201</v>
      </c>
      <c r="D1095" s="41" t="s">
        <v>152</v>
      </c>
      <c r="E1095" s="41">
        <v>111500</v>
      </c>
      <c r="F1095" s="42" t="s">
        <v>210</v>
      </c>
      <c r="G1095" s="41"/>
      <c r="H1095" s="41"/>
      <c r="I1095" s="41">
        <v>771.18</v>
      </c>
      <c r="J1095" s="203"/>
      <c r="K1095" s="286" t="s">
        <v>154</v>
      </c>
      <c r="L1095" s="94"/>
      <c r="M1095" s="94"/>
      <c r="N1095" s="94"/>
      <c r="O1095" s="170"/>
    </row>
    <row r="1096" spans="1:15" ht="15" customHeight="1">
      <c r="A1096" s="91">
        <v>2001011</v>
      </c>
      <c r="B1096" s="41" t="s">
        <v>97</v>
      </c>
      <c r="C1096" s="43">
        <v>201</v>
      </c>
      <c r="D1096" s="41" t="s">
        <v>152</v>
      </c>
      <c r="E1096" s="41">
        <v>111500</v>
      </c>
      <c r="F1096" s="42" t="s">
        <v>210</v>
      </c>
      <c r="G1096" s="41"/>
      <c r="H1096" s="41"/>
      <c r="I1096" s="41">
        <v>307.58</v>
      </c>
      <c r="J1096" s="203"/>
      <c r="K1096" s="286" t="s">
        <v>154</v>
      </c>
      <c r="L1096" s="94"/>
      <c r="M1096" s="94"/>
      <c r="N1096" s="94"/>
      <c r="O1096" s="170"/>
    </row>
    <row r="1097" spans="1:15" ht="15" customHeight="1">
      <c r="A1097" s="91">
        <v>2001011</v>
      </c>
      <c r="B1097" s="41" t="s">
        <v>97</v>
      </c>
      <c r="C1097" s="43">
        <v>201</v>
      </c>
      <c r="D1097" s="41" t="s">
        <v>152</v>
      </c>
      <c r="E1097" s="41">
        <v>111500</v>
      </c>
      <c r="F1097" s="42" t="s">
        <v>210</v>
      </c>
      <c r="G1097" s="41"/>
      <c r="H1097" s="41"/>
      <c r="I1097" s="41">
        <v>781.5</v>
      </c>
      <c r="J1097" s="203"/>
      <c r="K1097" s="286" t="s">
        <v>154</v>
      </c>
      <c r="L1097" s="94"/>
      <c r="M1097" s="94"/>
      <c r="N1097" s="94"/>
      <c r="O1097" s="170"/>
    </row>
    <row r="1098" spans="1:15" ht="15" customHeight="1">
      <c r="A1098" s="91">
        <v>2001011</v>
      </c>
      <c r="B1098" s="41" t="s">
        <v>97</v>
      </c>
      <c r="C1098" s="43">
        <v>201</v>
      </c>
      <c r="D1098" s="41" t="s">
        <v>152</v>
      </c>
      <c r="E1098" s="41">
        <v>111500</v>
      </c>
      <c r="F1098" s="42" t="s">
        <v>210</v>
      </c>
      <c r="G1098" s="41"/>
      <c r="H1098" s="41"/>
      <c r="I1098" s="41">
        <v>318.72000000000003</v>
      </c>
      <c r="J1098" s="203"/>
      <c r="K1098" s="286" t="s">
        <v>154</v>
      </c>
      <c r="L1098" s="94"/>
      <c r="M1098" s="94"/>
      <c r="N1098" s="94"/>
      <c r="O1098" s="170"/>
    </row>
    <row r="1099" spans="1:15" ht="15" customHeight="1">
      <c r="A1099" s="91">
        <v>2001011</v>
      </c>
      <c r="B1099" s="41" t="s">
        <v>97</v>
      </c>
      <c r="C1099" s="43">
        <v>201</v>
      </c>
      <c r="D1099" s="41" t="s">
        <v>152</v>
      </c>
      <c r="E1099" s="41">
        <v>111500</v>
      </c>
      <c r="F1099" s="42" t="s">
        <v>210</v>
      </c>
      <c r="G1099" s="41"/>
      <c r="H1099" s="41"/>
      <c r="I1099" s="41">
        <v>3009.41</v>
      </c>
      <c r="J1099" s="203"/>
      <c r="K1099" s="286" t="s">
        <v>154</v>
      </c>
      <c r="L1099" s="94"/>
      <c r="M1099" s="94"/>
      <c r="N1099" s="94"/>
      <c r="O1099" s="170"/>
    </row>
    <row r="1100" spans="1:15" ht="15" customHeight="1">
      <c r="A1100" s="91">
        <v>2001011</v>
      </c>
      <c r="B1100" s="41" t="s">
        <v>97</v>
      </c>
      <c r="C1100" s="43">
        <v>201</v>
      </c>
      <c r="D1100" s="41" t="s">
        <v>152</v>
      </c>
      <c r="E1100" s="41">
        <v>111500</v>
      </c>
      <c r="F1100" s="42" t="s">
        <v>210</v>
      </c>
      <c r="G1100" s="41"/>
      <c r="H1100" s="41"/>
      <c r="I1100" s="41">
        <v>859.58</v>
      </c>
      <c r="J1100" s="203"/>
      <c r="K1100" s="286" t="s">
        <v>154</v>
      </c>
      <c r="L1100" s="94"/>
      <c r="M1100" s="94"/>
      <c r="N1100" s="94"/>
      <c r="O1100" s="170"/>
    </row>
    <row r="1101" spans="1:15" ht="15" customHeight="1">
      <c r="A1101" s="91">
        <v>2001011</v>
      </c>
      <c r="B1101" s="41" t="s">
        <v>97</v>
      </c>
      <c r="C1101" s="43">
        <v>201</v>
      </c>
      <c r="D1101" s="41" t="s">
        <v>152</v>
      </c>
      <c r="E1101" s="41">
        <v>111500</v>
      </c>
      <c r="F1101" s="42" t="s">
        <v>210</v>
      </c>
      <c r="G1101" s="41"/>
      <c r="H1101" s="41"/>
      <c r="I1101" s="41">
        <v>1578.92</v>
      </c>
      <c r="J1101" s="203"/>
      <c r="K1101" s="286" t="s">
        <v>154</v>
      </c>
      <c r="L1101" s="94"/>
      <c r="M1101" s="94"/>
      <c r="N1101" s="94"/>
      <c r="O1101" s="170"/>
    </row>
    <row r="1102" spans="1:15" ht="15" customHeight="1">
      <c r="A1102" s="91">
        <v>2001011</v>
      </c>
      <c r="B1102" s="41" t="s">
        <v>97</v>
      </c>
      <c r="C1102" s="43">
        <v>201</v>
      </c>
      <c r="D1102" s="41" t="s">
        <v>152</v>
      </c>
      <c r="E1102" s="41">
        <v>111500</v>
      </c>
      <c r="F1102" s="42" t="s">
        <v>210</v>
      </c>
      <c r="G1102" s="41"/>
      <c r="H1102" s="41"/>
      <c r="I1102" s="41">
        <v>307.58</v>
      </c>
      <c r="J1102" s="203"/>
      <c r="K1102" s="286" t="s">
        <v>154</v>
      </c>
      <c r="L1102" s="94"/>
      <c r="M1102" s="94"/>
      <c r="N1102" s="94"/>
      <c r="O1102" s="170"/>
    </row>
    <row r="1103" spans="1:15" ht="15" customHeight="1">
      <c r="A1103" s="91">
        <v>2001011</v>
      </c>
      <c r="B1103" s="41" t="s">
        <v>97</v>
      </c>
      <c r="C1103" s="43">
        <v>201</v>
      </c>
      <c r="D1103" s="41" t="s">
        <v>152</v>
      </c>
      <c r="E1103" s="41">
        <v>111500</v>
      </c>
      <c r="F1103" s="42" t="s">
        <v>210</v>
      </c>
      <c r="G1103" s="41"/>
      <c r="H1103" s="41"/>
      <c r="I1103" s="41">
        <v>417.15</v>
      </c>
      <c r="J1103" s="203"/>
      <c r="K1103" s="286" t="s">
        <v>154</v>
      </c>
      <c r="L1103" s="94"/>
      <c r="M1103" s="94"/>
      <c r="N1103" s="94"/>
      <c r="O1103" s="170"/>
    </row>
    <row r="1104" spans="1:15" ht="15" customHeight="1">
      <c r="A1104" s="91">
        <v>2001011</v>
      </c>
      <c r="B1104" s="41" t="s">
        <v>97</v>
      </c>
      <c r="C1104" s="43">
        <v>201</v>
      </c>
      <c r="D1104" s="41" t="s">
        <v>152</v>
      </c>
      <c r="E1104" s="41">
        <v>111500</v>
      </c>
      <c r="F1104" s="42" t="s">
        <v>210</v>
      </c>
      <c r="G1104" s="41"/>
      <c r="H1104" s="41"/>
      <c r="I1104" s="41">
        <v>1590.28</v>
      </c>
      <c r="J1104" s="203"/>
      <c r="K1104" s="286" t="s">
        <v>154</v>
      </c>
      <c r="L1104" s="94"/>
      <c r="M1104" s="94"/>
      <c r="N1104" s="94"/>
      <c r="O1104" s="170"/>
    </row>
    <row r="1105" spans="1:15" ht="15" customHeight="1">
      <c r="A1105" s="91">
        <v>2001011</v>
      </c>
      <c r="B1105" s="41" t="s">
        <v>97</v>
      </c>
      <c r="C1105" s="43">
        <v>201</v>
      </c>
      <c r="D1105" s="41" t="s">
        <v>152</v>
      </c>
      <c r="E1105" s="41">
        <v>111500</v>
      </c>
      <c r="F1105" s="42" t="s">
        <v>210</v>
      </c>
      <c r="G1105" s="41"/>
      <c r="H1105" s="41"/>
      <c r="I1105" s="41">
        <v>171.24</v>
      </c>
      <c r="J1105" s="203"/>
      <c r="K1105" s="286" t="s">
        <v>154</v>
      </c>
      <c r="L1105" s="94"/>
      <c r="M1105" s="94"/>
      <c r="N1105" s="94"/>
      <c r="O1105" s="170"/>
    </row>
    <row r="1106" spans="1:15" ht="15" customHeight="1">
      <c r="A1106" s="91">
        <v>2001011</v>
      </c>
      <c r="B1106" s="41" t="s">
        <v>97</v>
      </c>
      <c r="C1106" s="43">
        <v>201</v>
      </c>
      <c r="D1106" s="41" t="s">
        <v>152</v>
      </c>
      <c r="E1106" s="41">
        <v>111500</v>
      </c>
      <c r="F1106" s="42" t="s">
        <v>210</v>
      </c>
      <c r="G1106" s="41"/>
      <c r="H1106" s="41"/>
      <c r="I1106" s="41">
        <v>566.66</v>
      </c>
      <c r="J1106" s="203"/>
      <c r="K1106" s="286" t="s">
        <v>154</v>
      </c>
      <c r="L1106" s="94"/>
      <c r="M1106" s="94"/>
      <c r="N1106" s="94"/>
      <c r="O1106" s="170"/>
    </row>
    <row r="1107" spans="1:15" ht="15" customHeight="1">
      <c r="A1107" s="91">
        <v>2001011</v>
      </c>
      <c r="B1107" s="41" t="s">
        <v>97</v>
      </c>
      <c r="C1107" s="43">
        <v>201</v>
      </c>
      <c r="D1107" s="41" t="s">
        <v>152</v>
      </c>
      <c r="E1107" s="41">
        <v>111500</v>
      </c>
      <c r="F1107" s="42" t="s">
        <v>210</v>
      </c>
      <c r="G1107" s="41"/>
      <c r="H1107" s="41"/>
      <c r="I1107" s="41">
        <v>859.58</v>
      </c>
      <c r="J1107" s="203"/>
      <c r="K1107" s="286" t="s">
        <v>154</v>
      </c>
      <c r="L1107" s="94"/>
      <c r="M1107" s="94"/>
      <c r="N1107" s="94"/>
      <c r="O1107" s="170"/>
    </row>
    <row r="1108" spans="1:15" ht="15" customHeight="1">
      <c r="A1108" s="91">
        <v>2001011</v>
      </c>
      <c r="B1108" s="41" t="s">
        <v>97</v>
      </c>
      <c r="C1108" s="43">
        <v>201</v>
      </c>
      <c r="D1108" s="41" t="s">
        <v>152</v>
      </c>
      <c r="E1108" s="41">
        <v>111500</v>
      </c>
      <c r="F1108" s="42" t="s">
        <v>210</v>
      </c>
      <c r="G1108" s="41"/>
      <c r="H1108" s="41"/>
      <c r="I1108" s="41">
        <v>31.14</v>
      </c>
      <c r="J1108" s="203"/>
      <c r="K1108" s="286" t="s">
        <v>154</v>
      </c>
      <c r="L1108" s="94"/>
      <c r="M1108" s="94"/>
      <c r="N1108" s="94"/>
      <c r="O1108" s="170"/>
    </row>
    <row r="1109" spans="1:15" ht="15" customHeight="1">
      <c r="A1109" s="91">
        <v>2001011</v>
      </c>
      <c r="B1109" s="41" t="s">
        <v>97</v>
      </c>
      <c r="C1109" s="43">
        <v>201</v>
      </c>
      <c r="D1109" s="41" t="s">
        <v>152</v>
      </c>
      <c r="E1109" s="41">
        <v>111500</v>
      </c>
      <c r="F1109" s="42" t="s">
        <v>210</v>
      </c>
      <c r="G1109" s="41"/>
      <c r="H1109" s="41"/>
      <c r="I1109" s="41">
        <v>4019.64</v>
      </c>
      <c r="J1109" s="203"/>
      <c r="K1109" s="286" t="s">
        <v>154</v>
      </c>
      <c r="L1109" s="94"/>
      <c r="M1109" s="94"/>
      <c r="N1109" s="94"/>
      <c r="O1109" s="170"/>
    </row>
    <row r="1110" spans="1:15" ht="15" customHeight="1">
      <c r="A1110" s="91">
        <v>2001021</v>
      </c>
      <c r="B1110" s="41" t="s">
        <v>89</v>
      </c>
      <c r="C1110" s="43">
        <v>201</v>
      </c>
      <c r="D1110" s="41" t="s">
        <v>152</v>
      </c>
      <c r="E1110" s="41">
        <v>111500</v>
      </c>
      <c r="F1110" s="42" t="s">
        <v>210</v>
      </c>
      <c r="G1110" s="41"/>
      <c r="H1110" s="41"/>
      <c r="I1110" s="41">
        <v>7043.25</v>
      </c>
      <c r="J1110" s="203"/>
      <c r="K1110" s="286" t="s">
        <v>154</v>
      </c>
      <c r="L1110" s="94"/>
      <c r="M1110" s="94"/>
      <c r="N1110" s="94"/>
      <c r="O1110" s="170"/>
    </row>
    <row r="1111" spans="1:15" ht="15" customHeight="1">
      <c r="A1111" s="91">
        <v>2001021</v>
      </c>
      <c r="B1111" s="41" t="s">
        <v>89</v>
      </c>
      <c r="C1111" s="43">
        <v>201</v>
      </c>
      <c r="D1111" s="41" t="s">
        <v>152</v>
      </c>
      <c r="E1111" s="41">
        <v>111500</v>
      </c>
      <c r="F1111" s="42" t="s">
        <v>210</v>
      </c>
      <c r="G1111" s="41"/>
      <c r="H1111" s="41"/>
      <c r="I1111" s="41">
        <v>3549.08</v>
      </c>
      <c r="J1111" s="203"/>
      <c r="K1111" s="286" t="s">
        <v>154</v>
      </c>
      <c r="L1111" s="94"/>
      <c r="M1111" s="94"/>
      <c r="N1111" s="94"/>
      <c r="O1111" s="170"/>
    </row>
    <row r="1112" spans="1:15" ht="15" customHeight="1">
      <c r="A1112" s="91">
        <v>2001021</v>
      </c>
      <c r="B1112" s="41" t="s">
        <v>89</v>
      </c>
      <c r="C1112" s="43">
        <v>201</v>
      </c>
      <c r="D1112" s="41" t="s">
        <v>152</v>
      </c>
      <c r="E1112" s="41">
        <v>111500</v>
      </c>
      <c r="F1112" s="42" t="s">
        <v>210</v>
      </c>
      <c r="G1112" s="41"/>
      <c r="H1112" s="41"/>
      <c r="I1112" s="41">
        <v>938.43</v>
      </c>
      <c r="J1112" s="203"/>
      <c r="K1112" s="286" t="s">
        <v>154</v>
      </c>
      <c r="L1112" s="94"/>
      <c r="M1112" s="94"/>
      <c r="N1112" s="94"/>
      <c r="O1112" s="170"/>
    </row>
    <row r="1113" spans="1:15" ht="15" customHeight="1">
      <c r="A1113" s="91">
        <v>2001051</v>
      </c>
      <c r="B1113" s="41" t="s">
        <v>87</v>
      </c>
      <c r="C1113" s="43">
        <v>201</v>
      </c>
      <c r="D1113" s="41" t="s">
        <v>152</v>
      </c>
      <c r="E1113" s="41">
        <v>111500</v>
      </c>
      <c r="F1113" s="42" t="s">
        <v>210</v>
      </c>
      <c r="G1113" s="41"/>
      <c r="H1113" s="41"/>
      <c r="I1113" s="41">
        <v>3</v>
      </c>
      <c r="J1113" s="203"/>
      <c r="K1113" s="286" t="s">
        <v>154</v>
      </c>
      <c r="L1113" s="94"/>
      <c r="M1113" s="94"/>
      <c r="N1113" s="94"/>
      <c r="O1113" s="170"/>
    </row>
    <row r="1114" spans="1:15" ht="15" customHeight="1">
      <c r="A1114" s="91">
        <v>2001051</v>
      </c>
      <c r="B1114" s="41" t="s">
        <v>87</v>
      </c>
      <c r="C1114" s="43">
        <v>201</v>
      </c>
      <c r="D1114" s="41" t="s">
        <v>152</v>
      </c>
      <c r="E1114" s="41">
        <v>111500</v>
      </c>
      <c r="F1114" s="42" t="s">
        <v>210</v>
      </c>
      <c r="G1114" s="41"/>
      <c r="H1114" s="41"/>
      <c r="I1114" s="41">
        <v>123.98</v>
      </c>
      <c r="J1114" s="203"/>
      <c r="K1114" s="286" t="s">
        <v>154</v>
      </c>
      <c r="L1114" s="94"/>
      <c r="M1114" s="94"/>
      <c r="N1114" s="94"/>
      <c r="O1114" s="170"/>
    </row>
    <row r="1115" spans="1:15" ht="15" customHeight="1">
      <c r="A1115" s="91">
        <v>2001051</v>
      </c>
      <c r="B1115" s="41" t="s">
        <v>87</v>
      </c>
      <c r="C1115" s="43">
        <v>201</v>
      </c>
      <c r="D1115" s="41" t="s">
        <v>152</v>
      </c>
      <c r="E1115" s="41">
        <v>111500</v>
      </c>
      <c r="F1115" s="42" t="s">
        <v>210</v>
      </c>
      <c r="G1115" s="41"/>
      <c r="H1115" s="41"/>
      <c r="I1115" s="41">
        <v>3044.21</v>
      </c>
      <c r="J1115" s="203"/>
      <c r="K1115" s="286" t="s">
        <v>154</v>
      </c>
      <c r="L1115" s="94"/>
      <c r="M1115" s="94"/>
      <c r="N1115" s="94"/>
      <c r="O1115" s="170"/>
    </row>
    <row r="1116" spans="1:15" ht="15" customHeight="1">
      <c r="A1116" s="91">
        <v>2001051</v>
      </c>
      <c r="B1116" s="41" t="s">
        <v>87</v>
      </c>
      <c r="C1116" s="43">
        <v>201</v>
      </c>
      <c r="D1116" s="41" t="s">
        <v>152</v>
      </c>
      <c r="E1116" s="41">
        <v>111500</v>
      </c>
      <c r="F1116" s="42" t="s">
        <v>210</v>
      </c>
      <c r="G1116" s="41"/>
      <c r="H1116" s="41"/>
      <c r="I1116" s="41">
        <v>3167.05</v>
      </c>
      <c r="J1116" s="203"/>
      <c r="K1116" s="286" t="s">
        <v>154</v>
      </c>
      <c r="L1116" s="94"/>
      <c r="M1116" s="94"/>
      <c r="N1116" s="94"/>
      <c r="O1116" s="170"/>
    </row>
    <row r="1117" spans="1:15" ht="15" customHeight="1">
      <c r="A1117" s="91">
        <v>2001011</v>
      </c>
      <c r="B1117" s="41" t="s">
        <v>97</v>
      </c>
      <c r="C1117" s="43">
        <v>201</v>
      </c>
      <c r="D1117" s="41" t="s">
        <v>152</v>
      </c>
      <c r="E1117" s="41">
        <v>111500</v>
      </c>
      <c r="F1117" s="42" t="s">
        <v>210</v>
      </c>
      <c r="G1117" s="41"/>
      <c r="H1117" s="41"/>
      <c r="I1117" s="41">
        <v>250</v>
      </c>
      <c r="J1117" s="203"/>
      <c r="K1117" s="286" t="s">
        <v>154</v>
      </c>
      <c r="L1117" s="94"/>
      <c r="M1117" s="94"/>
      <c r="N1117" s="94"/>
      <c r="O1117" s="170"/>
    </row>
    <row r="1118" spans="1:15" ht="15" customHeight="1">
      <c r="A1118" s="91">
        <v>2001041</v>
      </c>
      <c r="B1118" s="41" t="s">
        <v>98</v>
      </c>
      <c r="C1118" s="43">
        <v>201</v>
      </c>
      <c r="D1118" s="41" t="s">
        <v>152</v>
      </c>
      <c r="E1118" s="41">
        <v>111500</v>
      </c>
      <c r="F1118" s="42" t="s">
        <v>210</v>
      </c>
      <c r="G1118" s="41"/>
      <c r="H1118" s="41"/>
      <c r="I1118" s="41">
        <v>762.16</v>
      </c>
      <c r="J1118" s="203"/>
      <c r="K1118" s="286" t="s">
        <v>154</v>
      </c>
      <c r="L1118" s="94"/>
      <c r="M1118" s="94"/>
      <c r="N1118" s="94"/>
      <c r="O1118" s="170"/>
    </row>
    <row r="1119" spans="1:15" ht="15" customHeight="1">
      <c r="A1119" s="91">
        <v>2001041</v>
      </c>
      <c r="B1119" s="41" t="s">
        <v>98</v>
      </c>
      <c r="C1119" s="43">
        <v>201</v>
      </c>
      <c r="D1119" s="41" t="s">
        <v>152</v>
      </c>
      <c r="E1119" s="41">
        <v>111500</v>
      </c>
      <c r="F1119" s="42" t="s">
        <v>210</v>
      </c>
      <c r="G1119" s="41"/>
      <c r="H1119" s="41"/>
      <c r="I1119" s="41">
        <v>9044.6</v>
      </c>
      <c r="J1119" s="203"/>
      <c r="K1119" s="286" t="s">
        <v>154</v>
      </c>
      <c r="L1119" s="94"/>
      <c r="M1119" s="94"/>
      <c r="N1119" s="94"/>
      <c r="O1119" s="170"/>
    </row>
    <row r="1120" spans="1:15" ht="15" customHeight="1">
      <c r="A1120" s="91">
        <v>2001041</v>
      </c>
      <c r="B1120" s="41" t="s">
        <v>98</v>
      </c>
      <c r="C1120" s="43">
        <v>201</v>
      </c>
      <c r="D1120" s="41" t="s">
        <v>152</v>
      </c>
      <c r="E1120" s="41">
        <v>111500</v>
      </c>
      <c r="F1120" s="42" t="s">
        <v>210</v>
      </c>
      <c r="G1120" s="41"/>
      <c r="H1120" s="41"/>
      <c r="I1120" s="41">
        <v>695</v>
      </c>
      <c r="J1120" s="203"/>
      <c r="K1120" s="286" t="s">
        <v>154</v>
      </c>
      <c r="L1120" s="94"/>
      <c r="M1120" s="94"/>
      <c r="N1120" s="94"/>
      <c r="O1120" s="170"/>
    </row>
    <row r="1121" spans="1:15" ht="15" customHeight="1">
      <c r="A1121" s="91">
        <v>2001041</v>
      </c>
      <c r="B1121" s="41" t="s">
        <v>98</v>
      </c>
      <c r="C1121" s="43">
        <v>201</v>
      </c>
      <c r="D1121" s="41" t="s">
        <v>152</v>
      </c>
      <c r="E1121" s="41">
        <v>111500</v>
      </c>
      <c r="F1121" s="42" t="s">
        <v>210</v>
      </c>
      <c r="G1121" s="41"/>
      <c r="H1121" s="41"/>
      <c r="I1121" s="41">
        <v>475</v>
      </c>
      <c r="J1121" s="203"/>
      <c r="K1121" s="286" t="s">
        <v>154</v>
      </c>
      <c r="L1121" s="94"/>
      <c r="M1121" s="94"/>
      <c r="N1121" s="94"/>
      <c r="O1121" s="170"/>
    </row>
    <row r="1122" spans="1:15" ht="15" customHeight="1">
      <c r="A1122" s="91">
        <v>2001051</v>
      </c>
      <c r="B1122" s="41" t="s">
        <v>87</v>
      </c>
      <c r="C1122" s="43">
        <v>201</v>
      </c>
      <c r="D1122" s="41" t="s">
        <v>152</v>
      </c>
      <c r="E1122" s="41">
        <v>111500</v>
      </c>
      <c r="F1122" s="42" t="s">
        <v>210</v>
      </c>
      <c r="G1122" s="41"/>
      <c r="H1122" s="41"/>
      <c r="I1122" s="41">
        <v>5250</v>
      </c>
      <c r="J1122" s="203"/>
      <c r="K1122" s="286" t="s">
        <v>154</v>
      </c>
      <c r="L1122" s="94"/>
      <c r="M1122" s="94"/>
      <c r="N1122" s="94"/>
      <c r="O1122" s="170"/>
    </row>
    <row r="1123" spans="1:15" ht="15" customHeight="1">
      <c r="A1123" s="91">
        <v>2001011</v>
      </c>
      <c r="B1123" s="41" t="s">
        <v>97</v>
      </c>
      <c r="C1123" s="43">
        <v>201</v>
      </c>
      <c r="D1123" s="41" t="s">
        <v>152</v>
      </c>
      <c r="E1123" s="41">
        <v>111500</v>
      </c>
      <c r="F1123" s="42" t="s">
        <v>210</v>
      </c>
      <c r="G1123" s="41"/>
      <c r="H1123" s="41"/>
      <c r="I1123" s="41">
        <v>307.58</v>
      </c>
      <c r="J1123" s="203"/>
      <c r="K1123" s="286" t="s">
        <v>154</v>
      </c>
      <c r="L1123" s="94"/>
      <c r="M1123" s="94"/>
      <c r="N1123" s="94"/>
      <c r="O1123" s="170"/>
    </row>
    <row r="1124" spans="1:15" ht="15" customHeight="1">
      <c r="A1124" s="91">
        <v>2001011</v>
      </c>
      <c r="B1124" s="41" t="s">
        <v>97</v>
      </c>
      <c r="C1124" s="43">
        <v>201</v>
      </c>
      <c r="D1124" s="41" t="s">
        <v>152</v>
      </c>
      <c r="E1124" s="41">
        <v>111500</v>
      </c>
      <c r="F1124" s="42" t="s">
        <v>210</v>
      </c>
      <c r="G1124" s="41"/>
      <c r="H1124" s="41"/>
      <c r="I1124" s="41">
        <v>116.16</v>
      </c>
      <c r="J1124" s="203"/>
      <c r="K1124" s="286" t="s">
        <v>154</v>
      </c>
      <c r="L1124" s="94"/>
      <c r="M1124" s="94"/>
      <c r="N1124" s="94"/>
      <c r="O1124" s="170"/>
    </row>
    <row r="1125" spans="1:15" ht="15" customHeight="1">
      <c r="A1125" s="91">
        <v>2001011</v>
      </c>
      <c r="B1125" s="41" t="s">
        <v>97</v>
      </c>
      <c r="C1125" s="43">
        <v>201</v>
      </c>
      <c r="D1125" s="41" t="s">
        <v>152</v>
      </c>
      <c r="E1125" s="41">
        <v>111500</v>
      </c>
      <c r="F1125" s="42" t="s">
        <v>210</v>
      </c>
      <c r="G1125" s="41"/>
      <c r="H1125" s="41"/>
      <c r="I1125" s="41">
        <v>1650.14</v>
      </c>
      <c r="J1125" s="203"/>
      <c r="K1125" s="286" t="s">
        <v>154</v>
      </c>
      <c r="L1125" s="94"/>
      <c r="M1125" s="94"/>
      <c r="N1125" s="94"/>
      <c r="O1125" s="170"/>
    </row>
    <row r="1126" spans="1:15" ht="15" customHeight="1">
      <c r="A1126" s="91">
        <v>2001051</v>
      </c>
      <c r="B1126" s="41" t="s">
        <v>87</v>
      </c>
      <c r="C1126" s="43">
        <v>201</v>
      </c>
      <c r="D1126" s="41" t="s">
        <v>152</v>
      </c>
      <c r="E1126" s="41">
        <v>111500</v>
      </c>
      <c r="F1126" s="42" t="s">
        <v>210</v>
      </c>
      <c r="G1126" s="41"/>
      <c r="H1126" s="41"/>
      <c r="I1126" s="41">
        <v>3540.17</v>
      </c>
      <c r="J1126" s="203"/>
      <c r="K1126" s="286" t="s">
        <v>154</v>
      </c>
      <c r="L1126" s="94"/>
      <c r="M1126" s="94"/>
      <c r="N1126" s="94"/>
      <c r="O1126" s="170"/>
    </row>
    <row r="1127" spans="1:15" ht="15" customHeight="1">
      <c r="A1127" s="91">
        <v>2001051</v>
      </c>
      <c r="B1127" s="41" t="s">
        <v>87</v>
      </c>
      <c r="C1127" s="43">
        <v>201</v>
      </c>
      <c r="D1127" s="41" t="s">
        <v>152</v>
      </c>
      <c r="E1127" s="41">
        <v>111500</v>
      </c>
      <c r="F1127" s="42" t="s">
        <v>210</v>
      </c>
      <c r="G1127" s="41"/>
      <c r="H1127" s="41"/>
      <c r="I1127" s="41">
        <v>139.61000000000001</v>
      </c>
      <c r="J1127" s="203"/>
      <c r="K1127" s="286" t="s">
        <v>154</v>
      </c>
      <c r="L1127" s="94"/>
      <c r="M1127" s="94"/>
      <c r="N1127" s="94"/>
      <c r="O1127" s="170"/>
    </row>
    <row r="1128" spans="1:15" ht="15" customHeight="1">
      <c r="A1128" s="91">
        <v>2001051</v>
      </c>
      <c r="B1128" s="41" t="s">
        <v>87</v>
      </c>
      <c r="C1128" s="43">
        <v>201</v>
      </c>
      <c r="D1128" s="41" t="s">
        <v>152</v>
      </c>
      <c r="E1128" s="41">
        <v>111500</v>
      </c>
      <c r="F1128" s="42" t="s">
        <v>210</v>
      </c>
      <c r="G1128" s="41"/>
      <c r="H1128" s="41"/>
      <c r="I1128" s="41">
        <v>3798.22</v>
      </c>
      <c r="J1128" s="203"/>
      <c r="K1128" s="286" t="s">
        <v>154</v>
      </c>
      <c r="L1128" s="94"/>
      <c r="M1128" s="94"/>
      <c r="N1128" s="94"/>
      <c r="O1128" s="170"/>
    </row>
    <row r="1129" spans="1:15" ht="15" customHeight="1">
      <c r="A1129" s="91">
        <v>2001011</v>
      </c>
      <c r="B1129" s="41" t="s">
        <v>97</v>
      </c>
      <c r="C1129" s="43">
        <v>201</v>
      </c>
      <c r="D1129" s="41" t="s">
        <v>152</v>
      </c>
      <c r="E1129" s="41">
        <v>111500</v>
      </c>
      <c r="F1129" s="42" t="s">
        <v>210</v>
      </c>
      <c r="G1129" s="41"/>
      <c r="H1129" s="41"/>
      <c r="I1129" s="41">
        <v>307.58</v>
      </c>
      <c r="J1129" s="203"/>
      <c r="K1129" s="286" t="s">
        <v>154</v>
      </c>
      <c r="L1129" s="94"/>
      <c r="M1129" s="94"/>
      <c r="N1129" s="94"/>
      <c r="O1129" s="170"/>
    </row>
    <row r="1130" spans="1:15" ht="15" customHeight="1">
      <c r="A1130" s="91">
        <v>2001011</v>
      </c>
      <c r="B1130" s="41" t="s">
        <v>97</v>
      </c>
      <c r="C1130" s="43">
        <v>201</v>
      </c>
      <c r="D1130" s="41" t="s">
        <v>152</v>
      </c>
      <c r="E1130" s="41">
        <v>111500</v>
      </c>
      <c r="F1130" s="42" t="s">
        <v>210</v>
      </c>
      <c r="G1130" s="41"/>
      <c r="H1130" s="41"/>
      <c r="I1130" s="41">
        <v>274.38</v>
      </c>
      <c r="J1130" s="203"/>
      <c r="K1130" s="286" t="s">
        <v>154</v>
      </c>
      <c r="L1130" s="94"/>
      <c r="M1130" s="94"/>
      <c r="N1130" s="94"/>
      <c r="O1130" s="170"/>
    </row>
    <row r="1131" spans="1:15" ht="15" customHeight="1">
      <c r="A1131" s="91">
        <v>2001011</v>
      </c>
      <c r="B1131" s="41" t="s">
        <v>97</v>
      </c>
      <c r="C1131" s="43">
        <v>201</v>
      </c>
      <c r="D1131" s="41" t="s">
        <v>152</v>
      </c>
      <c r="E1131" s="41">
        <v>111500</v>
      </c>
      <c r="F1131" s="42" t="s">
        <v>210</v>
      </c>
      <c r="G1131" s="41"/>
      <c r="H1131" s="41"/>
      <c r="I1131" s="41">
        <v>3</v>
      </c>
      <c r="J1131" s="203"/>
      <c r="K1131" s="286" t="s">
        <v>154</v>
      </c>
      <c r="L1131" s="94"/>
      <c r="M1131" s="94"/>
      <c r="N1131" s="94"/>
      <c r="O1131" s="170"/>
    </row>
    <row r="1132" spans="1:15" ht="15" customHeight="1">
      <c r="A1132" s="91">
        <v>2001011</v>
      </c>
      <c r="B1132" s="41" t="s">
        <v>97</v>
      </c>
      <c r="C1132" s="43">
        <v>201</v>
      </c>
      <c r="D1132" s="41" t="s">
        <v>152</v>
      </c>
      <c r="E1132" s="41">
        <v>111500</v>
      </c>
      <c r="F1132" s="42" t="s">
        <v>210</v>
      </c>
      <c r="G1132" s="41"/>
      <c r="H1132" s="41"/>
      <c r="I1132" s="41">
        <v>3489.24</v>
      </c>
      <c r="J1132" s="203"/>
      <c r="K1132" s="286" t="s">
        <v>154</v>
      </c>
      <c r="L1132" s="94"/>
      <c r="M1132" s="94"/>
      <c r="N1132" s="94"/>
      <c r="O1132" s="170"/>
    </row>
    <row r="1133" spans="1:15" ht="15" customHeight="1">
      <c r="A1133" s="91">
        <v>2001011</v>
      </c>
      <c r="B1133" s="41" t="s">
        <v>97</v>
      </c>
      <c r="C1133" s="43">
        <v>201</v>
      </c>
      <c r="D1133" s="41" t="s">
        <v>152</v>
      </c>
      <c r="E1133" s="41">
        <v>111500</v>
      </c>
      <c r="F1133" s="42" t="s">
        <v>210</v>
      </c>
      <c r="G1133" s="41"/>
      <c r="H1133" s="41"/>
      <c r="I1133" s="41">
        <v>1903.08</v>
      </c>
      <c r="J1133" s="203"/>
      <c r="K1133" s="286" t="s">
        <v>154</v>
      </c>
      <c r="L1133" s="94"/>
      <c r="M1133" s="94"/>
      <c r="N1133" s="94"/>
      <c r="O1133" s="170"/>
    </row>
    <row r="1134" spans="1:15" ht="15" customHeight="1">
      <c r="A1134" s="91">
        <v>2001011</v>
      </c>
      <c r="B1134" s="41" t="s">
        <v>97</v>
      </c>
      <c r="C1134" s="43">
        <v>201</v>
      </c>
      <c r="D1134" s="41" t="s">
        <v>152</v>
      </c>
      <c r="E1134" s="41">
        <v>111500</v>
      </c>
      <c r="F1134" s="42" t="s">
        <v>210</v>
      </c>
      <c r="G1134" s="41"/>
      <c r="H1134" s="41"/>
      <c r="I1134" s="41">
        <v>350.28</v>
      </c>
      <c r="J1134" s="203"/>
      <c r="K1134" s="286" t="s">
        <v>154</v>
      </c>
      <c r="L1134" s="94"/>
      <c r="M1134" s="94"/>
      <c r="N1134" s="94"/>
      <c r="O1134" s="170"/>
    </row>
    <row r="1135" spans="1:15" ht="15" customHeight="1">
      <c r="A1135" s="91">
        <v>2001011</v>
      </c>
      <c r="B1135" s="41" t="s">
        <v>97</v>
      </c>
      <c r="C1135" s="43">
        <v>201</v>
      </c>
      <c r="D1135" s="41" t="s">
        <v>152</v>
      </c>
      <c r="E1135" s="41">
        <v>111500</v>
      </c>
      <c r="F1135" s="42" t="s">
        <v>210</v>
      </c>
      <c r="G1135" s="41"/>
      <c r="H1135" s="41"/>
      <c r="I1135" s="41">
        <v>12</v>
      </c>
      <c r="J1135" s="203"/>
      <c r="K1135" s="286" t="s">
        <v>154</v>
      </c>
      <c r="L1135" s="94"/>
      <c r="M1135" s="94"/>
      <c r="N1135" s="94"/>
      <c r="O1135" s="170"/>
    </row>
    <row r="1136" spans="1:15" ht="15" customHeight="1">
      <c r="A1136" s="91">
        <v>2001011</v>
      </c>
      <c r="B1136" s="41" t="s">
        <v>97</v>
      </c>
      <c r="C1136" s="43">
        <v>201</v>
      </c>
      <c r="D1136" s="41" t="s">
        <v>152</v>
      </c>
      <c r="E1136" s="41">
        <v>111500</v>
      </c>
      <c r="F1136" s="42" t="s">
        <v>210</v>
      </c>
      <c r="G1136" s="41"/>
      <c r="H1136" s="41"/>
      <c r="I1136" s="41">
        <v>1407.68</v>
      </c>
      <c r="J1136" s="203"/>
      <c r="K1136" s="286" t="s">
        <v>154</v>
      </c>
      <c r="L1136" s="94"/>
      <c r="M1136" s="94"/>
      <c r="N1136" s="94"/>
      <c r="O1136" s="170"/>
    </row>
    <row r="1137" spans="1:15" ht="15" customHeight="1">
      <c r="A1137" s="91">
        <v>2001011</v>
      </c>
      <c r="B1137" s="41" t="s">
        <v>97</v>
      </c>
      <c r="C1137" s="43">
        <v>201</v>
      </c>
      <c r="D1137" s="41" t="s">
        <v>152</v>
      </c>
      <c r="E1137" s="41">
        <v>111500</v>
      </c>
      <c r="F1137" s="42" t="s">
        <v>210</v>
      </c>
      <c r="G1137" s="41"/>
      <c r="H1137" s="41"/>
      <c r="I1137" s="41">
        <v>688.61</v>
      </c>
      <c r="J1137" s="203"/>
      <c r="K1137" s="286" t="s">
        <v>154</v>
      </c>
      <c r="L1137" s="94"/>
      <c r="M1137" s="94"/>
      <c r="N1137" s="94"/>
      <c r="O1137" s="170"/>
    </row>
    <row r="1138" spans="1:15" ht="15" customHeight="1">
      <c r="A1138" s="91">
        <v>2001011</v>
      </c>
      <c r="B1138" s="41" t="s">
        <v>97</v>
      </c>
      <c r="C1138" s="43">
        <v>201</v>
      </c>
      <c r="D1138" s="41" t="s">
        <v>152</v>
      </c>
      <c r="E1138" s="41">
        <v>111500</v>
      </c>
      <c r="F1138" s="42" t="s">
        <v>210</v>
      </c>
      <c r="G1138" s="41"/>
      <c r="H1138" s="41"/>
      <c r="I1138" s="41">
        <v>55.36</v>
      </c>
      <c r="J1138" s="203"/>
      <c r="K1138" s="286" t="s">
        <v>154</v>
      </c>
      <c r="L1138" s="94"/>
      <c r="M1138" s="94"/>
      <c r="N1138" s="94"/>
      <c r="O1138" s="170"/>
    </row>
    <row r="1139" spans="1:15" ht="15" customHeight="1">
      <c r="A1139" s="91">
        <v>2001011</v>
      </c>
      <c r="B1139" s="41" t="s">
        <v>97</v>
      </c>
      <c r="C1139" s="43">
        <v>201</v>
      </c>
      <c r="D1139" s="41" t="s">
        <v>152</v>
      </c>
      <c r="E1139" s="41">
        <v>111500</v>
      </c>
      <c r="F1139" s="42" t="s">
        <v>210</v>
      </c>
      <c r="G1139" s="41"/>
      <c r="H1139" s="41"/>
      <c r="I1139" s="41">
        <v>2768.03</v>
      </c>
      <c r="J1139" s="203"/>
      <c r="K1139" s="286" t="s">
        <v>154</v>
      </c>
      <c r="L1139" s="94"/>
      <c r="M1139" s="94"/>
      <c r="N1139" s="94"/>
      <c r="O1139" s="170"/>
    </row>
    <row r="1140" spans="1:15" ht="15" customHeight="1">
      <c r="A1140" s="91">
        <v>2001021</v>
      </c>
      <c r="B1140" s="41" t="s">
        <v>89</v>
      </c>
      <c r="C1140" s="43">
        <v>201</v>
      </c>
      <c r="D1140" s="41" t="s">
        <v>152</v>
      </c>
      <c r="E1140" s="41">
        <v>111500</v>
      </c>
      <c r="F1140" s="42" t="s">
        <v>210</v>
      </c>
      <c r="G1140" s="41"/>
      <c r="H1140" s="41"/>
      <c r="I1140" s="41">
        <v>2160</v>
      </c>
      <c r="J1140" s="203"/>
      <c r="K1140" s="286" t="s">
        <v>154</v>
      </c>
      <c r="L1140" s="94"/>
      <c r="M1140" s="94"/>
      <c r="N1140" s="94"/>
      <c r="O1140" s="170"/>
    </row>
    <row r="1141" spans="1:15" ht="15" customHeight="1">
      <c r="A1141" s="91">
        <v>2001021</v>
      </c>
      <c r="B1141" s="41" t="s">
        <v>89</v>
      </c>
      <c r="C1141" s="43">
        <v>201</v>
      </c>
      <c r="D1141" s="41" t="s">
        <v>152</v>
      </c>
      <c r="E1141" s="41">
        <v>111500</v>
      </c>
      <c r="F1141" s="42" t="s">
        <v>210</v>
      </c>
      <c r="G1141" s="41"/>
      <c r="H1141" s="41"/>
      <c r="I1141" s="41">
        <v>4956.75</v>
      </c>
      <c r="J1141" s="203"/>
      <c r="K1141" s="286" t="s">
        <v>154</v>
      </c>
      <c r="L1141" s="94"/>
      <c r="M1141" s="94"/>
      <c r="N1141" s="94"/>
      <c r="O1141" s="170"/>
    </row>
    <row r="1142" spans="1:15" ht="15" customHeight="1">
      <c r="A1142" s="91">
        <v>2001021</v>
      </c>
      <c r="B1142" s="41" t="s">
        <v>89</v>
      </c>
      <c r="C1142" s="43">
        <v>201</v>
      </c>
      <c r="D1142" s="41" t="s">
        <v>152</v>
      </c>
      <c r="E1142" s="41">
        <v>111500</v>
      </c>
      <c r="F1142" s="42" t="s">
        <v>210</v>
      </c>
      <c r="G1142" s="41"/>
      <c r="H1142" s="41"/>
      <c r="I1142" s="41">
        <v>6844.12</v>
      </c>
      <c r="J1142" s="203"/>
      <c r="K1142" s="286" t="s">
        <v>154</v>
      </c>
      <c r="L1142" s="94"/>
      <c r="M1142" s="94"/>
      <c r="N1142" s="94"/>
      <c r="O1142" s="170"/>
    </row>
    <row r="1143" spans="1:15" ht="15" customHeight="1">
      <c r="A1143" s="91">
        <v>2001021</v>
      </c>
      <c r="B1143" s="41" t="s">
        <v>89</v>
      </c>
      <c r="C1143" s="43">
        <v>201</v>
      </c>
      <c r="D1143" s="41" t="s">
        <v>152</v>
      </c>
      <c r="E1143" s="41">
        <v>111500</v>
      </c>
      <c r="F1143" s="42" t="s">
        <v>210</v>
      </c>
      <c r="G1143" s="41"/>
      <c r="H1143" s="41"/>
      <c r="I1143" s="41">
        <v>695</v>
      </c>
      <c r="J1143" s="203"/>
      <c r="K1143" s="286" t="s">
        <v>154</v>
      </c>
      <c r="L1143" s="94"/>
      <c r="M1143" s="94"/>
      <c r="N1143" s="94"/>
      <c r="O1143" s="170"/>
    </row>
    <row r="1144" spans="1:15" ht="15" customHeight="1">
      <c r="A1144" s="91">
        <v>2001011</v>
      </c>
      <c r="B1144" s="41" t="s">
        <v>97</v>
      </c>
      <c r="C1144" s="43">
        <v>201</v>
      </c>
      <c r="D1144" s="41" t="s">
        <v>152</v>
      </c>
      <c r="E1144" s="41">
        <v>111500</v>
      </c>
      <c r="F1144" s="42" t="s">
        <v>210</v>
      </c>
      <c r="G1144" s="41"/>
      <c r="H1144" s="41"/>
      <c r="I1144" s="41">
        <v>1974.79</v>
      </c>
      <c r="J1144" s="203"/>
      <c r="K1144" s="286" t="s">
        <v>154</v>
      </c>
      <c r="L1144" s="94"/>
      <c r="M1144" s="94"/>
      <c r="N1144" s="94"/>
      <c r="O1144" s="170"/>
    </row>
    <row r="1145" spans="1:15" ht="15" customHeight="1">
      <c r="A1145" s="91">
        <v>2001011</v>
      </c>
      <c r="B1145" s="41" t="s">
        <v>97</v>
      </c>
      <c r="C1145" s="43">
        <v>201</v>
      </c>
      <c r="D1145" s="41" t="s">
        <v>152</v>
      </c>
      <c r="E1145" s="41">
        <v>111500</v>
      </c>
      <c r="F1145" s="42" t="s">
        <v>210</v>
      </c>
      <c r="G1145" s="41"/>
      <c r="H1145" s="41"/>
      <c r="I1145" s="41">
        <v>377.07</v>
      </c>
      <c r="J1145" s="203"/>
      <c r="K1145" s="286" t="s">
        <v>154</v>
      </c>
      <c r="L1145" s="94"/>
      <c r="M1145" s="94"/>
      <c r="N1145" s="94"/>
      <c r="O1145" s="170"/>
    </row>
    <row r="1146" spans="1:15" ht="15" customHeight="1">
      <c r="A1146" s="91">
        <v>2001011</v>
      </c>
      <c r="B1146" s="41" t="s">
        <v>97</v>
      </c>
      <c r="C1146" s="43">
        <v>201</v>
      </c>
      <c r="D1146" s="41" t="s">
        <v>152</v>
      </c>
      <c r="E1146" s="41">
        <v>111500</v>
      </c>
      <c r="F1146" s="42" t="s">
        <v>210</v>
      </c>
      <c r="G1146" s="41"/>
      <c r="H1146" s="41"/>
      <c r="I1146" s="41">
        <v>307.58</v>
      </c>
      <c r="J1146" s="203"/>
      <c r="K1146" s="286" t="s">
        <v>154</v>
      </c>
      <c r="L1146" s="94"/>
      <c r="M1146" s="94"/>
      <c r="N1146" s="94"/>
      <c r="O1146" s="170"/>
    </row>
    <row r="1147" spans="1:15" ht="15" customHeight="1">
      <c r="A1147" s="91">
        <v>2001011</v>
      </c>
      <c r="B1147" s="41" t="s">
        <v>97</v>
      </c>
      <c r="C1147" s="43">
        <v>201</v>
      </c>
      <c r="D1147" s="41" t="s">
        <v>152</v>
      </c>
      <c r="E1147" s="41">
        <v>111500</v>
      </c>
      <c r="F1147" s="42" t="s">
        <v>210</v>
      </c>
      <c r="G1147" s="41"/>
      <c r="H1147" s="41"/>
      <c r="I1147" s="41">
        <v>307.58</v>
      </c>
      <c r="J1147" s="203"/>
      <c r="K1147" s="286" t="s">
        <v>154</v>
      </c>
      <c r="L1147" s="94"/>
      <c r="M1147" s="94"/>
      <c r="N1147" s="94"/>
      <c r="O1147" s="170"/>
    </row>
    <row r="1148" spans="1:15" ht="15" customHeight="1">
      <c r="A1148" s="91">
        <v>2001011</v>
      </c>
      <c r="B1148" s="41" t="s">
        <v>97</v>
      </c>
      <c r="C1148" s="43">
        <v>201</v>
      </c>
      <c r="D1148" s="41" t="s">
        <v>152</v>
      </c>
      <c r="E1148" s="41">
        <v>111500</v>
      </c>
      <c r="F1148" s="42" t="s">
        <v>210</v>
      </c>
      <c r="G1148" s="41"/>
      <c r="H1148" s="41"/>
      <c r="I1148" s="41">
        <v>1375.38</v>
      </c>
      <c r="J1148" s="203"/>
      <c r="K1148" s="286" t="s">
        <v>154</v>
      </c>
      <c r="L1148" s="94"/>
      <c r="M1148" s="94"/>
      <c r="N1148" s="94"/>
      <c r="O1148" s="170"/>
    </row>
    <row r="1149" spans="1:15" ht="15" customHeight="1">
      <c r="A1149" s="91">
        <v>2001051</v>
      </c>
      <c r="B1149" s="41" t="s">
        <v>87</v>
      </c>
      <c r="C1149" s="43">
        <v>201</v>
      </c>
      <c r="D1149" s="41" t="s">
        <v>152</v>
      </c>
      <c r="E1149" s="41">
        <v>111500</v>
      </c>
      <c r="F1149" s="42" t="s">
        <v>210</v>
      </c>
      <c r="G1149" s="41"/>
      <c r="H1149" s="41"/>
      <c r="I1149" s="41">
        <v>3141.8</v>
      </c>
      <c r="J1149" s="203"/>
      <c r="K1149" s="286" t="s">
        <v>154</v>
      </c>
      <c r="L1149" s="94"/>
      <c r="M1149" s="94"/>
      <c r="N1149" s="94"/>
      <c r="O1149" s="170"/>
    </row>
    <row r="1150" spans="1:15" ht="15" customHeight="1">
      <c r="A1150" s="91">
        <v>2001051</v>
      </c>
      <c r="B1150" s="41" t="s">
        <v>87</v>
      </c>
      <c r="C1150" s="43">
        <v>201</v>
      </c>
      <c r="D1150" s="41" t="s">
        <v>152</v>
      </c>
      <c r="E1150" s="41">
        <v>111500</v>
      </c>
      <c r="F1150" s="42" t="s">
        <v>210</v>
      </c>
      <c r="G1150" s="41"/>
      <c r="H1150" s="41"/>
      <c r="I1150" s="41">
        <v>2568.19</v>
      </c>
      <c r="J1150" s="203"/>
      <c r="K1150" s="286" t="s">
        <v>154</v>
      </c>
      <c r="L1150" s="94"/>
      <c r="M1150" s="94"/>
      <c r="N1150" s="94"/>
      <c r="O1150" s="170"/>
    </row>
    <row r="1151" spans="1:15" ht="15" customHeight="1">
      <c r="A1151" s="91">
        <v>2001021</v>
      </c>
      <c r="B1151" s="41" t="s">
        <v>89</v>
      </c>
      <c r="C1151" s="43">
        <v>201</v>
      </c>
      <c r="D1151" s="41" t="s">
        <v>152</v>
      </c>
      <c r="E1151" s="41">
        <v>111500</v>
      </c>
      <c r="F1151" s="42" t="s">
        <v>210</v>
      </c>
      <c r="G1151" s="41"/>
      <c r="H1151" s="41"/>
      <c r="I1151" s="41">
        <v>875</v>
      </c>
      <c r="J1151" s="203"/>
      <c r="K1151" s="286" t="s">
        <v>154</v>
      </c>
      <c r="L1151" s="94"/>
      <c r="M1151" s="94"/>
      <c r="N1151" s="94"/>
      <c r="O1151" s="170"/>
    </row>
    <row r="1152" spans="1:15" ht="15" customHeight="1">
      <c r="A1152" s="91">
        <v>2001011</v>
      </c>
      <c r="B1152" s="41" t="s">
        <v>97</v>
      </c>
      <c r="C1152" s="43">
        <v>201</v>
      </c>
      <c r="D1152" s="41" t="s">
        <v>152</v>
      </c>
      <c r="E1152" s="41">
        <v>111500</v>
      </c>
      <c r="F1152" s="42" t="s">
        <v>210</v>
      </c>
      <c r="G1152" s="41"/>
      <c r="H1152" s="41"/>
      <c r="I1152" s="41">
        <v>688.61</v>
      </c>
      <c r="J1152" s="203"/>
      <c r="K1152" s="286" t="s">
        <v>154</v>
      </c>
      <c r="L1152" s="94"/>
      <c r="M1152" s="94"/>
      <c r="N1152" s="94"/>
      <c r="O1152" s="170"/>
    </row>
    <row r="1153" spans="1:15" ht="15" customHeight="1">
      <c r="A1153" s="91">
        <v>2001011</v>
      </c>
      <c r="B1153" s="41" t="s">
        <v>97</v>
      </c>
      <c r="C1153" s="43">
        <v>201</v>
      </c>
      <c r="D1153" s="41" t="s">
        <v>152</v>
      </c>
      <c r="E1153" s="41">
        <v>111500</v>
      </c>
      <c r="F1153" s="42" t="s">
        <v>210</v>
      </c>
      <c r="G1153" s="41"/>
      <c r="H1153" s="41"/>
      <c r="I1153" s="41">
        <v>3389.9</v>
      </c>
      <c r="J1153" s="203"/>
      <c r="K1153" s="286" t="s">
        <v>154</v>
      </c>
      <c r="L1153" s="94"/>
      <c r="M1153" s="94"/>
      <c r="N1153" s="94"/>
      <c r="O1153" s="170"/>
    </row>
    <row r="1154" spans="1:15" ht="15" customHeight="1">
      <c r="A1154" s="91">
        <v>2001011</v>
      </c>
      <c r="B1154" s="41" t="s">
        <v>97</v>
      </c>
      <c r="C1154" s="43">
        <v>201</v>
      </c>
      <c r="D1154" s="41" t="s">
        <v>152</v>
      </c>
      <c r="E1154" s="41">
        <v>111500</v>
      </c>
      <c r="F1154" s="42" t="s">
        <v>210</v>
      </c>
      <c r="G1154" s="41"/>
      <c r="H1154" s="41"/>
      <c r="I1154" s="41">
        <v>2921.05</v>
      </c>
      <c r="J1154" s="203"/>
      <c r="K1154" s="286" t="s">
        <v>154</v>
      </c>
      <c r="L1154" s="94"/>
      <c r="M1154" s="94"/>
      <c r="N1154" s="94"/>
      <c r="O1154" s="170"/>
    </row>
    <row r="1155" spans="1:15" ht="15" customHeight="1">
      <c r="A1155" s="91">
        <v>2001011</v>
      </c>
      <c r="B1155" s="41" t="s">
        <v>97</v>
      </c>
      <c r="C1155" s="43">
        <v>201</v>
      </c>
      <c r="D1155" s="41" t="s">
        <v>152</v>
      </c>
      <c r="E1155" s="41">
        <v>111500</v>
      </c>
      <c r="F1155" s="42" t="s">
        <v>210</v>
      </c>
      <c r="G1155" s="41"/>
      <c r="H1155" s="41"/>
      <c r="I1155" s="41">
        <v>861.8</v>
      </c>
      <c r="J1155" s="203"/>
      <c r="K1155" s="286" t="s">
        <v>154</v>
      </c>
      <c r="L1155" s="94"/>
      <c r="M1155" s="94"/>
      <c r="N1155" s="94"/>
      <c r="O1155" s="170"/>
    </row>
    <row r="1156" spans="1:15" ht="15" customHeight="1">
      <c r="A1156" s="91">
        <v>2001021</v>
      </c>
      <c r="B1156" s="41" t="s">
        <v>89</v>
      </c>
      <c r="C1156" s="43">
        <v>201</v>
      </c>
      <c r="D1156" s="41" t="s">
        <v>152</v>
      </c>
      <c r="E1156" s="41">
        <v>111500</v>
      </c>
      <c r="F1156" s="42" t="s">
        <v>210</v>
      </c>
      <c r="G1156" s="41"/>
      <c r="H1156" s="41"/>
      <c r="I1156" s="41">
        <v>3651.52</v>
      </c>
      <c r="J1156" s="203"/>
      <c r="K1156" s="286" t="s">
        <v>154</v>
      </c>
      <c r="L1156" s="94"/>
      <c r="M1156" s="94"/>
      <c r="N1156" s="94"/>
      <c r="O1156" s="170"/>
    </row>
    <row r="1157" spans="1:15" ht="15" customHeight="1">
      <c r="A1157" s="91">
        <v>2001021</v>
      </c>
      <c r="B1157" s="41" t="s">
        <v>89</v>
      </c>
      <c r="C1157" s="43">
        <v>201</v>
      </c>
      <c r="D1157" s="41" t="s">
        <v>152</v>
      </c>
      <c r="E1157" s="41">
        <v>111500</v>
      </c>
      <c r="F1157" s="42" t="s">
        <v>210</v>
      </c>
      <c r="G1157" s="41"/>
      <c r="H1157" s="41"/>
      <c r="I1157" s="41">
        <v>5555.69</v>
      </c>
      <c r="J1157" s="203"/>
      <c r="K1157" s="286" t="s">
        <v>154</v>
      </c>
      <c r="L1157" s="94"/>
      <c r="M1157" s="94"/>
      <c r="N1157" s="94"/>
      <c r="O1157" s="170"/>
    </row>
    <row r="1158" spans="1:15" ht="15" customHeight="1">
      <c r="A1158" s="91">
        <v>2001021</v>
      </c>
      <c r="B1158" s="41" t="s">
        <v>89</v>
      </c>
      <c r="C1158" s="43">
        <v>201</v>
      </c>
      <c r="D1158" s="41" t="s">
        <v>152</v>
      </c>
      <c r="E1158" s="41">
        <v>111500</v>
      </c>
      <c r="F1158" s="42" t="s">
        <v>210</v>
      </c>
      <c r="G1158" s="41"/>
      <c r="H1158" s="41"/>
      <c r="I1158" s="41">
        <v>3198.15</v>
      </c>
      <c r="J1158" s="203"/>
      <c r="K1158" s="286" t="s">
        <v>154</v>
      </c>
      <c r="L1158" s="94"/>
      <c r="M1158" s="94"/>
      <c r="N1158" s="94"/>
      <c r="O1158" s="170"/>
    </row>
    <row r="1159" spans="1:15" ht="15" customHeight="1">
      <c r="A1159" s="91">
        <v>2001021</v>
      </c>
      <c r="B1159" s="41" t="s">
        <v>89</v>
      </c>
      <c r="C1159" s="43">
        <v>201</v>
      </c>
      <c r="D1159" s="41" t="s">
        <v>152</v>
      </c>
      <c r="E1159" s="41">
        <v>111500</v>
      </c>
      <c r="F1159" s="42" t="s">
        <v>210</v>
      </c>
      <c r="G1159" s="41"/>
      <c r="H1159" s="41"/>
      <c r="I1159" s="41">
        <v>650</v>
      </c>
      <c r="J1159" s="203"/>
      <c r="K1159" s="286" t="s">
        <v>154</v>
      </c>
      <c r="L1159" s="94"/>
      <c r="M1159" s="94"/>
      <c r="N1159" s="94"/>
      <c r="O1159" s="170"/>
    </row>
    <row r="1160" spans="1:15" ht="15" customHeight="1">
      <c r="A1160" s="91">
        <v>2001041</v>
      </c>
      <c r="B1160" s="41" t="s">
        <v>98</v>
      </c>
      <c r="C1160" s="43">
        <v>201</v>
      </c>
      <c r="D1160" s="41" t="s">
        <v>152</v>
      </c>
      <c r="E1160" s="41">
        <v>111500</v>
      </c>
      <c r="F1160" s="42" t="s">
        <v>210</v>
      </c>
      <c r="G1160" s="41"/>
      <c r="H1160" s="41"/>
      <c r="I1160" s="41">
        <v>695</v>
      </c>
      <c r="J1160" s="203"/>
      <c r="K1160" s="286" t="s">
        <v>154</v>
      </c>
      <c r="L1160" s="94"/>
      <c r="M1160" s="94"/>
      <c r="N1160" s="94"/>
      <c r="O1160" s="170"/>
    </row>
    <row r="1161" spans="1:15" ht="15" customHeight="1">
      <c r="A1161" s="91">
        <v>2001041</v>
      </c>
      <c r="B1161" s="41" t="s">
        <v>98</v>
      </c>
      <c r="C1161" s="43">
        <v>201</v>
      </c>
      <c r="D1161" s="41" t="s">
        <v>152</v>
      </c>
      <c r="E1161" s="41">
        <v>111500</v>
      </c>
      <c r="F1161" s="42" t="s">
        <v>210</v>
      </c>
      <c r="G1161" s="41"/>
      <c r="H1161" s="41"/>
      <c r="I1161" s="41">
        <v>5663.63</v>
      </c>
      <c r="J1161" s="203"/>
      <c r="K1161" s="286" t="s">
        <v>154</v>
      </c>
      <c r="L1161" s="94"/>
      <c r="M1161" s="94"/>
      <c r="N1161" s="94"/>
      <c r="O1161" s="170"/>
    </row>
    <row r="1162" spans="1:15" ht="15" customHeight="1">
      <c r="A1162" s="91">
        <v>2001041</v>
      </c>
      <c r="B1162" s="41" t="s">
        <v>98</v>
      </c>
      <c r="C1162" s="43">
        <v>201</v>
      </c>
      <c r="D1162" s="41" t="s">
        <v>152</v>
      </c>
      <c r="E1162" s="41">
        <v>111500</v>
      </c>
      <c r="F1162" s="42" t="s">
        <v>210</v>
      </c>
      <c r="G1162" s="41"/>
      <c r="H1162" s="41"/>
      <c r="I1162" s="41">
        <v>357</v>
      </c>
      <c r="J1162" s="203"/>
      <c r="K1162" s="286" t="s">
        <v>154</v>
      </c>
      <c r="L1162" s="94"/>
      <c r="M1162" s="94"/>
      <c r="N1162" s="94"/>
      <c r="O1162" s="170"/>
    </row>
    <row r="1163" spans="1:15" ht="15" customHeight="1">
      <c r="A1163" s="91">
        <v>2001041</v>
      </c>
      <c r="B1163" s="41" t="s">
        <v>98</v>
      </c>
      <c r="C1163" s="43">
        <v>201</v>
      </c>
      <c r="D1163" s="41" t="s">
        <v>152</v>
      </c>
      <c r="E1163" s="41">
        <v>111500</v>
      </c>
      <c r="F1163" s="42" t="s">
        <v>210</v>
      </c>
      <c r="G1163" s="41"/>
      <c r="H1163" s="41"/>
      <c r="I1163" s="41">
        <v>848.26</v>
      </c>
      <c r="J1163" s="203"/>
      <c r="K1163" s="286" t="s">
        <v>154</v>
      </c>
      <c r="L1163" s="94"/>
      <c r="M1163" s="94"/>
      <c r="N1163" s="94"/>
      <c r="O1163" s="170"/>
    </row>
    <row r="1164" spans="1:15" ht="15" customHeight="1">
      <c r="A1164" s="91">
        <v>2001041</v>
      </c>
      <c r="B1164" s="41" t="s">
        <v>98</v>
      </c>
      <c r="C1164" s="43">
        <v>201</v>
      </c>
      <c r="D1164" s="41" t="s">
        <v>152</v>
      </c>
      <c r="E1164" s="41">
        <v>111500</v>
      </c>
      <c r="F1164" s="42" t="s">
        <v>210</v>
      </c>
      <c r="G1164" s="41"/>
      <c r="H1164" s="41"/>
      <c r="I1164" s="41">
        <v>5230.05</v>
      </c>
      <c r="J1164" s="203"/>
      <c r="K1164" s="286" t="s">
        <v>154</v>
      </c>
      <c r="L1164" s="94"/>
      <c r="M1164" s="94"/>
      <c r="N1164" s="94"/>
      <c r="O1164" s="170"/>
    </row>
    <row r="1165" spans="1:15" ht="15" customHeight="1">
      <c r="A1165" s="91">
        <v>2001041</v>
      </c>
      <c r="B1165" s="41" t="s">
        <v>98</v>
      </c>
      <c r="C1165" s="43">
        <v>201</v>
      </c>
      <c r="D1165" s="41" t="s">
        <v>152</v>
      </c>
      <c r="E1165" s="41">
        <v>111500</v>
      </c>
      <c r="F1165" s="42" t="s">
        <v>210</v>
      </c>
      <c r="G1165" s="41"/>
      <c r="H1165" s="41"/>
      <c r="I1165" s="41">
        <v>875</v>
      </c>
      <c r="J1165" s="203"/>
      <c r="K1165" s="286" t="s">
        <v>154</v>
      </c>
      <c r="L1165" s="94"/>
      <c r="M1165" s="94"/>
      <c r="N1165" s="94"/>
      <c r="O1165" s="170"/>
    </row>
    <row r="1166" spans="1:15" ht="15" customHeight="1">
      <c r="A1166" s="91">
        <v>2001041</v>
      </c>
      <c r="B1166" s="41" t="s">
        <v>98</v>
      </c>
      <c r="C1166" s="43">
        <v>201</v>
      </c>
      <c r="D1166" s="41" t="s">
        <v>152</v>
      </c>
      <c r="E1166" s="41">
        <v>111500</v>
      </c>
      <c r="F1166" s="42" t="s">
        <v>210</v>
      </c>
      <c r="G1166" s="41"/>
      <c r="H1166" s="41"/>
      <c r="I1166" s="41">
        <v>875</v>
      </c>
      <c r="J1166" s="203"/>
      <c r="K1166" s="286" t="s">
        <v>154</v>
      </c>
      <c r="L1166" s="94"/>
      <c r="M1166" s="94"/>
      <c r="N1166" s="94"/>
      <c r="O1166" s="170"/>
    </row>
    <row r="1167" spans="1:15" ht="15" customHeight="1">
      <c r="A1167" s="91">
        <v>2001041</v>
      </c>
      <c r="B1167" s="41" t="s">
        <v>98</v>
      </c>
      <c r="C1167" s="43">
        <v>201</v>
      </c>
      <c r="D1167" s="41" t="s">
        <v>152</v>
      </c>
      <c r="E1167" s="41">
        <v>111500</v>
      </c>
      <c r="F1167" s="42" t="s">
        <v>210</v>
      </c>
      <c r="G1167" s="41"/>
      <c r="H1167" s="41"/>
      <c r="I1167" s="41">
        <v>5969.17</v>
      </c>
      <c r="J1167" s="203"/>
      <c r="K1167" s="286" t="s">
        <v>154</v>
      </c>
      <c r="L1167" s="94"/>
      <c r="M1167" s="94"/>
      <c r="N1167" s="94"/>
      <c r="O1167" s="170"/>
    </row>
    <row r="1168" spans="1:15" ht="15" customHeight="1">
      <c r="A1168" s="91">
        <v>2001041</v>
      </c>
      <c r="B1168" s="41" t="s">
        <v>98</v>
      </c>
      <c r="C1168" s="43">
        <v>201</v>
      </c>
      <c r="D1168" s="41" t="s">
        <v>152</v>
      </c>
      <c r="E1168" s="41">
        <v>111500</v>
      </c>
      <c r="F1168" s="42" t="s">
        <v>210</v>
      </c>
      <c r="G1168" s="41"/>
      <c r="H1168" s="41"/>
      <c r="I1168" s="41">
        <v>650</v>
      </c>
      <c r="J1168" s="203"/>
      <c r="K1168" s="286" t="s">
        <v>154</v>
      </c>
      <c r="L1168" s="94"/>
      <c r="M1168" s="94"/>
      <c r="N1168" s="94"/>
      <c r="O1168" s="170"/>
    </row>
    <row r="1169" spans="1:15" ht="15" customHeight="1">
      <c r="A1169" s="91">
        <v>2001041</v>
      </c>
      <c r="B1169" s="41" t="s">
        <v>98</v>
      </c>
      <c r="C1169" s="43">
        <v>201</v>
      </c>
      <c r="D1169" s="41" t="s">
        <v>152</v>
      </c>
      <c r="E1169" s="41">
        <v>111500</v>
      </c>
      <c r="F1169" s="42" t="s">
        <v>210</v>
      </c>
      <c r="G1169" s="41"/>
      <c r="H1169" s="41"/>
      <c r="I1169" s="41">
        <v>1225.5999999999999</v>
      </c>
      <c r="J1169" s="203"/>
      <c r="K1169" s="286" t="s">
        <v>154</v>
      </c>
      <c r="L1169" s="94"/>
      <c r="M1169" s="94"/>
      <c r="N1169" s="94"/>
      <c r="O1169" s="170"/>
    </row>
    <row r="1170" spans="1:15" ht="15" customHeight="1">
      <c r="A1170" s="91">
        <v>2001041</v>
      </c>
      <c r="B1170" s="41" t="s">
        <v>98</v>
      </c>
      <c r="C1170" s="43">
        <v>201</v>
      </c>
      <c r="D1170" s="41" t="s">
        <v>152</v>
      </c>
      <c r="E1170" s="41">
        <v>111500</v>
      </c>
      <c r="F1170" s="42" t="s">
        <v>210</v>
      </c>
      <c r="G1170" s="41"/>
      <c r="H1170" s="41"/>
      <c r="I1170" s="41">
        <v>3829.81</v>
      </c>
      <c r="J1170" s="203"/>
      <c r="K1170" s="286" t="s">
        <v>154</v>
      </c>
      <c r="L1170" s="94"/>
      <c r="M1170" s="94"/>
      <c r="N1170" s="94"/>
      <c r="O1170" s="170"/>
    </row>
    <row r="1171" spans="1:15" ht="15" customHeight="1">
      <c r="A1171" s="91">
        <v>2001041</v>
      </c>
      <c r="B1171" s="41" t="s">
        <v>98</v>
      </c>
      <c r="C1171" s="43">
        <v>201</v>
      </c>
      <c r="D1171" s="41" t="s">
        <v>152</v>
      </c>
      <c r="E1171" s="41">
        <v>111500</v>
      </c>
      <c r="F1171" s="42" t="s">
        <v>210</v>
      </c>
      <c r="G1171" s="41"/>
      <c r="H1171" s="41"/>
      <c r="I1171" s="41">
        <v>258.8</v>
      </c>
      <c r="J1171" s="203"/>
      <c r="K1171" s="286" t="s">
        <v>154</v>
      </c>
      <c r="L1171" s="94"/>
      <c r="M1171" s="94"/>
      <c r="N1171" s="94"/>
      <c r="O1171" s="170"/>
    </row>
    <row r="1172" spans="1:15" ht="15" customHeight="1">
      <c r="A1172" s="91">
        <v>2001041</v>
      </c>
      <c r="B1172" s="41" t="s">
        <v>98</v>
      </c>
      <c r="C1172" s="43">
        <v>201</v>
      </c>
      <c r="D1172" s="41" t="s">
        <v>152</v>
      </c>
      <c r="E1172" s="41">
        <v>111500</v>
      </c>
      <c r="F1172" s="42" t="s">
        <v>210</v>
      </c>
      <c r="G1172" s="41"/>
      <c r="H1172" s="41"/>
      <c r="I1172" s="41">
        <v>326.35000000000002</v>
      </c>
      <c r="J1172" s="203"/>
      <c r="K1172" s="286" t="s">
        <v>154</v>
      </c>
      <c r="L1172" s="94"/>
      <c r="M1172" s="94"/>
      <c r="N1172" s="94"/>
      <c r="O1172" s="170"/>
    </row>
    <row r="1173" spans="1:15" ht="15" customHeight="1">
      <c r="A1173" s="91">
        <v>2001041</v>
      </c>
      <c r="B1173" s="41" t="s">
        <v>98</v>
      </c>
      <c r="C1173" s="43">
        <v>201</v>
      </c>
      <c r="D1173" s="41" t="s">
        <v>152</v>
      </c>
      <c r="E1173" s="41">
        <v>111500</v>
      </c>
      <c r="F1173" s="42" t="s">
        <v>210</v>
      </c>
      <c r="G1173" s="41"/>
      <c r="H1173" s="41"/>
      <c r="I1173" s="41">
        <v>91.8</v>
      </c>
      <c r="J1173" s="203"/>
      <c r="K1173" s="286" t="s">
        <v>154</v>
      </c>
      <c r="L1173" s="94"/>
      <c r="M1173" s="94"/>
      <c r="N1173" s="94"/>
      <c r="O1173" s="170"/>
    </row>
    <row r="1174" spans="1:15" ht="15" customHeight="1">
      <c r="A1174" s="91">
        <v>2001041</v>
      </c>
      <c r="B1174" s="41" t="s">
        <v>98</v>
      </c>
      <c r="C1174" s="43">
        <v>201</v>
      </c>
      <c r="D1174" s="41" t="s">
        <v>152</v>
      </c>
      <c r="E1174" s="41">
        <v>111500</v>
      </c>
      <c r="F1174" s="42" t="s">
        <v>210</v>
      </c>
      <c r="G1174" s="41"/>
      <c r="H1174" s="41"/>
      <c r="I1174" s="41">
        <v>5378.94</v>
      </c>
      <c r="J1174" s="203"/>
      <c r="K1174" s="286" t="s">
        <v>154</v>
      </c>
      <c r="L1174" s="94"/>
      <c r="M1174" s="94"/>
      <c r="N1174" s="94"/>
      <c r="O1174" s="170"/>
    </row>
    <row r="1175" spans="1:15" ht="15" customHeight="1">
      <c r="A1175" s="91">
        <v>2001021</v>
      </c>
      <c r="B1175" s="41" t="s">
        <v>89</v>
      </c>
      <c r="C1175" s="43">
        <v>201</v>
      </c>
      <c r="D1175" s="41" t="s">
        <v>152</v>
      </c>
      <c r="E1175" s="41">
        <v>111500</v>
      </c>
      <c r="F1175" s="42" t="s">
        <v>210</v>
      </c>
      <c r="G1175" s="41"/>
      <c r="H1175" s="41"/>
      <c r="I1175" s="41">
        <v>875</v>
      </c>
      <c r="J1175" s="203"/>
      <c r="K1175" s="286" t="s">
        <v>154</v>
      </c>
      <c r="L1175" s="94"/>
      <c r="M1175" s="94"/>
      <c r="N1175" s="94"/>
      <c r="O1175" s="170"/>
    </row>
    <row r="1176" spans="1:15" ht="15" customHeight="1">
      <c r="A1176" s="91">
        <v>2001021</v>
      </c>
      <c r="B1176" s="41" t="s">
        <v>89</v>
      </c>
      <c r="C1176" s="43">
        <v>201</v>
      </c>
      <c r="D1176" s="41" t="s">
        <v>152</v>
      </c>
      <c r="E1176" s="41">
        <v>111500</v>
      </c>
      <c r="F1176" s="42" t="s">
        <v>210</v>
      </c>
      <c r="G1176" s="41"/>
      <c r="H1176" s="41"/>
      <c r="I1176" s="41">
        <v>2142.2800000000002</v>
      </c>
      <c r="J1176" s="203"/>
      <c r="K1176" s="286" t="s">
        <v>154</v>
      </c>
      <c r="L1176" s="94"/>
      <c r="M1176" s="94"/>
      <c r="N1176" s="94"/>
      <c r="O1176" s="170"/>
    </row>
    <row r="1177" spans="1:15" ht="15" customHeight="1">
      <c r="A1177" s="91">
        <v>2001021</v>
      </c>
      <c r="B1177" s="41" t="s">
        <v>89</v>
      </c>
      <c r="C1177" s="43">
        <v>201</v>
      </c>
      <c r="D1177" s="41" t="s">
        <v>152</v>
      </c>
      <c r="E1177" s="41">
        <v>111500</v>
      </c>
      <c r="F1177" s="42" t="s">
        <v>210</v>
      </c>
      <c r="G1177" s="41"/>
      <c r="H1177" s="41"/>
      <c r="I1177" s="41">
        <v>2573.2600000000002</v>
      </c>
      <c r="J1177" s="203"/>
      <c r="K1177" s="286" t="s">
        <v>154</v>
      </c>
      <c r="L1177" s="94"/>
      <c r="M1177" s="94"/>
      <c r="N1177" s="94"/>
      <c r="O1177" s="170"/>
    </row>
    <row r="1178" spans="1:15" ht="15" customHeight="1">
      <c r="A1178" s="91">
        <v>2001021</v>
      </c>
      <c r="B1178" s="41" t="s">
        <v>89</v>
      </c>
      <c r="C1178" s="43">
        <v>201</v>
      </c>
      <c r="D1178" s="41" t="s">
        <v>152</v>
      </c>
      <c r="E1178" s="41">
        <v>111500</v>
      </c>
      <c r="F1178" s="42" t="s">
        <v>210</v>
      </c>
      <c r="G1178" s="41"/>
      <c r="H1178" s="41"/>
      <c r="I1178" s="41">
        <v>7311.79</v>
      </c>
      <c r="J1178" s="203"/>
      <c r="K1178" s="286" t="s">
        <v>154</v>
      </c>
      <c r="L1178" s="94"/>
      <c r="M1178" s="94"/>
      <c r="N1178" s="94"/>
      <c r="O1178" s="170"/>
    </row>
    <row r="1179" spans="1:15" ht="15" customHeight="1">
      <c r="A1179" s="91">
        <v>2001011</v>
      </c>
      <c r="B1179" s="41" t="s">
        <v>97</v>
      </c>
      <c r="C1179" s="43">
        <v>201</v>
      </c>
      <c r="D1179" s="41" t="s">
        <v>152</v>
      </c>
      <c r="E1179" s="41">
        <v>111500</v>
      </c>
      <c r="F1179" s="42" t="s">
        <v>210</v>
      </c>
      <c r="G1179" s="41"/>
      <c r="H1179" s="41"/>
      <c r="I1179" s="41">
        <v>1183.3699999999999</v>
      </c>
      <c r="J1179" s="203"/>
      <c r="K1179" s="286" t="s">
        <v>154</v>
      </c>
      <c r="L1179" s="94"/>
      <c r="M1179" s="94"/>
      <c r="N1179" s="94"/>
      <c r="O1179" s="170"/>
    </row>
    <row r="1180" spans="1:15" ht="15" customHeight="1">
      <c r="A1180" s="91">
        <v>2001011</v>
      </c>
      <c r="B1180" s="41" t="s">
        <v>97</v>
      </c>
      <c r="C1180" s="43">
        <v>201</v>
      </c>
      <c r="D1180" s="41" t="s">
        <v>152</v>
      </c>
      <c r="E1180" s="41">
        <v>111500</v>
      </c>
      <c r="F1180" s="42" t="s">
        <v>210</v>
      </c>
      <c r="G1180" s="41"/>
      <c r="H1180" s="41"/>
      <c r="I1180" s="41">
        <v>307.58</v>
      </c>
      <c r="J1180" s="203"/>
      <c r="K1180" s="286" t="s">
        <v>154</v>
      </c>
      <c r="L1180" s="94"/>
      <c r="M1180" s="94"/>
      <c r="N1180" s="94"/>
      <c r="O1180" s="170"/>
    </row>
    <row r="1181" spans="1:15" ht="15" customHeight="1">
      <c r="A1181" s="91">
        <v>2001011</v>
      </c>
      <c r="B1181" s="41" t="s">
        <v>97</v>
      </c>
      <c r="C1181" s="43">
        <v>201</v>
      </c>
      <c r="D1181" s="41" t="s">
        <v>152</v>
      </c>
      <c r="E1181" s="41">
        <v>111500</v>
      </c>
      <c r="F1181" s="42" t="s">
        <v>210</v>
      </c>
      <c r="G1181" s="41"/>
      <c r="H1181" s="41"/>
      <c r="I1181" s="41">
        <v>2146.7600000000002</v>
      </c>
      <c r="J1181" s="203"/>
      <c r="K1181" s="286" t="s">
        <v>154</v>
      </c>
      <c r="L1181" s="94"/>
      <c r="M1181" s="94"/>
      <c r="N1181" s="94"/>
      <c r="O1181" s="170"/>
    </row>
    <row r="1182" spans="1:15" ht="15" customHeight="1">
      <c r="A1182" s="91">
        <v>2001011</v>
      </c>
      <c r="B1182" s="41" t="s">
        <v>97</v>
      </c>
      <c r="C1182" s="43">
        <v>201</v>
      </c>
      <c r="D1182" s="41" t="s">
        <v>152</v>
      </c>
      <c r="E1182" s="41">
        <v>111500</v>
      </c>
      <c r="F1182" s="42" t="s">
        <v>210</v>
      </c>
      <c r="G1182" s="41"/>
      <c r="H1182" s="41"/>
      <c r="I1182" s="41">
        <v>418.6</v>
      </c>
      <c r="J1182" s="203"/>
      <c r="K1182" s="286" t="s">
        <v>154</v>
      </c>
      <c r="L1182" s="94"/>
      <c r="M1182" s="94"/>
      <c r="N1182" s="94"/>
      <c r="O1182" s="170"/>
    </row>
    <row r="1183" spans="1:15" ht="15" customHeight="1">
      <c r="A1183" s="91">
        <v>2001011</v>
      </c>
      <c r="B1183" s="41" t="s">
        <v>97</v>
      </c>
      <c r="C1183" s="43">
        <v>201</v>
      </c>
      <c r="D1183" s="41" t="s">
        <v>152</v>
      </c>
      <c r="E1183" s="41">
        <v>111500</v>
      </c>
      <c r="F1183" s="42" t="s">
        <v>210</v>
      </c>
      <c r="G1183" s="41"/>
      <c r="H1183" s="41"/>
      <c r="I1183" s="41">
        <v>1429.54</v>
      </c>
      <c r="J1183" s="203"/>
      <c r="K1183" s="286" t="s">
        <v>154</v>
      </c>
      <c r="L1183" s="94"/>
      <c r="M1183" s="94"/>
      <c r="N1183" s="94"/>
      <c r="O1183" s="170"/>
    </row>
    <row r="1184" spans="1:15" ht="15" customHeight="1">
      <c r="A1184" s="91">
        <v>2001011</v>
      </c>
      <c r="B1184" s="41" t="s">
        <v>97</v>
      </c>
      <c r="C1184" s="43">
        <v>201</v>
      </c>
      <c r="D1184" s="41" t="s">
        <v>152</v>
      </c>
      <c r="E1184" s="41">
        <v>111500</v>
      </c>
      <c r="F1184" s="42" t="s">
        <v>210</v>
      </c>
      <c r="G1184" s="41"/>
      <c r="H1184" s="41"/>
      <c r="I1184" s="41">
        <v>861.8</v>
      </c>
      <c r="J1184" s="203"/>
      <c r="K1184" s="286" t="s">
        <v>154</v>
      </c>
      <c r="L1184" s="94"/>
      <c r="M1184" s="94"/>
      <c r="N1184" s="94"/>
      <c r="O1184" s="170"/>
    </row>
    <row r="1185" spans="1:15" ht="15" customHeight="1">
      <c r="A1185" s="91">
        <v>2001011</v>
      </c>
      <c r="B1185" s="41" t="s">
        <v>97</v>
      </c>
      <c r="C1185" s="43">
        <v>201</v>
      </c>
      <c r="D1185" s="41" t="s">
        <v>152</v>
      </c>
      <c r="E1185" s="41">
        <v>111500</v>
      </c>
      <c r="F1185" s="42" t="s">
        <v>210</v>
      </c>
      <c r="G1185" s="41"/>
      <c r="H1185" s="41"/>
      <c r="I1185" s="41">
        <v>861.8</v>
      </c>
      <c r="J1185" s="203"/>
      <c r="K1185" s="286" t="s">
        <v>154</v>
      </c>
      <c r="L1185" s="94"/>
      <c r="M1185" s="94"/>
      <c r="N1185" s="94"/>
      <c r="O1185" s="170"/>
    </row>
    <row r="1186" spans="1:15" ht="15" customHeight="1">
      <c r="A1186" s="91">
        <v>2001011</v>
      </c>
      <c r="B1186" s="41" t="s">
        <v>97</v>
      </c>
      <c r="C1186" s="43">
        <v>201</v>
      </c>
      <c r="D1186" s="41" t="s">
        <v>152</v>
      </c>
      <c r="E1186" s="41">
        <v>111500</v>
      </c>
      <c r="F1186" s="42" t="s">
        <v>210</v>
      </c>
      <c r="G1186" s="41"/>
      <c r="H1186" s="41"/>
      <c r="I1186" s="41">
        <v>15</v>
      </c>
      <c r="J1186" s="203"/>
      <c r="K1186" s="286" t="s">
        <v>154</v>
      </c>
      <c r="L1186" s="94"/>
      <c r="M1186" s="94"/>
      <c r="N1186" s="94"/>
      <c r="O1186" s="170"/>
    </row>
    <row r="1187" spans="1:15" ht="15" customHeight="1">
      <c r="A1187" s="91">
        <v>2001011</v>
      </c>
      <c r="B1187" s="41" t="s">
        <v>97</v>
      </c>
      <c r="C1187" s="43">
        <v>201</v>
      </c>
      <c r="D1187" s="41" t="s">
        <v>152</v>
      </c>
      <c r="E1187" s="41">
        <v>111500</v>
      </c>
      <c r="F1187" s="42" t="s">
        <v>210</v>
      </c>
      <c r="G1187" s="41"/>
      <c r="H1187" s="41"/>
      <c r="I1187" s="41">
        <v>3638.26</v>
      </c>
      <c r="J1187" s="203"/>
      <c r="K1187" s="286" t="s">
        <v>154</v>
      </c>
      <c r="L1187" s="94"/>
      <c r="M1187" s="94"/>
      <c r="N1187" s="94"/>
      <c r="O1187" s="170"/>
    </row>
    <row r="1188" spans="1:15" ht="15" customHeight="1">
      <c r="A1188" s="91">
        <v>2001011</v>
      </c>
      <c r="B1188" s="41" t="s">
        <v>97</v>
      </c>
      <c r="C1188" s="43">
        <v>201</v>
      </c>
      <c r="D1188" s="41" t="s">
        <v>152</v>
      </c>
      <c r="E1188" s="41">
        <v>111500</v>
      </c>
      <c r="F1188" s="42" t="s">
        <v>210</v>
      </c>
      <c r="G1188" s="41"/>
      <c r="H1188" s="41"/>
      <c r="I1188" s="41">
        <v>266.27999999999997</v>
      </c>
      <c r="J1188" s="203"/>
      <c r="K1188" s="286" t="s">
        <v>154</v>
      </c>
      <c r="L1188" s="94"/>
      <c r="M1188" s="94"/>
      <c r="N1188" s="94"/>
      <c r="O1188" s="170"/>
    </row>
    <row r="1189" spans="1:15" ht="15" customHeight="1">
      <c r="A1189" s="91">
        <v>2001011</v>
      </c>
      <c r="B1189" s="41" t="s">
        <v>97</v>
      </c>
      <c r="C1189" s="43">
        <v>201</v>
      </c>
      <c r="D1189" s="41" t="s">
        <v>152</v>
      </c>
      <c r="E1189" s="41">
        <v>111500</v>
      </c>
      <c r="F1189" s="42" t="s">
        <v>210</v>
      </c>
      <c r="G1189" s="41"/>
      <c r="H1189" s="41"/>
      <c r="I1189" s="41">
        <v>3</v>
      </c>
      <c r="J1189" s="203"/>
      <c r="K1189" s="286" t="s">
        <v>154</v>
      </c>
      <c r="L1189" s="94"/>
      <c r="M1189" s="94"/>
      <c r="N1189" s="94"/>
      <c r="O1189" s="170"/>
    </row>
    <row r="1190" spans="1:15" ht="15" customHeight="1">
      <c r="A1190" s="91">
        <v>2001011</v>
      </c>
      <c r="B1190" s="41" t="s">
        <v>97</v>
      </c>
      <c r="C1190" s="43">
        <v>201</v>
      </c>
      <c r="D1190" s="41" t="s">
        <v>152</v>
      </c>
      <c r="E1190" s="41">
        <v>111500</v>
      </c>
      <c r="F1190" s="42" t="s">
        <v>210</v>
      </c>
      <c r="G1190" s="41"/>
      <c r="H1190" s="41"/>
      <c r="I1190" s="41">
        <v>1434.71</v>
      </c>
      <c r="J1190" s="203"/>
      <c r="K1190" s="286" t="s">
        <v>154</v>
      </c>
      <c r="L1190" s="94"/>
      <c r="M1190" s="94"/>
      <c r="N1190" s="94"/>
      <c r="O1190" s="170"/>
    </row>
    <row r="1191" spans="1:15" ht="15" customHeight="1">
      <c r="A1191" s="91">
        <v>2001011</v>
      </c>
      <c r="B1191" s="41" t="s">
        <v>97</v>
      </c>
      <c r="C1191" s="43">
        <v>201</v>
      </c>
      <c r="D1191" s="41" t="s">
        <v>152</v>
      </c>
      <c r="E1191" s="41">
        <v>111500</v>
      </c>
      <c r="F1191" s="42" t="s">
        <v>210</v>
      </c>
      <c r="G1191" s="41"/>
      <c r="H1191" s="41"/>
      <c r="I1191" s="41">
        <v>307.58</v>
      </c>
      <c r="J1191" s="203"/>
      <c r="K1191" s="286" t="s">
        <v>154</v>
      </c>
      <c r="L1191" s="94"/>
      <c r="M1191" s="94"/>
      <c r="N1191" s="94"/>
      <c r="O1191" s="170"/>
    </row>
    <row r="1192" spans="1:15" ht="15" customHeight="1">
      <c r="A1192" s="91">
        <v>2001051</v>
      </c>
      <c r="B1192" s="41" t="s">
        <v>87</v>
      </c>
      <c r="C1192" s="43">
        <v>201</v>
      </c>
      <c r="D1192" s="41" t="s">
        <v>152</v>
      </c>
      <c r="E1192" s="41">
        <v>111500</v>
      </c>
      <c r="F1192" s="42" t="s">
        <v>210</v>
      </c>
      <c r="G1192" s="41"/>
      <c r="H1192" s="41"/>
      <c r="I1192" s="41">
        <v>9</v>
      </c>
      <c r="J1192" s="203"/>
      <c r="K1192" s="286" t="s">
        <v>154</v>
      </c>
      <c r="L1192" s="94"/>
      <c r="M1192" s="94"/>
      <c r="N1192" s="94"/>
      <c r="O1192" s="170"/>
    </row>
    <row r="1193" spans="1:15" ht="15" customHeight="1">
      <c r="A1193" s="91">
        <v>2001051</v>
      </c>
      <c r="B1193" s="41" t="s">
        <v>87</v>
      </c>
      <c r="C1193" s="43">
        <v>201</v>
      </c>
      <c r="D1193" s="41" t="s">
        <v>152</v>
      </c>
      <c r="E1193" s="41">
        <v>111500</v>
      </c>
      <c r="F1193" s="42" t="s">
        <v>210</v>
      </c>
      <c r="G1193" s="41"/>
      <c r="H1193" s="41"/>
      <c r="I1193" s="41">
        <v>3409.98</v>
      </c>
      <c r="J1193" s="203"/>
      <c r="K1193" s="286" t="s">
        <v>154</v>
      </c>
      <c r="L1193" s="94"/>
      <c r="M1193" s="94"/>
      <c r="N1193" s="94"/>
      <c r="O1193" s="170"/>
    </row>
    <row r="1194" spans="1:15" ht="15" customHeight="1">
      <c r="A1194" s="91">
        <v>2001051</v>
      </c>
      <c r="B1194" s="41" t="s">
        <v>87</v>
      </c>
      <c r="C1194" s="43">
        <v>201</v>
      </c>
      <c r="D1194" s="41" t="s">
        <v>152</v>
      </c>
      <c r="E1194" s="41">
        <v>111500</v>
      </c>
      <c r="F1194" s="42" t="s">
        <v>210</v>
      </c>
      <c r="G1194" s="41"/>
      <c r="H1194" s="41"/>
      <c r="I1194" s="41">
        <v>5350.1</v>
      </c>
      <c r="J1194" s="203"/>
      <c r="K1194" s="286" t="s">
        <v>154</v>
      </c>
      <c r="L1194" s="94"/>
      <c r="M1194" s="94"/>
      <c r="N1194" s="94"/>
      <c r="O1194" s="170"/>
    </row>
    <row r="1195" spans="1:15" ht="15" customHeight="1">
      <c r="A1195" s="91">
        <v>2001051</v>
      </c>
      <c r="B1195" s="41" t="s">
        <v>87</v>
      </c>
      <c r="C1195" s="43">
        <v>201</v>
      </c>
      <c r="D1195" s="41" t="s">
        <v>152</v>
      </c>
      <c r="E1195" s="41">
        <v>111500</v>
      </c>
      <c r="F1195" s="42" t="s">
        <v>210</v>
      </c>
      <c r="G1195" s="41"/>
      <c r="H1195" s="41"/>
      <c r="I1195" s="41">
        <v>15</v>
      </c>
      <c r="J1195" s="203"/>
      <c r="K1195" s="286" t="s">
        <v>154</v>
      </c>
      <c r="L1195" s="94"/>
      <c r="M1195" s="94"/>
      <c r="N1195" s="94"/>
      <c r="O1195" s="170"/>
    </row>
    <row r="1196" spans="1:15" ht="15" customHeight="1">
      <c r="A1196" s="91">
        <v>2001051</v>
      </c>
      <c r="B1196" s="41" t="s">
        <v>87</v>
      </c>
      <c r="C1196" s="43">
        <v>201</v>
      </c>
      <c r="D1196" s="41" t="s">
        <v>152</v>
      </c>
      <c r="E1196" s="41">
        <v>111500</v>
      </c>
      <c r="F1196" s="42" t="s">
        <v>210</v>
      </c>
      <c r="G1196" s="41"/>
      <c r="H1196" s="41"/>
      <c r="I1196" s="41">
        <v>889.82</v>
      </c>
      <c r="J1196" s="203"/>
      <c r="K1196" s="286" t="s">
        <v>154</v>
      </c>
      <c r="L1196" s="94"/>
      <c r="M1196" s="94"/>
      <c r="N1196" s="94"/>
      <c r="O1196" s="170"/>
    </row>
    <row r="1197" spans="1:15" ht="15" customHeight="1">
      <c r="A1197" s="91">
        <v>2001051</v>
      </c>
      <c r="B1197" s="41" t="s">
        <v>87</v>
      </c>
      <c r="C1197" s="43">
        <v>201</v>
      </c>
      <c r="D1197" s="41" t="s">
        <v>152</v>
      </c>
      <c r="E1197" s="41">
        <v>111500</v>
      </c>
      <c r="F1197" s="42" t="s">
        <v>210</v>
      </c>
      <c r="G1197" s="41"/>
      <c r="H1197" s="41"/>
      <c r="I1197" s="41">
        <v>9.1999999999999993</v>
      </c>
      <c r="J1197" s="203"/>
      <c r="K1197" s="286" t="s">
        <v>154</v>
      </c>
      <c r="L1197" s="94"/>
      <c r="M1197" s="94"/>
      <c r="N1197" s="94"/>
      <c r="O1197" s="170"/>
    </row>
    <row r="1198" spans="1:15" ht="15" customHeight="1">
      <c r="A1198" s="91">
        <v>2001041</v>
      </c>
      <c r="B1198" s="41" t="s">
        <v>98</v>
      </c>
      <c r="C1198" s="43">
        <v>201</v>
      </c>
      <c r="D1198" s="41" t="s">
        <v>152</v>
      </c>
      <c r="E1198" s="41">
        <v>111500</v>
      </c>
      <c r="F1198" s="42" t="s">
        <v>210</v>
      </c>
      <c r="G1198" s="41"/>
      <c r="H1198" s="41"/>
      <c r="I1198" s="41">
        <v>5149.3900000000003</v>
      </c>
      <c r="J1198" s="203"/>
      <c r="K1198" s="286" t="s">
        <v>154</v>
      </c>
      <c r="L1198" s="94"/>
      <c r="M1198" s="94"/>
      <c r="N1198" s="94"/>
      <c r="O1198" s="170"/>
    </row>
    <row r="1199" spans="1:15" ht="15" customHeight="1">
      <c r="A1199" s="91">
        <v>2001041</v>
      </c>
      <c r="B1199" s="41" t="s">
        <v>98</v>
      </c>
      <c r="C1199" s="43">
        <v>201</v>
      </c>
      <c r="D1199" s="41" t="s">
        <v>152</v>
      </c>
      <c r="E1199" s="41">
        <v>111500</v>
      </c>
      <c r="F1199" s="42" t="s">
        <v>210</v>
      </c>
      <c r="G1199" s="41"/>
      <c r="H1199" s="41"/>
      <c r="I1199" s="41">
        <v>5348.76</v>
      </c>
      <c r="J1199" s="203"/>
      <c r="K1199" s="286" t="s">
        <v>154</v>
      </c>
      <c r="L1199" s="94"/>
      <c r="M1199" s="94"/>
      <c r="N1199" s="94"/>
      <c r="O1199" s="170"/>
    </row>
    <row r="1200" spans="1:15" ht="15" customHeight="1">
      <c r="A1200" s="91">
        <v>2001011</v>
      </c>
      <c r="B1200" s="41" t="s">
        <v>97</v>
      </c>
      <c r="C1200" s="43">
        <v>201</v>
      </c>
      <c r="D1200" s="41" t="s">
        <v>152</v>
      </c>
      <c r="E1200" s="41">
        <v>111500</v>
      </c>
      <c r="F1200" s="42" t="s">
        <v>210</v>
      </c>
      <c r="G1200" s="41"/>
      <c r="H1200" s="41"/>
      <c r="I1200" s="41">
        <v>153.79</v>
      </c>
      <c r="J1200" s="203"/>
      <c r="K1200" s="286" t="s">
        <v>154</v>
      </c>
      <c r="L1200" s="94"/>
      <c r="M1200" s="94"/>
      <c r="N1200" s="94"/>
      <c r="O1200" s="170"/>
    </row>
    <row r="1201" spans="1:15" ht="15" customHeight="1">
      <c r="A1201" s="91">
        <v>2001011</v>
      </c>
      <c r="B1201" s="41" t="s">
        <v>97</v>
      </c>
      <c r="C1201" s="43">
        <v>201</v>
      </c>
      <c r="D1201" s="41" t="s">
        <v>152</v>
      </c>
      <c r="E1201" s="41">
        <v>111500</v>
      </c>
      <c r="F1201" s="42" t="s">
        <v>210</v>
      </c>
      <c r="G1201" s="41"/>
      <c r="H1201" s="41"/>
      <c r="I1201" s="41">
        <v>2378.2399999999998</v>
      </c>
      <c r="J1201" s="203"/>
      <c r="K1201" s="286" t="s">
        <v>154</v>
      </c>
      <c r="L1201" s="94"/>
      <c r="M1201" s="94"/>
      <c r="N1201" s="94"/>
      <c r="O1201" s="170"/>
    </row>
    <row r="1202" spans="1:15" ht="15" customHeight="1">
      <c r="A1202" s="91">
        <v>2001011</v>
      </c>
      <c r="B1202" s="41" t="s">
        <v>97</v>
      </c>
      <c r="C1202" s="43">
        <v>201</v>
      </c>
      <c r="D1202" s="41" t="s">
        <v>152</v>
      </c>
      <c r="E1202" s="41">
        <v>111500</v>
      </c>
      <c r="F1202" s="42" t="s">
        <v>210</v>
      </c>
      <c r="G1202" s="41"/>
      <c r="H1202" s="41"/>
      <c r="I1202" s="41">
        <v>307.58</v>
      </c>
      <c r="J1202" s="203"/>
      <c r="K1202" s="286" t="s">
        <v>154</v>
      </c>
      <c r="L1202" s="94"/>
      <c r="M1202" s="94"/>
      <c r="N1202" s="94"/>
      <c r="O1202" s="170"/>
    </row>
    <row r="1203" spans="1:15" ht="15" customHeight="1">
      <c r="A1203" s="91">
        <v>2001051</v>
      </c>
      <c r="B1203" s="41" t="s">
        <v>87</v>
      </c>
      <c r="C1203" s="43">
        <v>201</v>
      </c>
      <c r="D1203" s="41" t="s">
        <v>152</v>
      </c>
      <c r="E1203" s="41">
        <v>111500</v>
      </c>
      <c r="F1203" s="42" t="s">
        <v>210</v>
      </c>
      <c r="G1203" s="41"/>
      <c r="H1203" s="41"/>
      <c r="I1203" s="41">
        <v>2171.5500000000002</v>
      </c>
      <c r="J1203" s="203"/>
      <c r="K1203" s="286" t="s">
        <v>154</v>
      </c>
      <c r="L1203" s="94"/>
      <c r="M1203" s="94"/>
      <c r="N1203" s="94"/>
      <c r="O1203" s="170"/>
    </row>
    <row r="1204" spans="1:15" ht="15" customHeight="1">
      <c r="A1204" s="91">
        <v>2001051</v>
      </c>
      <c r="B1204" s="41" t="s">
        <v>87</v>
      </c>
      <c r="C1204" s="43">
        <v>201</v>
      </c>
      <c r="D1204" s="41" t="s">
        <v>152</v>
      </c>
      <c r="E1204" s="41">
        <v>111500</v>
      </c>
      <c r="F1204" s="42" t="s">
        <v>210</v>
      </c>
      <c r="G1204" s="41"/>
      <c r="H1204" s="41"/>
      <c r="I1204" s="41">
        <v>3395.65</v>
      </c>
      <c r="J1204" s="203"/>
      <c r="K1204" s="286" t="s">
        <v>154</v>
      </c>
      <c r="L1204" s="94"/>
      <c r="M1204" s="94"/>
      <c r="N1204" s="94"/>
      <c r="O1204" s="170"/>
    </row>
    <row r="1205" spans="1:15" ht="15" customHeight="1">
      <c r="A1205" s="91">
        <v>2001021</v>
      </c>
      <c r="B1205" s="41" t="s">
        <v>89</v>
      </c>
      <c r="C1205" s="43">
        <v>201</v>
      </c>
      <c r="D1205" s="41" t="s">
        <v>152</v>
      </c>
      <c r="E1205" s="41">
        <v>111500</v>
      </c>
      <c r="F1205" s="42" t="s">
        <v>210</v>
      </c>
      <c r="G1205" s="41"/>
      <c r="H1205" s="41"/>
      <c r="I1205" s="41">
        <v>2670.44</v>
      </c>
      <c r="J1205" s="203"/>
      <c r="K1205" s="286" t="s">
        <v>154</v>
      </c>
      <c r="L1205" s="94"/>
      <c r="M1205" s="94"/>
      <c r="N1205" s="94"/>
      <c r="O1205" s="170"/>
    </row>
    <row r="1206" spans="1:15" ht="15" customHeight="1">
      <c r="A1206" s="91">
        <v>2001021</v>
      </c>
      <c r="B1206" s="41" t="s">
        <v>89</v>
      </c>
      <c r="C1206" s="43">
        <v>201</v>
      </c>
      <c r="D1206" s="41" t="s">
        <v>152</v>
      </c>
      <c r="E1206" s="41">
        <v>111500</v>
      </c>
      <c r="F1206" s="42" t="s">
        <v>210</v>
      </c>
      <c r="G1206" s="41"/>
      <c r="H1206" s="41"/>
      <c r="I1206" s="41">
        <v>4500</v>
      </c>
      <c r="J1206" s="203"/>
      <c r="K1206" s="286" t="s">
        <v>154</v>
      </c>
      <c r="L1206" s="94"/>
      <c r="M1206" s="94"/>
      <c r="N1206" s="94"/>
      <c r="O1206" s="170"/>
    </row>
    <row r="1207" spans="1:15" ht="15" customHeight="1">
      <c r="A1207" s="91">
        <v>2001021</v>
      </c>
      <c r="B1207" s="41" t="s">
        <v>89</v>
      </c>
      <c r="C1207" s="43">
        <v>201</v>
      </c>
      <c r="D1207" s="41" t="s">
        <v>152</v>
      </c>
      <c r="E1207" s="41">
        <v>111500</v>
      </c>
      <c r="F1207" s="42" t="s">
        <v>210</v>
      </c>
      <c r="G1207" s="41"/>
      <c r="H1207" s="41"/>
      <c r="I1207" s="41">
        <v>4558.5</v>
      </c>
      <c r="J1207" s="203"/>
      <c r="K1207" s="286" t="s">
        <v>154</v>
      </c>
      <c r="L1207" s="94"/>
      <c r="M1207" s="94"/>
      <c r="N1207" s="94"/>
      <c r="O1207" s="170"/>
    </row>
    <row r="1208" spans="1:15" ht="15" customHeight="1">
      <c r="A1208" s="91">
        <v>2001011</v>
      </c>
      <c r="B1208" s="41" t="s">
        <v>97</v>
      </c>
      <c r="C1208" s="43">
        <v>201</v>
      </c>
      <c r="D1208" s="41" t="s">
        <v>152</v>
      </c>
      <c r="E1208" s="41">
        <v>111500</v>
      </c>
      <c r="F1208" s="42" t="s">
        <v>210</v>
      </c>
      <c r="G1208" s="41"/>
      <c r="H1208" s="41"/>
      <c r="I1208" s="41">
        <v>411.4</v>
      </c>
      <c r="J1208" s="203"/>
      <c r="K1208" s="286" t="s">
        <v>154</v>
      </c>
      <c r="L1208" s="94"/>
      <c r="M1208" s="94"/>
      <c r="N1208" s="94"/>
      <c r="O1208" s="170"/>
    </row>
    <row r="1209" spans="1:15" ht="15" customHeight="1">
      <c r="A1209" s="91">
        <v>2001011</v>
      </c>
      <c r="B1209" s="41" t="s">
        <v>97</v>
      </c>
      <c r="C1209" s="43">
        <v>201</v>
      </c>
      <c r="D1209" s="41" t="s">
        <v>152</v>
      </c>
      <c r="E1209" s="41">
        <v>111500</v>
      </c>
      <c r="F1209" s="42" t="s">
        <v>210</v>
      </c>
      <c r="G1209" s="41"/>
      <c r="H1209" s="41"/>
      <c r="I1209" s="41">
        <v>2132.7600000000002</v>
      </c>
      <c r="J1209" s="203"/>
      <c r="K1209" s="286" t="s">
        <v>154</v>
      </c>
      <c r="L1209" s="94"/>
      <c r="M1209" s="94"/>
      <c r="N1209" s="94"/>
      <c r="O1209" s="170"/>
    </row>
    <row r="1210" spans="1:15" ht="15" customHeight="1">
      <c r="A1210" s="91">
        <v>2001011</v>
      </c>
      <c r="B1210" s="41" t="s">
        <v>97</v>
      </c>
      <c r="C1210" s="43">
        <v>201</v>
      </c>
      <c r="D1210" s="41" t="s">
        <v>152</v>
      </c>
      <c r="E1210" s="41">
        <v>111500</v>
      </c>
      <c r="F1210" s="42" t="s">
        <v>210</v>
      </c>
      <c r="G1210" s="41"/>
      <c r="H1210" s="41"/>
      <c r="I1210" s="41">
        <v>961.85</v>
      </c>
      <c r="J1210" s="203"/>
      <c r="K1210" s="286" t="s">
        <v>154</v>
      </c>
      <c r="L1210" s="94"/>
      <c r="M1210" s="94"/>
      <c r="N1210" s="94"/>
      <c r="O1210" s="170"/>
    </row>
    <row r="1211" spans="1:15" ht="15" customHeight="1">
      <c r="A1211" s="91">
        <v>2001011</v>
      </c>
      <c r="B1211" s="41" t="s">
        <v>97</v>
      </c>
      <c r="C1211" s="43">
        <v>201</v>
      </c>
      <c r="D1211" s="41" t="s">
        <v>152</v>
      </c>
      <c r="E1211" s="41">
        <v>111500</v>
      </c>
      <c r="F1211" s="42" t="s">
        <v>210</v>
      </c>
      <c r="G1211" s="41"/>
      <c r="H1211" s="41"/>
      <c r="I1211" s="41">
        <v>2420.21</v>
      </c>
      <c r="J1211" s="203"/>
      <c r="K1211" s="286" t="s">
        <v>154</v>
      </c>
      <c r="L1211" s="94"/>
      <c r="M1211" s="94"/>
      <c r="N1211" s="94"/>
      <c r="O1211" s="170"/>
    </row>
    <row r="1212" spans="1:15" ht="15" customHeight="1">
      <c r="A1212" s="91">
        <v>2001011</v>
      </c>
      <c r="B1212" s="41" t="s">
        <v>97</v>
      </c>
      <c r="C1212" s="43">
        <v>201</v>
      </c>
      <c r="D1212" s="41" t="s">
        <v>152</v>
      </c>
      <c r="E1212" s="41">
        <v>111500</v>
      </c>
      <c r="F1212" s="42" t="s">
        <v>210</v>
      </c>
      <c r="G1212" s="41"/>
      <c r="H1212" s="41"/>
      <c r="I1212" s="41">
        <v>88.86</v>
      </c>
      <c r="J1212" s="203"/>
      <c r="K1212" s="286" t="s">
        <v>154</v>
      </c>
      <c r="L1212" s="94"/>
      <c r="M1212" s="94"/>
      <c r="N1212" s="94"/>
      <c r="O1212" s="170"/>
    </row>
    <row r="1213" spans="1:15" ht="15" customHeight="1">
      <c r="A1213" s="91">
        <v>2001011</v>
      </c>
      <c r="B1213" s="41" t="s">
        <v>97</v>
      </c>
      <c r="C1213" s="43">
        <v>201</v>
      </c>
      <c r="D1213" s="41" t="s">
        <v>152</v>
      </c>
      <c r="E1213" s="41">
        <v>111500</v>
      </c>
      <c r="F1213" s="42" t="s">
        <v>210</v>
      </c>
      <c r="G1213" s="41"/>
      <c r="H1213" s="41"/>
      <c r="I1213" s="41">
        <v>2108.3200000000002</v>
      </c>
      <c r="J1213" s="203"/>
      <c r="K1213" s="286" t="s">
        <v>154</v>
      </c>
      <c r="L1213" s="94"/>
      <c r="M1213" s="94"/>
      <c r="N1213" s="94"/>
      <c r="O1213" s="170"/>
    </row>
    <row r="1214" spans="1:15" ht="15" customHeight="1">
      <c r="A1214" s="91">
        <v>2001041</v>
      </c>
      <c r="B1214" s="41" t="s">
        <v>98</v>
      </c>
      <c r="C1214" s="43">
        <v>201</v>
      </c>
      <c r="D1214" s="41" t="s">
        <v>152</v>
      </c>
      <c r="E1214" s="41">
        <v>111500</v>
      </c>
      <c r="F1214" s="42" t="s">
        <v>210</v>
      </c>
      <c r="G1214" s="41"/>
      <c r="H1214" s="41"/>
      <c r="I1214" s="41">
        <v>1506.69</v>
      </c>
      <c r="J1214" s="203"/>
      <c r="K1214" s="286" t="s">
        <v>154</v>
      </c>
      <c r="L1214" s="94"/>
      <c r="M1214" s="94"/>
      <c r="N1214" s="94"/>
      <c r="O1214" s="170"/>
    </row>
    <row r="1215" spans="1:15" ht="15" customHeight="1">
      <c r="A1215" s="91">
        <v>2001041</v>
      </c>
      <c r="B1215" s="41" t="s">
        <v>98</v>
      </c>
      <c r="C1215" s="43">
        <v>201</v>
      </c>
      <c r="D1215" s="41" t="s">
        <v>152</v>
      </c>
      <c r="E1215" s="41">
        <v>111500</v>
      </c>
      <c r="F1215" s="42" t="s">
        <v>210</v>
      </c>
      <c r="G1215" s="41"/>
      <c r="H1215" s="41"/>
      <c r="I1215" s="41">
        <v>3584.2</v>
      </c>
      <c r="J1215" s="203"/>
      <c r="K1215" s="286" t="s">
        <v>154</v>
      </c>
      <c r="L1215" s="94"/>
      <c r="M1215" s="94"/>
      <c r="N1215" s="94"/>
      <c r="O1215" s="170"/>
    </row>
    <row r="1216" spans="1:15" ht="15" customHeight="1">
      <c r="A1216" s="91">
        <v>2001041</v>
      </c>
      <c r="B1216" s="41" t="s">
        <v>98</v>
      </c>
      <c r="C1216" s="43">
        <v>201</v>
      </c>
      <c r="D1216" s="41" t="s">
        <v>152</v>
      </c>
      <c r="E1216" s="41">
        <v>111500</v>
      </c>
      <c r="F1216" s="42" t="s">
        <v>210</v>
      </c>
      <c r="G1216" s="41"/>
      <c r="H1216" s="41"/>
      <c r="I1216" s="41">
        <v>665.44</v>
      </c>
      <c r="J1216" s="203"/>
      <c r="K1216" s="286" t="s">
        <v>154</v>
      </c>
      <c r="L1216" s="94"/>
      <c r="M1216" s="94"/>
      <c r="N1216" s="94"/>
      <c r="O1216" s="170"/>
    </row>
    <row r="1217" spans="1:15" ht="15" customHeight="1">
      <c r="A1217" s="91">
        <v>2001041</v>
      </c>
      <c r="B1217" s="41" t="s">
        <v>98</v>
      </c>
      <c r="C1217" s="43">
        <v>201</v>
      </c>
      <c r="D1217" s="41" t="s">
        <v>152</v>
      </c>
      <c r="E1217" s="41">
        <v>111500</v>
      </c>
      <c r="F1217" s="42" t="s">
        <v>210</v>
      </c>
      <c r="G1217" s="41"/>
      <c r="H1217" s="41"/>
      <c r="I1217" s="41">
        <v>5256.86</v>
      </c>
      <c r="J1217" s="203"/>
      <c r="K1217" s="286" t="s">
        <v>154</v>
      </c>
      <c r="L1217" s="94"/>
      <c r="M1217" s="94"/>
      <c r="N1217" s="94"/>
      <c r="O1217" s="170"/>
    </row>
    <row r="1218" spans="1:15" ht="15" customHeight="1">
      <c r="A1218" s="91">
        <v>2001041</v>
      </c>
      <c r="B1218" s="41" t="s">
        <v>98</v>
      </c>
      <c r="C1218" s="43">
        <v>201</v>
      </c>
      <c r="D1218" s="41" t="s">
        <v>152</v>
      </c>
      <c r="E1218" s="41">
        <v>111500</v>
      </c>
      <c r="F1218" s="42" t="s">
        <v>210</v>
      </c>
      <c r="G1218" s="41"/>
      <c r="H1218" s="41"/>
      <c r="I1218" s="41">
        <v>620.52</v>
      </c>
      <c r="J1218" s="203"/>
      <c r="K1218" s="286" t="s">
        <v>154</v>
      </c>
      <c r="L1218" s="94"/>
      <c r="M1218" s="94"/>
      <c r="N1218" s="94"/>
      <c r="O1218" s="170"/>
    </row>
    <row r="1219" spans="1:15" ht="15" customHeight="1">
      <c r="A1219" s="91">
        <v>2001041</v>
      </c>
      <c r="B1219" s="41" t="s">
        <v>98</v>
      </c>
      <c r="C1219" s="43">
        <v>201</v>
      </c>
      <c r="D1219" s="41" t="s">
        <v>152</v>
      </c>
      <c r="E1219" s="41">
        <v>111500</v>
      </c>
      <c r="F1219" s="42" t="s">
        <v>210</v>
      </c>
      <c r="G1219" s="41"/>
      <c r="H1219" s="41"/>
      <c r="I1219" s="41">
        <v>750</v>
      </c>
      <c r="J1219" s="203"/>
      <c r="K1219" s="286" t="s">
        <v>154</v>
      </c>
      <c r="L1219" s="94"/>
      <c r="M1219" s="94"/>
      <c r="N1219" s="94"/>
      <c r="O1219" s="170"/>
    </row>
    <row r="1220" spans="1:15" ht="15" customHeight="1">
      <c r="A1220" s="91">
        <v>2001021</v>
      </c>
      <c r="B1220" s="41" t="s">
        <v>89</v>
      </c>
      <c r="C1220" s="43">
        <v>201</v>
      </c>
      <c r="D1220" s="41" t="s">
        <v>152</v>
      </c>
      <c r="E1220" s="41">
        <v>111500</v>
      </c>
      <c r="F1220" s="42" t="s">
        <v>210</v>
      </c>
      <c r="G1220" s="41"/>
      <c r="H1220" s="41"/>
      <c r="I1220" s="41">
        <v>5840</v>
      </c>
      <c r="J1220" s="203"/>
      <c r="K1220" s="286" t="s">
        <v>154</v>
      </c>
      <c r="L1220" s="94"/>
      <c r="M1220" s="94"/>
      <c r="N1220" s="94"/>
      <c r="O1220" s="170"/>
    </row>
    <row r="1221" spans="1:15" ht="15" customHeight="1">
      <c r="A1221" s="91">
        <v>2001021</v>
      </c>
      <c r="B1221" s="41" t="s">
        <v>89</v>
      </c>
      <c r="C1221" s="43">
        <v>201</v>
      </c>
      <c r="D1221" s="41" t="s">
        <v>152</v>
      </c>
      <c r="E1221" s="41">
        <v>111500</v>
      </c>
      <c r="F1221" s="42" t="s">
        <v>210</v>
      </c>
      <c r="G1221" s="41"/>
      <c r="H1221" s="41"/>
      <c r="I1221" s="41">
        <v>4098.07</v>
      </c>
      <c r="J1221" s="203"/>
      <c r="K1221" s="286" t="s">
        <v>154</v>
      </c>
      <c r="L1221" s="94"/>
      <c r="M1221" s="94"/>
      <c r="N1221" s="94"/>
      <c r="O1221" s="170"/>
    </row>
    <row r="1222" spans="1:15" ht="15" customHeight="1">
      <c r="A1222" s="91">
        <v>2001021</v>
      </c>
      <c r="B1222" s="41" t="s">
        <v>89</v>
      </c>
      <c r="C1222" s="43">
        <v>201</v>
      </c>
      <c r="D1222" s="41" t="s">
        <v>152</v>
      </c>
      <c r="E1222" s="41">
        <v>111500</v>
      </c>
      <c r="F1222" s="42" t="s">
        <v>210</v>
      </c>
      <c r="G1222" s="41"/>
      <c r="H1222" s="41"/>
      <c r="I1222" s="41">
        <v>5852.35</v>
      </c>
      <c r="J1222" s="203"/>
      <c r="K1222" s="286" t="s">
        <v>154</v>
      </c>
      <c r="L1222" s="94"/>
      <c r="M1222" s="94"/>
      <c r="N1222" s="94"/>
      <c r="O1222" s="170"/>
    </row>
    <row r="1223" spans="1:15" ht="15" customHeight="1">
      <c r="A1223" s="91">
        <v>2001041</v>
      </c>
      <c r="B1223" s="41" t="s">
        <v>98</v>
      </c>
      <c r="C1223" s="43">
        <v>201</v>
      </c>
      <c r="D1223" s="41" t="s">
        <v>152</v>
      </c>
      <c r="E1223" s="41">
        <v>111500</v>
      </c>
      <c r="F1223" s="42" t="s">
        <v>210</v>
      </c>
      <c r="G1223" s="41"/>
      <c r="H1223" s="41"/>
      <c r="I1223" s="41">
        <v>157.84</v>
      </c>
      <c r="J1223" s="203"/>
      <c r="K1223" s="286" t="s">
        <v>154</v>
      </c>
      <c r="L1223" s="94"/>
      <c r="M1223" s="94"/>
      <c r="N1223" s="94"/>
      <c r="O1223" s="170"/>
    </row>
    <row r="1224" spans="1:15" ht="15" customHeight="1">
      <c r="A1224" s="91">
        <v>2001041</v>
      </c>
      <c r="B1224" s="41" t="s">
        <v>98</v>
      </c>
      <c r="C1224" s="43">
        <v>201</v>
      </c>
      <c r="D1224" s="41" t="s">
        <v>152</v>
      </c>
      <c r="E1224" s="41">
        <v>111500</v>
      </c>
      <c r="F1224" s="42" t="s">
        <v>210</v>
      </c>
      <c r="G1224" s="41"/>
      <c r="H1224" s="41"/>
      <c r="I1224" s="41">
        <v>1981.6</v>
      </c>
      <c r="J1224" s="203"/>
      <c r="K1224" s="286" t="s">
        <v>154</v>
      </c>
      <c r="L1224" s="94"/>
      <c r="M1224" s="94"/>
      <c r="N1224" s="94"/>
      <c r="O1224" s="170"/>
    </row>
    <row r="1225" spans="1:15" ht="15" customHeight="1">
      <c r="A1225" s="91">
        <v>2001051</v>
      </c>
      <c r="B1225" s="41" t="s">
        <v>87</v>
      </c>
      <c r="C1225" s="43">
        <v>201</v>
      </c>
      <c r="D1225" s="41" t="s">
        <v>152</v>
      </c>
      <c r="E1225" s="41">
        <v>111500</v>
      </c>
      <c r="F1225" s="42" t="s">
        <v>210</v>
      </c>
      <c r="G1225" s="41"/>
      <c r="H1225" s="41"/>
      <c r="I1225" s="41">
        <v>2744.73</v>
      </c>
      <c r="J1225" s="203"/>
      <c r="K1225" s="286" t="s">
        <v>154</v>
      </c>
      <c r="L1225" s="94"/>
      <c r="M1225" s="94"/>
      <c r="N1225" s="94"/>
      <c r="O1225" s="170"/>
    </row>
    <row r="1226" spans="1:15" ht="15" customHeight="1">
      <c r="A1226" s="91">
        <v>2001051</v>
      </c>
      <c r="B1226" s="41" t="s">
        <v>87</v>
      </c>
      <c r="C1226" s="43">
        <v>201</v>
      </c>
      <c r="D1226" s="41" t="s">
        <v>152</v>
      </c>
      <c r="E1226" s="41">
        <v>111500</v>
      </c>
      <c r="F1226" s="42" t="s">
        <v>210</v>
      </c>
      <c r="G1226" s="41"/>
      <c r="H1226" s="41"/>
      <c r="I1226" s="41">
        <v>127.8</v>
      </c>
      <c r="J1226" s="203"/>
      <c r="K1226" s="286" t="s">
        <v>154</v>
      </c>
      <c r="L1226" s="94"/>
      <c r="M1226" s="94"/>
      <c r="N1226" s="94"/>
      <c r="O1226" s="170"/>
    </row>
    <row r="1227" spans="1:15" ht="15" customHeight="1">
      <c r="A1227" s="91">
        <v>2001051</v>
      </c>
      <c r="B1227" s="41" t="s">
        <v>87</v>
      </c>
      <c r="C1227" s="43">
        <v>201</v>
      </c>
      <c r="D1227" s="41" t="s">
        <v>152</v>
      </c>
      <c r="E1227" s="41">
        <v>111500</v>
      </c>
      <c r="F1227" s="42" t="s">
        <v>210</v>
      </c>
      <c r="G1227" s="41"/>
      <c r="H1227" s="41"/>
      <c r="I1227" s="41">
        <v>4765.59</v>
      </c>
      <c r="J1227" s="203"/>
      <c r="K1227" s="286" t="s">
        <v>154</v>
      </c>
      <c r="L1227" s="94"/>
      <c r="M1227" s="94"/>
      <c r="N1227" s="94"/>
      <c r="O1227" s="170"/>
    </row>
    <row r="1228" spans="1:15" ht="15" customHeight="1">
      <c r="A1228" s="91">
        <v>2001021</v>
      </c>
      <c r="B1228" s="41" t="s">
        <v>89</v>
      </c>
      <c r="C1228" s="43">
        <v>201</v>
      </c>
      <c r="D1228" s="41" t="s">
        <v>152</v>
      </c>
      <c r="E1228" s="41">
        <v>111500</v>
      </c>
      <c r="F1228" s="42" t="s">
        <v>210</v>
      </c>
      <c r="G1228" s="41"/>
      <c r="H1228" s="41"/>
      <c r="I1228" s="41">
        <v>1004.84</v>
      </c>
      <c r="J1228" s="203"/>
      <c r="K1228" s="286" t="s">
        <v>154</v>
      </c>
      <c r="L1228" s="94"/>
      <c r="M1228" s="94"/>
      <c r="N1228" s="94"/>
      <c r="O1228" s="170"/>
    </row>
    <row r="1229" spans="1:15" ht="15" customHeight="1">
      <c r="A1229" s="91">
        <v>2001041</v>
      </c>
      <c r="B1229" s="41" t="s">
        <v>98</v>
      </c>
      <c r="C1229" s="43">
        <v>201</v>
      </c>
      <c r="D1229" s="41" t="s">
        <v>152</v>
      </c>
      <c r="E1229" s="41">
        <v>111500</v>
      </c>
      <c r="F1229" s="42" t="s">
        <v>210</v>
      </c>
      <c r="G1229" s="41"/>
      <c r="H1229" s="41"/>
      <c r="I1229" s="41">
        <v>420.72</v>
      </c>
      <c r="J1229" s="203"/>
      <c r="K1229" s="286" t="s">
        <v>154</v>
      </c>
      <c r="L1229" s="94"/>
      <c r="M1229" s="94"/>
      <c r="N1229" s="94"/>
      <c r="O1229" s="170"/>
    </row>
    <row r="1230" spans="1:15" ht="15" customHeight="1">
      <c r="A1230" s="91">
        <v>2001041</v>
      </c>
      <c r="B1230" s="41" t="s">
        <v>98</v>
      </c>
      <c r="C1230" s="43">
        <v>201</v>
      </c>
      <c r="D1230" s="41" t="s">
        <v>152</v>
      </c>
      <c r="E1230" s="41">
        <v>111500</v>
      </c>
      <c r="F1230" s="42" t="s">
        <v>210</v>
      </c>
      <c r="G1230" s="41"/>
      <c r="H1230" s="41"/>
      <c r="I1230" s="41">
        <v>4598.05</v>
      </c>
      <c r="J1230" s="203"/>
      <c r="K1230" s="286" t="s">
        <v>154</v>
      </c>
      <c r="L1230" s="94"/>
      <c r="M1230" s="94"/>
      <c r="N1230" s="94"/>
      <c r="O1230" s="170"/>
    </row>
    <row r="1231" spans="1:15" ht="15" customHeight="1">
      <c r="A1231" s="91">
        <v>2001041</v>
      </c>
      <c r="B1231" s="41" t="s">
        <v>98</v>
      </c>
      <c r="C1231" s="43">
        <v>201</v>
      </c>
      <c r="D1231" s="41" t="s">
        <v>152</v>
      </c>
      <c r="E1231" s="41">
        <v>111500</v>
      </c>
      <c r="F1231" s="42" t="s">
        <v>210</v>
      </c>
      <c r="G1231" s="41"/>
      <c r="H1231" s="41"/>
      <c r="I1231" s="41">
        <v>400</v>
      </c>
      <c r="J1231" s="203"/>
      <c r="K1231" s="286" t="s">
        <v>154</v>
      </c>
      <c r="L1231" s="94"/>
      <c r="M1231" s="94"/>
      <c r="N1231" s="94"/>
      <c r="O1231" s="170"/>
    </row>
    <row r="1232" spans="1:15" ht="15" customHeight="1">
      <c r="A1232" s="91">
        <v>2001011</v>
      </c>
      <c r="B1232" s="41" t="s">
        <v>97</v>
      </c>
      <c r="C1232" s="43">
        <v>201</v>
      </c>
      <c r="D1232" s="41" t="s">
        <v>152</v>
      </c>
      <c r="E1232" s="41">
        <v>111500</v>
      </c>
      <c r="F1232" s="42" t="s">
        <v>210</v>
      </c>
      <c r="G1232" s="41"/>
      <c r="H1232" s="41"/>
      <c r="I1232" s="41">
        <v>461.38</v>
      </c>
      <c r="J1232" s="203"/>
      <c r="K1232" s="286" t="s">
        <v>154</v>
      </c>
      <c r="L1232" s="94"/>
      <c r="M1232" s="94"/>
      <c r="N1232" s="94"/>
      <c r="O1232" s="170"/>
    </row>
    <row r="1233" spans="1:15" ht="15" customHeight="1">
      <c r="A1233" s="91">
        <v>2001011</v>
      </c>
      <c r="B1233" s="41" t="s">
        <v>97</v>
      </c>
      <c r="C1233" s="43">
        <v>201</v>
      </c>
      <c r="D1233" s="41" t="s">
        <v>152</v>
      </c>
      <c r="E1233" s="41">
        <v>111500</v>
      </c>
      <c r="F1233" s="42" t="s">
        <v>210</v>
      </c>
      <c r="G1233" s="41"/>
      <c r="H1233" s="41"/>
      <c r="I1233" s="41">
        <v>1194.3399999999999</v>
      </c>
      <c r="J1233" s="203"/>
      <c r="K1233" s="286" t="s">
        <v>154</v>
      </c>
      <c r="L1233" s="94"/>
      <c r="M1233" s="94"/>
      <c r="N1233" s="94"/>
      <c r="O1233" s="170"/>
    </row>
    <row r="1234" spans="1:15" ht="15" customHeight="1">
      <c r="A1234" s="91">
        <v>2001011</v>
      </c>
      <c r="B1234" s="41" t="s">
        <v>97</v>
      </c>
      <c r="C1234" s="43">
        <v>201</v>
      </c>
      <c r="D1234" s="41" t="s">
        <v>152</v>
      </c>
      <c r="E1234" s="41">
        <v>111500</v>
      </c>
      <c r="F1234" s="42" t="s">
        <v>210</v>
      </c>
      <c r="G1234" s="41"/>
      <c r="H1234" s="41"/>
      <c r="I1234" s="41">
        <v>5040</v>
      </c>
      <c r="J1234" s="203"/>
      <c r="K1234" s="286" t="s">
        <v>154</v>
      </c>
      <c r="L1234" s="94"/>
      <c r="M1234" s="94"/>
      <c r="N1234" s="94"/>
      <c r="O1234" s="170"/>
    </row>
    <row r="1235" spans="1:15" ht="15" customHeight="1">
      <c r="A1235" s="91">
        <v>2001011</v>
      </c>
      <c r="B1235" s="41" t="s">
        <v>97</v>
      </c>
      <c r="C1235" s="43">
        <v>201</v>
      </c>
      <c r="D1235" s="41" t="s">
        <v>152</v>
      </c>
      <c r="E1235" s="41">
        <v>111500</v>
      </c>
      <c r="F1235" s="42" t="s">
        <v>210</v>
      </c>
      <c r="G1235" s="41"/>
      <c r="H1235" s="41"/>
      <c r="I1235" s="41">
        <v>307.58</v>
      </c>
      <c r="J1235" s="203"/>
      <c r="K1235" s="286" t="s">
        <v>154</v>
      </c>
      <c r="L1235" s="94"/>
      <c r="M1235" s="94"/>
      <c r="N1235" s="94"/>
      <c r="O1235" s="170"/>
    </row>
    <row r="1236" spans="1:15" ht="15" customHeight="1">
      <c r="A1236" s="91">
        <v>2001011</v>
      </c>
      <c r="B1236" s="41" t="s">
        <v>97</v>
      </c>
      <c r="C1236" s="43">
        <v>201</v>
      </c>
      <c r="D1236" s="41" t="s">
        <v>152</v>
      </c>
      <c r="E1236" s="41">
        <v>111500</v>
      </c>
      <c r="F1236" s="42" t="s">
        <v>210</v>
      </c>
      <c r="G1236" s="41"/>
      <c r="H1236" s="41"/>
      <c r="I1236" s="41">
        <v>135.44999999999999</v>
      </c>
      <c r="J1236" s="203"/>
      <c r="K1236" s="286" t="s">
        <v>154</v>
      </c>
      <c r="L1236" s="94"/>
      <c r="M1236" s="94"/>
      <c r="N1236" s="94"/>
      <c r="O1236" s="170"/>
    </row>
    <row r="1237" spans="1:15" ht="15" customHeight="1">
      <c r="A1237" s="91">
        <v>2001011</v>
      </c>
      <c r="B1237" s="41" t="s">
        <v>97</v>
      </c>
      <c r="C1237" s="43">
        <v>201</v>
      </c>
      <c r="D1237" s="41" t="s">
        <v>152</v>
      </c>
      <c r="E1237" s="41">
        <v>111500</v>
      </c>
      <c r="F1237" s="42" t="s">
        <v>210</v>
      </c>
      <c r="G1237" s="41"/>
      <c r="H1237" s="41"/>
      <c r="I1237" s="41">
        <v>2497.0300000000002</v>
      </c>
      <c r="J1237" s="203"/>
      <c r="K1237" s="286" t="s">
        <v>154</v>
      </c>
      <c r="L1237" s="94"/>
      <c r="M1237" s="94"/>
      <c r="N1237" s="94"/>
      <c r="O1237" s="170"/>
    </row>
    <row r="1238" spans="1:15" ht="15" customHeight="1">
      <c r="A1238" s="91">
        <v>2001011</v>
      </c>
      <c r="B1238" s="41" t="s">
        <v>97</v>
      </c>
      <c r="C1238" s="43">
        <v>201</v>
      </c>
      <c r="D1238" s="41" t="s">
        <v>152</v>
      </c>
      <c r="E1238" s="41">
        <v>111500</v>
      </c>
      <c r="F1238" s="42" t="s">
        <v>210</v>
      </c>
      <c r="G1238" s="41"/>
      <c r="H1238" s="41"/>
      <c r="I1238" s="41">
        <v>380.29</v>
      </c>
      <c r="J1238" s="203"/>
      <c r="K1238" s="286" t="s">
        <v>154</v>
      </c>
      <c r="L1238" s="94"/>
      <c r="M1238" s="94"/>
      <c r="N1238" s="94"/>
      <c r="O1238" s="170"/>
    </row>
    <row r="1239" spans="1:15" ht="15" customHeight="1">
      <c r="A1239" s="91">
        <v>2001011</v>
      </c>
      <c r="B1239" s="41" t="s">
        <v>97</v>
      </c>
      <c r="C1239" s="43">
        <v>201</v>
      </c>
      <c r="D1239" s="41" t="s">
        <v>152</v>
      </c>
      <c r="E1239" s="41">
        <v>111500</v>
      </c>
      <c r="F1239" s="42" t="s">
        <v>210</v>
      </c>
      <c r="G1239" s="41"/>
      <c r="H1239" s="41"/>
      <c r="I1239" s="41">
        <v>1385.05</v>
      </c>
      <c r="J1239" s="203"/>
      <c r="K1239" s="286" t="s">
        <v>154</v>
      </c>
      <c r="L1239" s="94"/>
      <c r="M1239" s="94"/>
      <c r="N1239" s="94"/>
      <c r="O1239" s="170"/>
    </row>
    <row r="1240" spans="1:15" ht="15" customHeight="1">
      <c r="A1240" s="91">
        <v>2001011</v>
      </c>
      <c r="B1240" s="41" t="s">
        <v>97</v>
      </c>
      <c r="C1240" s="43">
        <v>201</v>
      </c>
      <c r="D1240" s="41" t="s">
        <v>152</v>
      </c>
      <c r="E1240" s="41">
        <v>111500</v>
      </c>
      <c r="F1240" s="42" t="s">
        <v>210</v>
      </c>
      <c r="G1240" s="41"/>
      <c r="H1240" s="41"/>
      <c r="I1240" s="41">
        <v>890.92</v>
      </c>
      <c r="J1240" s="203"/>
      <c r="K1240" s="286" t="s">
        <v>154</v>
      </c>
      <c r="L1240" s="94"/>
      <c r="M1240" s="94"/>
      <c r="N1240" s="94"/>
      <c r="O1240" s="170"/>
    </row>
    <row r="1241" spans="1:15" ht="15" customHeight="1">
      <c r="A1241" s="91">
        <v>2001011</v>
      </c>
      <c r="B1241" s="41" t="s">
        <v>97</v>
      </c>
      <c r="C1241" s="43">
        <v>201</v>
      </c>
      <c r="D1241" s="41" t="s">
        <v>152</v>
      </c>
      <c r="E1241" s="41">
        <v>111500</v>
      </c>
      <c r="F1241" s="42" t="s">
        <v>210</v>
      </c>
      <c r="G1241" s="41"/>
      <c r="H1241" s="41"/>
      <c r="I1241" s="41">
        <v>1945</v>
      </c>
      <c r="J1241" s="203"/>
      <c r="K1241" s="286" t="s">
        <v>154</v>
      </c>
      <c r="L1241" s="94"/>
      <c r="M1241" s="94"/>
      <c r="N1241" s="94"/>
      <c r="O1241" s="170"/>
    </row>
    <row r="1242" spans="1:15" ht="15" customHeight="1">
      <c r="A1242" s="91">
        <v>2001011</v>
      </c>
      <c r="B1242" s="41" t="s">
        <v>97</v>
      </c>
      <c r="C1242" s="43">
        <v>201</v>
      </c>
      <c r="D1242" s="41" t="s">
        <v>152</v>
      </c>
      <c r="E1242" s="41">
        <v>111500</v>
      </c>
      <c r="F1242" s="42" t="s">
        <v>210</v>
      </c>
      <c r="G1242" s="41"/>
      <c r="H1242" s="41"/>
      <c r="I1242" s="41">
        <v>121.58</v>
      </c>
      <c r="J1242" s="203"/>
      <c r="K1242" s="286" t="s">
        <v>154</v>
      </c>
      <c r="L1242" s="94"/>
      <c r="M1242" s="94"/>
      <c r="N1242" s="94"/>
      <c r="O1242" s="170"/>
    </row>
    <row r="1243" spans="1:15" ht="15" customHeight="1">
      <c r="A1243" s="91">
        <v>2001011</v>
      </c>
      <c r="B1243" s="41" t="s">
        <v>97</v>
      </c>
      <c r="C1243" s="43">
        <v>201</v>
      </c>
      <c r="D1243" s="41" t="s">
        <v>152</v>
      </c>
      <c r="E1243" s="41">
        <v>111500</v>
      </c>
      <c r="F1243" s="42" t="s">
        <v>210</v>
      </c>
      <c r="G1243" s="41"/>
      <c r="H1243" s="41"/>
      <c r="I1243" s="41">
        <v>3044.91</v>
      </c>
      <c r="J1243" s="203"/>
      <c r="K1243" s="286" t="s">
        <v>154</v>
      </c>
      <c r="L1243" s="94"/>
      <c r="M1243" s="94"/>
      <c r="N1243" s="94"/>
      <c r="O1243" s="170"/>
    </row>
    <row r="1244" spans="1:15" ht="15" customHeight="1">
      <c r="A1244" s="91">
        <v>2001011</v>
      </c>
      <c r="B1244" s="41" t="s">
        <v>97</v>
      </c>
      <c r="C1244" s="43">
        <v>201</v>
      </c>
      <c r="D1244" s="41" t="s">
        <v>152</v>
      </c>
      <c r="E1244" s="41">
        <v>111500</v>
      </c>
      <c r="F1244" s="42" t="s">
        <v>210</v>
      </c>
      <c r="G1244" s="41"/>
      <c r="H1244" s="41"/>
      <c r="I1244" s="41">
        <v>211.74</v>
      </c>
      <c r="J1244" s="203"/>
      <c r="K1244" s="286" t="s">
        <v>154</v>
      </c>
      <c r="L1244" s="94"/>
      <c r="M1244" s="94"/>
      <c r="N1244" s="94"/>
      <c r="O1244" s="170"/>
    </row>
    <row r="1245" spans="1:15" ht="15" customHeight="1">
      <c r="A1245" s="91">
        <v>2001011</v>
      </c>
      <c r="B1245" s="41" t="s">
        <v>97</v>
      </c>
      <c r="C1245" s="43">
        <v>201</v>
      </c>
      <c r="D1245" s="41" t="s">
        <v>152</v>
      </c>
      <c r="E1245" s="41">
        <v>111500</v>
      </c>
      <c r="F1245" s="42" t="s">
        <v>210</v>
      </c>
      <c r="G1245" s="41"/>
      <c r="H1245" s="41"/>
      <c r="I1245" s="41">
        <v>1997.39</v>
      </c>
      <c r="J1245" s="203"/>
      <c r="K1245" s="286" t="s">
        <v>154</v>
      </c>
      <c r="L1245" s="94"/>
      <c r="M1245" s="94"/>
      <c r="N1245" s="94"/>
      <c r="O1245" s="170"/>
    </row>
    <row r="1246" spans="1:15" ht="15" customHeight="1">
      <c r="A1246" s="91">
        <v>2001011</v>
      </c>
      <c r="B1246" s="41" t="s">
        <v>97</v>
      </c>
      <c r="C1246" s="43">
        <v>201</v>
      </c>
      <c r="D1246" s="41" t="s">
        <v>152</v>
      </c>
      <c r="E1246" s="41">
        <v>111500</v>
      </c>
      <c r="F1246" s="42" t="s">
        <v>210</v>
      </c>
      <c r="G1246" s="41"/>
      <c r="H1246" s="41"/>
      <c r="I1246" s="41">
        <v>890.92</v>
      </c>
      <c r="J1246" s="203"/>
      <c r="K1246" s="286" t="s">
        <v>154</v>
      </c>
      <c r="L1246" s="94"/>
      <c r="M1246" s="94"/>
      <c r="N1246" s="94"/>
      <c r="O1246" s="170"/>
    </row>
    <row r="1247" spans="1:15" ht="15" customHeight="1">
      <c r="A1247" s="91">
        <v>2001011</v>
      </c>
      <c r="B1247" s="41" t="s">
        <v>97</v>
      </c>
      <c r="C1247" s="43">
        <v>201</v>
      </c>
      <c r="D1247" s="41" t="s">
        <v>152</v>
      </c>
      <c r="E1247" s="41">
        <v>111500</v>
      </c>
      <c r="F1247" s="42" t="s">
        <v>210</v>
      </c>
      <c r="G1247" s="41"/>
      <c r="H1247" s="41"/>
      <c r="I1247" s="41">
        <v>153.79</v>
      </c>
      <c r="J1247" s="203"/>
      <c r="K1247" s="286" t="s">
        <v>154</v>
      </c>
      <c r="L1247" s="94"/>
      <c r="M1247" s="94"/>
      <c r="N1247" s="94"/>
      <c r="O1247" s="170"/>
    </row>
    <row r="1248" spans="1:15" ht="15" customHeight="1">
      <c r="A1248" s="91">
        <v>2001011</v>
      </c>
      <c r="B1248" s="41" t="s">
        <v>97</v>
      </c>
      <c r="C1248" s="43">
        <v>201</v>
      </c>
      <c r="D1248" s="41" t="s">
        <v>152</v>
      </c>
      <c r="E1248" s="41">
        <v>111500</v>
      </c>
      <c r="F1248" s="42" t="s">
        <v>210</v>
      </c>
      <c r="G1248" s="41"/>
      <c r="H1248" s="41"/>
      <c r="I1248" s="41">
        <v>1165.1400000000001</v>
      </c>
      <c r="J1248" s="203"/>
      <c r="K1248" s="286" t="s">
        <v>154</v>
      </c>
      <c r="L1248" s="94"/>
      <c r="M1248" s="94"/>
      <c r="N1248" s="94"/>
      <c r="O1248" s="170"/>
    </row>
    <row r="1249" spans="1:15" ht="15" customHeight="1">
      <c r="A1249" s="91">
        <v>2001021</v>
      </c>
      <c r="B1249" s="41" t="s">
        <v>89</v>
      </c>
      <c r="C1249" s="43">
        <v>201</v>
      </c>
      <c r="D1249" s="41" t="s">
        <v>152</v>
      </c>
      <c r="E1249" s="41">
        <v>111500</v>
      </c>
      <c r="F1249" s="42" t="s">
        <v>210</v>
      </c>
      <c r="G1249" s="41"/>
      <c r="H1249" s="41"/>
      <c r="I1249" s="41">
        <v>1126.95</v>
      </c>
      <c r="J1249" s="203"/>
      <c r="K1249" s="286" t="s">
        <v>154</v>
      </c>
      <c r="L1249" s="94"/>
      <c r="M1249" s="94"/>
      <c r="N1249" s="94"/>
      <c r="O1249" s="170"/>
    </row>
    <row r="1250" spans="1:15" ht="15" customHeight="1">
      <c r="A1250" s="91">
        <v>2001051</v>
      </c>
      <c r="B1250" s="41" t="s">
        <v>87</v>
      </c>
      <c r="C1250" s="43">
        <v>201</v>
      </c>
      <c r="D1250" s="41" t="s">
        <v>152</v>
      </c>
      <c r="E1250" s="41">
        <v>111500</v>
      </c>
      <c r="F1250" s="42" t="s">
        <v>210</v>
      </c>
      <c r="G1250" s="41"/>
      <c r="H1250" s="41"/>
      <c r="I1250" s="41">
        <v>386.33</v>
      </c>
      <c r="J1250" s="203"/>
      <c r="K1250" s="286" t="s">
        <v>154</v>
      </c>
      <c r="L1250" s="94"/>
      <c r="M1250" s="94"/>
      <c r="N1250" s="94"/>
      <c r="O1250" s="170"/>
    </row>
    <row r="1251" spans="1:15" ht="15" customHeight="1">
      <c r="A1251" s="91">
        <v>2001051</v>
      </c>
      <c r="B1251" s="41" t="s">
        <v>87</v>
      </c>
      <c r="C1251" s="43">
        <v>201</v>
      </c>
      <c r="D1251" s="41" t="s">
        <v>152</v>
      </c>
      <c r="E1251" s="41">
        <v>111500</v>
      </c>
      <c r="F1251" s="42" t="s">
        <v>210</v>
      </c>
      <c r="G1251" s="41"/>
      <c r="H1251" s="41"/>
      <c r="I1251" s="41">
        <v>2252.52</v>
      </c>
      <c r="J1251" s="203"/>
      <c r="K1251" s="286" t="s">
        <v>154</v>
      </c>
      <c r="L1251" s="94"/>
      <c r="M1251" s="94"/>
      <c r="N1251" s="94"/>
      <c r="O1251" s="170"/>
    </row>
    <row r="1252" spans="1:15" ht="15" customHeight="1">
      <c r="A1252" s="91">
        <v>2001051</v>
      </c>
      <c r="B1252" s="41" t="s">
        <v>87</v>
      </c>
      <c r="C1252" s="43">
        <v>201</v>
      </c>
      <c r="D1252" s="41" t="s">
        <v>152</v>
      </c>
      <c r="E1252" s="41">
        <v>111500</v>
      </c>
      <c r="F1252" s="42" t="s">
        <v>210</v>
      </c>
      <c r="G1252" s="41"/>
      <c r="H1252" s="41"/>
      <c r="I1252" s="41">
        <v>42.52</v>
      </c>
      <c r="J1252" s="203"/>
      <c r="K1252" s="286" t="s">
        <v>154</v>
      </c>
      <c r="L1252" s="94"/>
      <c r="M1252" s="94"/>
      <c r="N1252" s="94"/>
      <c r="O1252" s="170"/>
    </row>
    <row r="1253" spans="1:15" ht="15" customHeight="1">
      <c r="A1253" s="91">
        <v>2001051</v>
      </c>
      <c r="B1253" s="41" t="s">
        <v>87</v>
      </c>
      <c r="C1253" s="43">
        <v>201</v>
      </c>
      <c r="D1253" s="41" t="s">
        <v>152</v>
      </c>
      <c r="E1253" s="41">
        <v>111500</v>
      </c>
      <c r="F1253" s="42" t="s">
        <v>210</v>
      </c>
      <c r="G1253" s="41"/>
      <c r="H1253" s="41"/>
      <c r="I1253" s="41">
        <v>6</v>
      </c>
      <c r="J1253" s="203"/>
      <c r="K1253" s="286" t="s">
        <v>154</v>
      </c>
      <c r="L1253" s="94"/>
      <c r="M1253" s="94"/>
      <c r="N1253" s="94"/>
      <c r="O1253" s="170"/>
    </row>
    <row r="1254" spans="1:15" ht="15" customHeight="1">
      <c r="A1254" s="91">
        <v>2001051</v>
      </c>
      <c r="B1254" s="41" t="s">
        <v>87</v>
      </c>
      <c r="C1254" s="43">
        <v>201</v>
      </c>
      <c r="D1254" s="41" t="s">
        <v>152</v>
      </c>
      <c r="E1254" s="41">
        <v>111500</v>
      </c>
      <c r="F1254" s="42" t="s">
        <v>210</v>
      </c>
      <c r="G1254" s="41"/>
      <c r="H1254" s="41"/>
      <c r="I1254" s="41">
        <v>3421.41</v>
      </c>
      <c r="J1254" s="203"/>
      <c r="K1254" s="286" t="s">
        <v>154</v>
      </c>
      <c r="L1254" s="94"/>
      <c r="M1254" s="94"/>
      <c r="N1254" s="94"/>
      <c r="O1254" s="170"/>
    </row>
    <row r="1255" spans="1:15" ht="15" customHeight="1">
      <c r="A1255" s="91">
        <v>2001051</v>
      </c>
      <c r="B1255" s="41" t="s">
        <v>87</v>
      </c>
      <c r="C1255" s="43">
        <v>201</v>
      </c>
      <c r="D1255" s="41" t="s">
        <v>152</v>
      </c>
      <c r="E1255" s="41">
        <v>111500</v>
      </c>
      <c r="F1255" s="42" t="s">
        <v>210</v>
      </c>
      <c r="G1255" s="41"/>
      <c r="H1255" s="41"/>
      <c r="I1255" s="41">
        <v>3150</v>
      </c>
      <c r="J1255" s="203"/>
      <c r="K1255" s="286" t="s">
        <v>154</v>
      </c>
      <c r="L1255" s="94"/>
      <c r="M1255" s="94"/>
      <c r="N1255" s="94"/>
      <c r="O1255" s="170"/>
    </row>
    <row r="1256" spans="1:15" ht="15" customHeight="1">
      <c r="A1256" s="91">
        <v>2001041</v>
      </c>
      <c r="B1256" s="41" t="s">
        <v>98</v>
      </c>
      <c r="C1256" s="43">
        <v>201</v>
      </c>
      <c r="D1256" s="41" t="s">
        <v>152</v>
      </c>
      <c r="E1256" s="41">
        <v>111500</v>
      </c>
      <c r="F1256" s="42" t="s">
        <v>210</v>
      </c>
      <c r="G1256" s="41"/>
      <c r="H1256" s="41"/>
      <c r="I1256" s="41">
        <v>969.04</v>
      </c>
      <c r="J1256" s="203"/>
      <c r="K1256" s="286" t="s">
        <v>154</v>
      </c>
      <c r="L1256" s="94"/>
      <c r="M1256" s="94"/>
      <c r="N1256" s="94"/>
      <c r="O1256" s="170"/>
    </row>
    <row r="1257" spans="1:15" ht="15" customHeight="1">
      <c r="A1257" s="91">
        <v>2001041</v>
      </c>
      <c r="B1257" s="41" t="s">
        <v>98</v>
      </c>
      <c r="C1257" s="43">
        <v>201</v>
      </c>
      <c r="D1257" s="41" t="s">
        <v>152</v>
      </c>
      <c r="E1257" s="41">
        <v>111500</v>
      </c>
      <c r="F1257" s="42" t="s">
        <v>210</v>
      </c>
      <c r="G1257" s="41"/>
      <c r="H1257" s="41"/>
      <c r="I1257" s="41">
        <v>6613.06</v>
      </c>
      <c r="J1257" s="203"/>
      <c r="K1257" s="286" t="s">
        <v>154</v>
      </c>
      <c r="L1257" s="94"/>
      <c r="M1257" s="94"/>
      <c r="N1257" s="94"/>
      <c r="O1257" s="170"/>
    </row>
    <row r="1258" spans="1:15" ht="15" customHeight="1">
      <c r="A1258" s="91">
        <v>2001041</v>
      </c>
      <c r="B1258" s="41" t="s">
        <v>98</v>
      </c>
      <c r="C1258" s="43">
        <v>201</v>
      </c>
      <c r="D1258" s="41" t="s">
        <v>152</v>
      </c>
      <c r="E1258" s="41">
        <v>111500</v>
      </c>
      <c r="F1258" s="42" t="s">
        <v>210</v>
      </c>
      <c r="G1258" s="41"/>
      <c r="H1258" s="41"/>
      <c r="I1258" s="41">
        <v>45</v>
      </c>
      <c r="J1258" s="203"/>
      <c r="K1258" s="286" t="s">
        <v>154</v>
      </c>
      <c r="L1258" s="94"/>
      <c r="M1258" s="94"/>
      <c r="N1258" s="94"/>
      <c r="O1258" s="170"/>
    </row>
    <row r="1259" spans="1:15" ht="15" customHeight="1">
      <c r="A1259" s="91">
        <v>2001041</v>
      </c>
      <c r="B1259" s="41" t="s">
        <v>98</v>
      </c>
      <c r="C1259" s="43">
        <v>201</v>
      </c>
      <c r="D1259" s="41" t="s">
        <v>152</v>
      </c>
      <c r="E1259" s="41">
        <v>111500</v>
      </c>
      <c r="F1259" s="42" t="s">
        <v>210</v>
      </c>
      <c r="G1259" s="41"/>
      <c r="H1259" s="41"/>
      <c r="I1259" s="41">
        <v>3656.47</v>
      </c>
      <c r="J1259" s="203"/>
      <c r="K1259" s="286" t="s">
        <v>154</v>
      </c>
      <c r="L1259" s="94"/>
      <c r="M1259" s="94"/>
      <c r="N1259" s="94"/>
      <c r="O1259" s="170"/>
    </row>
    <row r="1260" spans="1:15" ht="15" customHeight="1">
      <c r="A1260" s="91">
        <v>2001041</v>
      </c>
      <c r="B1260" s="41" t="s">
        <v>98</v>
      </c>
      <c r="C1260" s="43">
        <v>201</v>
      </c>
      <c r="D1260" s="41" t="s">
        <v>152</v>
      </c>
      <c r="E1260" s="41">
        <v>111500</v>
      </c>
      <c r="F1260" s="42" t="s">
        <v>210</v>
      </c>
      <c r="G1260" s="41"/>
      <c r="H1260" s="41"/>
      <c r="I1260" s="41">
        <v>6092.1</v>
      </c>
      <c r="J1260" s="203"/>
      <c r="K1260" s="286" t="s">
        <v>154</v>
      </c>
      <c r="L1260" s="94"/>
      <c r="M1260" s="94"/>
      <c r="N1260" s="94"/>
      <c r="O1260" s="170"/>
    </row>
    <row r="1261" spans="1:15" ht="15" customHeight="1">
      <c r="A1261" s="91">
        <v>2001021</v>
      </c>
      <c r="B1261" s="41" t="s">
        <v>89</v>
      </c>
      <c r="C1261" s="43">
        <v>201</v>
      </c>
      <c r="D1261" s="41" t="s">
        <v>152</v>
      </c>
      <c r="E1261" s="41">
        <v>111500</v>
      </c>
      <c r="F1261" s="42" t="s">
        <v>210</v>
      </c>
      <c r="G1261" s="41"/>
      <c r="H1261" s="41"/>
      <c r="I1261" s="41">
        <v>4808.8999999999996</v>
      </c>
      <c r="J1261" s="203"/>
      <c r="K1261" s="286" t="s">
        <v>154</v>
      </c>
      <c r="L1261" s="94"/>
      <c r="M1261" s="94"/>
      <c r="N1261" s="94"/>
      <c r="O1261" s="170"/>
    </row>
    <row r="1262" spans="1:15" ht="15" customHeight="1">
      <c r="A1262" s="91">
        <v>2001021</v>
      </c>
      <c r="B1262" s="41" t="s">
        <v>89</v>
      </c>
      <c r="C1262" s="43">
        <v>201</v>
      </c>
      <c r="D1262" s="41" t="s">
        <v>152</v>
      </c>
      <c r="E1262" s="41">
        <v>111500</v>
      </c>
      <c r="F1262" s="42" t="s">
        <v>210</v>
      </c>
      <c r="G1262" s="41"/>
      <c r="H1262" s="41"/>
      <c r="I1262" s="41">
        <v>1600</v>
      </c>
      <c r="J1262" s="203"/>
      <c r="K1262" s="286" t="s">
        <v>154</v>
      </c>
      <c r="L1262" s="94"/>
      <c r="M1262" s="94"/>
      <c r="N1262" s="94"/>
      <c r="O1262" s="170"/>
    </row>
    <row r="1263" spans="1:15" ht="15" customHeight="1">
      <c r="A1263" s="91">
        <v>2001021</v>
      </c>
      <c r="B1263" s="41" t="s">
        <v>89</v>
      </c>
      <c r="C1263" s="43">
        <v>201</v>
      </c>
      <c r="D1263" s="41" t="s">
        <v>152</v>
      </c>
      <c r="E1263" s="41">
        <v>111500</v>
      </c>
      <c r="F1263" s="42" t="s">
        <v>210</v>
      </c>
      <c r="G1263" s="41"/>
      <c r="H1263" s="41"/>
      <c r="I1263" s="41">
        <v>1620</v>
      </c>
      <c r="J1263" s="203"/>
      <c r="K1263" s="286" t="s">
        <v>154</v>
      </c>
      <c r="L1263" s="94"/>
      <c r="M1263" s="94"/>
      <c r="N1263" s="94"/>
      <c r="O1263" s="170"/>
    </row>
    <row r="1264" spans="1:15" ht="15" customHeight="1">
      <c r="A1264" s="91">
        <v>2001021</v>
      </c>
      <c r="B1264" s="41" t="s">
        <v>89</v>
      </c>
      <c r="C1264" s="43">
        <v>201</v>
      </c>
      <c r="D1264" s="41" t="s">
        <v>152</v>
      </c>
      <c r="E1264" s="41">
        <v>111500</v>
      </c>
      <c r="F1264" s="42" t="s">
        <v>210</v>
      </c>
      <c r="G1264" s="41"/>
      <c r="H1264" s="41"/>
      <c r="I1264" s="41">
        <v>3</v>
      </c>
      <c r="J1264" s="203"/>
      <c r="K1264" s="286" t="s">
        <v>154</v>
      </c>
      <c r="L1264" s="94"/>
      <c r="M1264" s="94"/>
      <c r="N1264" s="94"/>
      <c r="O1264" s="170"/>
    </row>
    <row r="1265" spans="1:15" ht="15" customHeight="1">
      <c r="A1265" s="91">
        <v>2001021</v>
      </c>
      <c r="B1265" s="41" t="s">
        <v>89</v>
      </c>
      <c r="C1265" s="43">
        <v>201</v>
      </c>
      <c r="D1265" s="41" t="s">
        <v>152</v>
      </c>
      <c r="E1265" s="41">
        <v>111500</v>
      </c>
      <c r="F1265" s="42" t="s">
        <v>210</v>
      </c>
      <c r="G1265" s="41"/>
      <c r="H1265" s="41"/>
      <c r="I1265" s="41">
        <v>10079.450000000001</v>
      </c>
      <c r="J1265" s="203"/>
      <c r="K1265" s="286" t="s">
        <v>154</v>
      </c>
      <c r="L1265" s="94"/>
      <c r="M1265" s="94"/>
      <c r="N1265" s="94"/>
      <c r="O1265" s="170"/>
    </row>
    <row r="1266" spans="1:15" ht="15" customHeight="1">
      <c r="A1266" s="91">
        <v>2001041</v>
      </c>
      <c r="B1266" s="41" t="s">
        <v>98</v>
      </c>
      <c r="C1266" s="43">
        <v>201</v>
      </c>
      <c r="D1266" s="41" t="s">
        <v>152</v>
      </c>
      <c r="E1266" s="41">
        <v>111500</v>
      </c>
      <c r="F1266" s="42" t="s">
        <v>210</v>
      </c>
      <c r="G1266" s="41"/>
      <c r="H1266" s="41"/>
      <c r="I1266" s="41">
        <v>834</v>
      </c>
      <c r="J1266" s="203"/>
      <c r="K1266" s="286" t="s">
        <v>154</v>
      </c>
      <c r="L1266" s="94"/>
      <c r="M1266" s="94"/>
      <c r="N1266" s="94"/>
      <c r="O1266" s="170"/>
    </row>
    <row r="1267" spans="1:15" ht="15" customHeight="1">
      <c r="A1267" s="91">
        <v>2001041</v>
      </c>
      <c r="B1267" s="41" t="s">
        <v>98</v>
      </c>
      <c r="C1267" s="43">
        <v>201</v>
      </c>
      <c r="D1267" s="41" t="s">
        <v>152</v>
      </c>
      <c r="E1267" s="41">
        <v>111500</v>
      </c>
      <c r="F1267" s="42" t="s">
        <v>210</v>
      </c>
      <c r="G1267" s="41"/>
      <c r="H1267" s="41"/>
      <c r="I1267" s="41">
        <v>21.6</v>
      </c>
      <c r="J1267" s="203"/>
      <c r="K1267" s="286" t="s">
        <v>154</v>
      </c>
      <c r="L1267" s="94"/>
      <c r="M1267" s="94"/>
      <c r="N1267" s="94"/>
      <c r="O1267" s="170"/>
    </row>
    <row r="1268" spans="1:15" ht="15" customHeight="1">
      <c r="A1268" s="91">
        <v>2001041</v>
      </c>
      <c r="B1268" s="41" t="s">
        <v>98</v>
      </c>
      <c r="C1268" s="43">
        <v>201</v>
      </c>
      <c r="D1268" s="41" t="s">
        <v>152</v>
      </c>
      <c r="E1268" s="41">
        <v>111500</v>
      </c>
      <c r="F1268" s="42" t="s">
        <v>210</v>
      </c>
      <c r="G1268" s="41"/>
      <c r="H1268" s="41"/>
      <c r="I1268" s="41">
        <v>1312.12</v>
      </c>
      <c r="J1268" s="203"/>
      <c r="K1268" s="286" t="s">
        <v>154</v>
      </c>
      <c r="L1268" s="94"/>
      <c r="M1268" s="94"/>
      <c r="N1268" s="94"/>
      <c r="O1268" s="170"/>
    </row>
    <row r="1269" spans="1:15" ht="15" customHeight="1">
      <c r="A1269" s="91">
        <v>2001041</v>
      </c>
      <c r="B1269" s="41" t="s">
        <v>98</v>
      </c>
      <c r="C1269" s="43">
        <v>201</v>
      </c>
      <c r="D1269" s="41" t="s">
        <v>152</v>
      </c>
      <c r="E1269" s="41">
        <v>111500</v>
      </c>
      <c r="F1269" s="42" t="s">
        <v>210</v>
      </c>
      <c r="G1269" s="41"/>
      <c r="H1269" s="41"/>
      <c r="I1269" s="41">
        <v>6526.4</v>
      </c>
      <c r="J1269" s="203"/>
      <c r="K1269" s="286" t="s">
        <v>154</v>
      </c>
      <c r="L1269" s="94"/>
      <c r="M1269" s="94"/>
      <c r="N1269" s="94"/>
      <c r="O1269" s="170"/>
    </row>
    <row r="1270" spans="1:15" ht="15" customHeight="1">
      <c r="A1270" s="91">
        <v>2001051</v>
      </c>
      <c r="B1270" s="41" t="s">
        <v>87</v>
      </c>
      <c r="C1270" s="43">
        <v>201</v>
      </c>
      <c r="D1270" s="41" t="s">
        <v>152</v>
      </c>
      <c r="E1270" s="41">
        <v>111500</v>
      </c>
      <c r="F1270" s="42" t="s">
        <v>210</v>
      </c>
      <c r="G1270" s="41"/>
      <c r="H1270" s="41"/>
      <c r="I1270" s="41">
        <v>225</v>
      </c>
      <c r="J1270" s="203"/>
      <c r="K1270" s="286" t="s">
        <v>154</v>
      </c>
      <c r="L1270" s="94"/>
      <c r="M1270" s="94"/>
      <c r="N1270" s="94"/>
      <c r="O1270" s="170"/>
    </row>
    <row r="1271" spans="1:15" ht="15" customHeight="1">
      <c r="A1271" s="91">
        <v>2001051</v>
      </c>
      <c r="B1271" s="41" t="s">
        <v>87</v>
      </c>
      <c r="C1271" s="43">
        <v>201</v>
      </c>
      <c r="D1271" s="41" t="s">
        <v>152</v>
      </c>
      <c r="E1271" s="41">
        <v>111500</v>
      </c>
      <c r="F1271" s="42" t="s">
        <v>210</v>
      </c>
      <c r="G1271" s="41"/>
      <c r="H1271" s="41"/>
      <c r="I1271" s="41">
        <v>161.38999999999999</v>
      </c>
      <c r="J1271" s="203"/>
      <c r="K1271" s="286" t="s">
        <v>154</v>
      </c>
      <c r="L1271" s="94"/>
      <c r="M1271" s="94"/>
      <c r="N1271" s="94"/>
      <c r="O1271" s="170"/>
    </row>
    <row r="1272" spans="1:15" ht="15" customHeight="1">
      <c r="A1272" s="91">
        <v>2001051</v>
      </c>
      <c r="B1272" s="41" t="s">
        <v>87</v>
      </c>
      <c r="C1272" s="43">
        <v>201</v>
      </c>
      <c r="D1272" s="41" t="s">
        <v>152</v>
      </c>
      <c r="E1272" s="41">
        <v>111500</v>
      </c>
      <c r="F1272" s="42" t="s">
        <v>210</v>
      </c>
      <c r="G1272" s="41"/>
      <c r="H1272" s="41"/>
      <c r="I1272" s="41">
        <v>3231.05</v>
      </c>
      <c r="J1272" s="203"/>
      <c r="K1272" s="286" t="s">
        <v>154</v>
      </c>
      <c r="L1272" s="94"/>
      <c r="M1272" s="94"/>
      <c r="N1272" s="94"/>
      <c r="O1272" s="170"/>
    </row>
    <row r="1273" spans="1:15" ht="15" customHeight="1">
      <c r="A1273" s="91">
        <v>2001021</v>
      </c>
      <c r="B1273" s="41" t="s">
        <v>89</v>
      </c>
      <c r="C1273" s="43">
        <v>201</v>
      </c>
      <c r="D1273" s="41" t="s">
        <v>152</v>
      </c>
      <c r="E1273" s="41">
        <v>111500</v>
      </c>
      <c r="F1273" s="42" t="s">
        <v>210</v>
      </c>
      <c r="G1273" s="41"/>
      <c r="H1273" s="41"/>
      <c r="I1273" s="41">
        <v>720</v>
      </c>
      <c r="J1273" s="203"/>
      <c r="K1273" s="286" t="s">
        <v>154</v>
      </c>
      <c r="L1273" s="94"/>
      <c r="M1273" s="94"/>
      <c r="N1273" s="94"/>
      <c r="O1273" s="170"/>
    </row>
    <row r="1274" spans="1:15" ht="15" customHeight="1">
      <c r="A1274" s="91">
        <v>2001051</v>
      </c>
      <c r="B1274" s="41" t="s">
        <v>87</v>
      </c>
      <c r="C1274" s="43">
        <v>201</v>
      </c>
      <c r="D1274" s="41" t="s">
        <v>152</v>
      </c>
      <c r="E1274" s="41">
        <v>111500</v>
      </c>
      <c r="F1274" s="42" t="s">
        <v>210</v>
      </c>
      <c r="G1274" s="41"/>
      <c r="H1274" s="41"/>
      <c r="I1274" s="41">
        <v>9</v>
      </c>
      <c r="J1274" s="203"/>
      <c r="K1274" s="286" t="s">
        <v>154</v>
      </c>
      <c r="L1274" s="94"/>
      <c r="M1274" s="94"/>
      <c r="N1274" s="94"/>
      <c r="O1274" s="170"/>
    </row>
    <row r="1275" spans="1:15" ht="15" customHeight="1">
      <c r="A1275" s="91">
        <v>2001051</v>
      </c>
      <c r="B1275" s="41" t="s">
        <v>87</v>
      </c>
      <c r="C1275" s="43">
        <v>201</v>
      </c>
      <c r="D1275" s="41" t="s">
        <v>152</v>
      </c>
      <c r="E1275" s="41">
        <v>111500</v>
      </c>
      <c r="F1275" s="42" t="s">
        <v>210</v>
      </c>
      <c r="G1275" s="41"/>
      <c r="H1275" s="41"/>
      <c r="I1275" s="41">
        <v>1430.72</v>
      </c>
      <c r="J1275" s="203"/>
      <c r="K1275" s="286" t="s">
        <v>154</v>
      </c>
      <c r="L1275" s="94"/>
      <c r="M1275" s="94"/>
      <c r="N1275" s="94"/>
      <c r="O1275" s="170"/>
    </row>
    <row r="1276" spans="1:15" ht="15" customHeight="1">
      <c r="A1276" s="91">
        <v>2001051</v>
      </c>
      <c r="B1276" s="41" t="s">
        <v>87</v>
      </c>
      <c r="C1276" s="43">
        <v>201</v>
      </c>
      <c r="D1276" s="41" t="s">
        <v>152</v>
      </c>
      <c r="E1276" s="41">
        <v>111500</v>
      </c>
      <c r="F1276" s="42" t="s">
        <v>210</v>
      </c>
      <c r="G1276" s="41"/>
      <c r="H1276" s="41"/>
      <c r="I1276" s="41">
        <v>99.84</v>
      </c>
      <c r="J1276" s="203"/>
      <c r="K1276" s="286" t="s">
        <v>154</v>
      </c>
      <c r="L1276" s="94"/>
      <c r="M1276" s="94"/>
      <c r="N1276" s="94"/>
      <c r="O1276" s="170"/>
    </row>
    <row r="1277" spans="1:15" ht="15" customHeight="1">
      <c r="A1277" s="91">
        <v>2001021</v>
      </c>
      <c r="B1277" s="41" t="s">
        <v>89</v>
      </c>
      <c r="C1277" s="43">
        <v>201</v>
      </c>
      <c r="D1277" s="41" t="s">
        <v>152</v>
      </c>
      <c r="E1277" s="41">
        <v>111500</v>
      </c>
      <c r="F1277" s="42" t="s">
        <v>210</v>
      </c>
      <c r="G1277" s="41"/>
      <c r="H1277" s="41"/>
      <c r="I1277" s="41">
        <v>500</v>
      </c>
      <c r="J1277" s="203"/>
      <c r="K1277" s="286" t="s">
        <v>154</v>
      </c>
      <c r="L1277" s="94"/>
      <c r="M1277" s="94"/>
      <c r="N1277" s="94"/>
      <c r="O1277" s="170"/>
    </row>
    <row r="1278" spans="1:15" ht="15" customHeight="1">
      <c r="A1278" s="91">
        <v>2001021</v>
      </c>
      <c r="B1278" s="41" t="s">
        <v>89</v>
      </c>
      <c r="C1278" s="43">
        <v>201</v>
      </c>
      <c r="D1278" s="41" t="s">
        <v>152</v>
      </c>
      <c r="E1278" s="41">
        <v>111500</v>
      </c>
      <c r="F1278" s="42" t="s">
        <v>210</v>
      </c>
      <c r="G1278" s="41"/>
      <c r="H1278" s="41"/>
      <c r="I1278" s="41">
        <v>500</v>
      </c>
      <c r="J1278" s="203"/>
      <c r="K1278" s="286" t="s">
        <v>154</v>
      </c>
      <c r="L1278" s="94"/>
      <c r="M1278" s="94"/>
      <c r="N1278" s="94"/>
      <c r="O1278" s="170"/>
    </row>
    <row r="1279" spans="1:15" ht="15" customHeight="1">
      <c r="A1279" s="91">
        <v>2001011</v>
      </c>
      <c r="B1279" s="41" t="s">
        <v>97</v>
      </c>
      <c r="C1279" s="43">
        <v>201</v>
      </c>
      <c r="D1279" s="41" t="s">
        <v>152</v>
      </c>
      <c r="E1279" s="41">
        <v>111500</v>
      </c>
      <c r="F1279" s="42" t="s">
        <v>210</v>
      </c>
      <c r="G1279" s="41"/>
      <c r="H1279" s="41"/>
      <c r="I1279" s="41">
        <v>1555.95</v>
      </c>
      <c r="J1279" s="203"/>
      <c r="K1279" s="286" t="s">
        <v>154</v>
      </c>
      <c r="L1279" s="94"/>
      <c r="M1279" s="94"/>
      <c r="N1279" s="94"/>
      <c r="O1279" s="170"/>
    </row>
    <row r="1280" spans="1:15" ht="15" customHeight="1">
      <c r="A1280" s="91">
        <v>2001011</v>
      </c>
      <c r="B1280" s="41" t="s">
        <v>97</v>
      </c>
      <c r="C1280" s="43">
        <v>201</v>
      </c>
      <c r="D1280" s="41" t="s">
        <v>152</v>
      </c>
      <c r="E1280" s="41">
        <v>111500</v>
      </c>
      <c r="F1280" s="42" t="s">
        <v>210</v>
      </c>
      <c r="G1280" s="41"/>
      <c r="H1280" s="41"/>
      <c r="I1280" s="41">
        <v>1130.1300000000001</v>
      </c>
      <c r="J1280" s="203"/>
      <c r="K1280" s="286" t="s">
        <v>154</v>
      </c>
      <c r="L1280" s="94"/>
      <c r="M1280" s="94"/>
      <c r="N1280" s="94"/>
      <c r="O1280" s="170"/>
    </row>
    <row r="1281" spans="1:15" ht="15" customHeight="1">
      <c r="A1281" s="91">
        <v>2001011</v>
      </c>
      <c r="B1281" s="41" t="s">
        <v>97</v>
      </c>
      <c r="C1281" s="43">
        <v>201</v>
      </c>
      <c r="D1281" s="41" t="s">
        <v>152</v>
      </c>
      <c r="E1281" s="41">
        <v>111500</v>
      </c>
      <c r="F1281" s="42" t="s">
        <v>210</v>
      </c>
      <c r="G1281" s="41"/>
      <c r="H1281" s="41"/>
      <c r="I1281" s="41">
        <v>3504.74</v>
      </c>
      <c r="J1281" s="203"/>
      <c r="K1281" s="286" t="s">
        <v>154</v>
      </c>
      <c r="L1281" s="94"/>
      <c r="M1281" s="94"/>
      <c r="N1281" s="94"/>
      <c r="O1281" s="170"/>
    </row>
    <row r="1282" spans="1:15" ht="15" customHeight="1">
      <c r="A1282" s="91">
        <v>2001011</v>
      </c>
      <c r="B1282" s="41" t="s">
        <v>97</v>
      </c>
      <c r="C1282" s="43">
        <v>201</v>
      </c>
      <c r="D1282" s="41" t="s">
        <v>152</v>
      </c>
      <c r="E1282" s="41">
        <v>111500</v>
      </c>
      <c r="F1282" s="42" t="s">
        <v>210</v>
      </c>
      <c r="G1282" s="41"/>
      <c r="H1282" s="41"/>
      <c r="I1282" s="41">
        <v>2163.54</v>
      </c>
      <c r="J1282" s="203"/>
      <c r="K1282" s="286" t="s">
        <v>154</v>
      </c>
      <c r="L1282" s="94"/>
      <c r="M1282" s="94"/>
      <c r="N1282" s="94"/>
      <c r="O1282" s="170"/>
    </row>
    <row r="1283" spans="1:15" ht="15" customHeight="1">
      <c r="A1283" s="91">
        <v>2001051</v>
      </c>
      <c r="B1283" s="41" t="s">
        <v>87</v>
      </c>
      <c r="C1283" s="43">
        <v>201</v>
      </c>
      <c r="D1283" s="41" t="s">
        <v>152</v>
      </c>
      <c r="E1283" s="41">
        <v>111500</v>
      </c>
      <c r="F1283" s="42" t="s">
        <v>210</v>
      </c>
      <c r="G1283" s="41"/>
      <c r="H1283" s="41"/>
      <c r="I1283" s="41">
        <v>186.17</v>
      </c>
      <c r="J1283" s="203"/>
      <c r="K1283" s="286" t="s">
        <v>154</v>
      </c>
      <c r="L1283" s="94"/>
      <c r="M1283" s="94"/>
      <c r="N1283" s="94"/>
      <c r="O1283" s="170"/>
    </row>
    <row r="1284" spans="1:15" ht="15" customHeight="1">
      <c r="A1284" s="91">
        <v>2001051</v>
      </c>
      <c r="B1284" s="41" t="s">
        <v>87</v>
      </c>
      <c r="C1284" s="43">
        <v>201</v>
      </c>
      <c r="D1284" s="41" t="s">
        <v>152</v>
      </c>
      <c r="E1284" s="41">
        <v>111500</v>
      </c>
      <c r="F1284" s="42" t="s">
        <v>210</v>
      </c>
      <c r="G1284" s="41"/>
      <c r="H1284" s="41"/>
      <c r="I1284" s="41">
        <v>3954.39</v>
      </c>
      <c r="J1284" s="203"/>
      <c r="K1284" s="286" t="s">
        <v>154</v>
      </c>
      <c r="L1284" s="94"/>
      <c r="M1284" s="94"/>
      <c r="N1284" s="94"/>
      <c r="O1284" s="170"/>
    </row>
    <row r="1285" spans="1:15" ht="15" customHeight="1">
      <c r="A1285" s="91">
        <v>2001051</v>
      </c>
      <c r="B1285" s="41" t="s">
        <v>87</v>
      </c>
      <c r="C1285" s="43">
        <v>201</v>
      </c>
      <c r="D1285" s="41" t="s">
        <v>152</v>
      </c>
      <c r="E1285" s="41">
        <v>111500</v>
      </c>
      <c r="F1285" s="42" t="s">
        <v>210</v>
      </c>
      <c r="G1285" s="41"/>
      <c r="H1285" s="41"/>
      <c r="I1285" s="41">
        <v>3975.02</v>
      </c>
      <c r="J1285" s="203"/>
      <c r="K1285" s="286" t="s">
        <v>154</v>
      </c>
      <c r="L1285" s="94"/>
      <c r="M1285" s="94"/>
      <c r="N1285" s="94"/>
      <c r="O1285" s="170"/>
    </row>
    <row r="1286" spans="1:15" ht="15" customHeight="1">
      <c r="A1286" s="91">
        <v>2001021</v>
      </c>
      <c r="B1286" s="41" t="s">
        <v>89</v>
      </c>
      <c r="C1286" s="43">
        <v>201</v>
      </c>
      <c r="D1286" s="41" t="s">
        <v>152</v>
      </c>
      <c r="E1286" s="41">
        <v>111500</v>
      </c>
      <c r="F1286" s="42" t="s">
        <v>210</v>
      </c>
      <c r="G1286" s="41"/>
      <c r="H1286" s="41"/>
      <c r="I1286" s="41">
        <v>969.52</v>
      </c>
      <c r="J1286" s="203"/>
      <c r="K1286" s="286" t="s">
        <v>154</v>
      </c>
      <c r="L1286" s="94"/>
      <c r="M1286" s="94"/>
      <c r="N1286" s="94"/>
      <c r="O1286" s="170"/>
    </row>
    <row r="1287" spans="1:15" ht="15" customHeight="1">
      <c r="A1287" s="91">
        <v>2001021</v>
      </c>
      <c r="B1287" s="41" t="s">
        <v>89</v>
      </c>
      <c r="C1287" s="43">
        <v>201</v>
      </c>
      <c r="D1287" s="41" t="s">
        <v>152</v>
      </c>
      <c r="E1287" s="41">
        <v>111500</v>
      </c>
      <c r="F1287" s="42" t="s">
        <v>210</v>
      </c>
      <c r="G1287" s="41"/>
      <c r="H1287" s="41"/>
      <c r="I1287" s="41">
        <v>1255.1600000000001</v>
      </c>
      <c r="J1287" s="203"/>
      <c r="K1287" s="286" t="s">
        <v>154</v>
      </c>
      <c r="L1287" s="94"/>
      <c r="M1287" s="94"/>
      <c r="N1287" s="94"/>
      <c r="O1287" s="170"/>
    </row>
    <row r="1288" spans="1:15" ht="15" customHeight="1">
      <c r="A1288" s="91">
        <v>2001021</v>
      </c>
      <c r="B1288" s="41" t="s">
        <v>89</v>
      </c>
      <c r="C1288" s="43">
        <v>201</v>
      </c>
      <c r="D1288" s="41" t="s">
        <v>152</v>
      </c>
      <c r="E1288" s="41">
        <v>111500</v>
      </c>
      <c r="F1288" s="42" t="s">
        <v>210</v>
      </c>
      <c r="G1288" s="41"/>
      <c r="H1288" s="41"/>
      <c r="I1288" s="41">
        <v>2989.62</v>
      </c>
      <c r="J1288" s="203"/>
      <c r="K1288" s="286" t="s">
        <v>154</v>
      </c>
      <c r="L1288" s="94"/>
      <c r="M1288" s="94"/>
      <c r="N1288" s="94"/>
      <c r="O1288" s="170"/>
    </row>
    <row r="1289" spans="1:15" ht="15" customHeight="1">
      <c r="A1289" s="91">
        <v>2001011</v>
      </c>
      <c r="B1289" s="41" t="s">
        <v>97</v>
      </c>
      <c r="C1289" s="43">
        <v>201</v>
      </c>
      <c r="D1289" s="41" t="s">
        <v>152</v>
      </c>
      <c r="E1289" s="41">
        <v>111500</v>
      </c>
      <c r="F1289" s="42" t="s">
        <v>210</v>
      </c>
      <c r="G1289" s="41"/>
      <c r="H1289" s="41"/>
      <c r="I1289" s="41">
        <v>160.41999999999999</v>
      </c>
      <c r="J1289" s="203"/>
      <c r="K1289" s="286" t="s">
        <v>154</v>
      </c>
      <c r="L1289" s="94"/>
      <c r="M1289" s="94"/>
      <c r="N1289" s="94"/>
      <c r="O1289" s="170"/>
    </row>
    <row r="1290" spans="1:15" ht="15" customHeight="1">
      <c r="A1290" s="91">
        <v>2001011</v>
      </c>
      <c r="B1290" s="41" t="s">
        <v>97</v>
      </c>
      <c r="C1290" s="43">
        <v>201</v>
      </c>
      <c r="D1290" s="41" t="s">
        <v>152</v>
      </c>
      <c r="E1290" s="41">
        <v>111500</v>
      </c>
      <c r="F1290" s="42" t="s">
        <v>210</v>
      </c>
      <c r="G1290" s="41"/>
      <c r="H1290" s="41"/>
      <c r="I1290" s="41">
        <v>2442.1</v>
      </c>
      <c r="J1290" s="203"/>
      <c r="K1290" s="286" t="s">
        <v>154</v>
      </c>
      <c r="L1290" s="94"/>
      <c r="M1290" s="94"/>
      <c r="N1290" s="94"/>
      <c r="O1290" s="170"/>
    </row>
    <row r="1291" spans="1:15" ht="15" customHeight="1">
      <c r="A1291" s="91">
        <v>2001011</v>
      </c>
      <c r="B1291" s="41" t="s">
        <v>97</v>
      </c>
      <c r="C1291" s="43">
        <v>201</v>
      </c>
      <c r="D1291" s="41" t="s">
        <v>152</v>
      </c>
      <c r="E1291" s="41">
        <v>111500</v>
      </c>
      <c r="F1291" s="42" t="s">
        <v>210</v>
      </c>
      <c r="G1291" s="41"/>
      <c r="H1291" s="41"/>
      <c r="I1291" s="41">
        <v>320.83</v>
      </c>
      <c r="J1291" s="203"/>
      <c r="K1291" s="286" t="s">
        <v>154</v>
      </c>
      <c r="L1291" s="94"/>
      <c r="M1291" s="94"/>
      <c r="N1291" s="94"/>
      <c r="O1291" s="170"/>
    </row>
    <row r="1292" spans="1:15" ht="15" customHeight="1">
      <c r="A1292" s="91">
        <v>2001011</v>
      </c>
      <c r="B1292" s="41" t="s">
        <v>97</v>
      </c>
      <c r="C1292" s="43">
        <v>201</v>
      </c>
      <c r="D1292" s="41" t="s">
        <v>152</v>
      </c>
      <c r="E1292" s="41">
        <v>111500</v>
      </c>
      <c r="F1292" s="42" t="s">
        <v>210</v>
      </c>
      <c r="G1292" s="41"/>
      <c r="H1292" s="41"/>
      <c r="I1292" s="41">
        <v>1257.4100000000001</v>
      </c>
      <c r="J1292" s="203"/>
      <c r="K1292" s="286" t="s">
        <v>154</v>
      </c>
      <c r="L1292" s="94"/>
      <c r="M1292" s="94"/>
      <c r="N1292" s="94"/>
      <c r="O1292" s="170"/>
    </row>
    <row r="1293" spans="1:15" ht="15" customHeight="1">
      <c r="A1293" s="91">
        <v>2001011</v>
      </c>
      <c r="B1293" s="41" t="s">
        <v>97</v>
      </c>
      <c r="C1293" s="43">
        <v>201</v>
      </c>
      <c r="D1293" s="41" t="s">
        <v>152</v>
      </c>
      <c r="E1293" s="41">
        <v>111500</v>
      </c>
      <c r="F1293" s="42" t="s">
        <v>210</v>
      </c>
      <c r="G1293" s="41"/>
      <c r="H1293" s="41"/>
      <c r="I1293" s="41">
        <v>720</v>
      </c>
      <c r="J1293" s="203"/>
      <c r="K1293" s="286" t="s">
        <v>154</v>
      </c>
      <c r="L1293" s="94"/>
      <c r="M1293" s="94"/>
      <c r="N1293" s="94"/>
      <c r="O1293" s="170"/>
    </row>
    <row r="1294" spans="1:15" ht="15" customHeight="1">
      <c r="A1294" s="91">
        <v>2001011</v>
      </c>
      <c r="B1294" s="41" t="s">
        <v>97</v>
      </c>
      <c r="C1294" s="43">
        <v>201</v>
      </c>
      <c r="D1294" s="41" t="s">
        <v>152</v>
      </c>
      <c r="E1294" s="41">
        <v>111500</v>
      </c>
      <c r="F1294" s="42" t="s">
        <v>210</v>
      </c>
      <c r="G1294" s="41"/>
      <c r="H1294" s="41"/>
      <c r="I1294" s="41">
        <v>160.41999999999999</v>
      </c>
      <c r="J1294" s="203"/>
      <c r="K1294" s="286" t="s">
        <v>154</v>
      </c>
      <c r="L1294" s="94"/>
      <c r="M1294" s="94"/>
      <c r="N1294" s="94"/>
      <c r="O1294" s="170"/>
    </row>
    <row r="1295" spans="1:15" ht="15" customHeight="1">
      <c r="A1295" s="91">
        <v>2001011</v>
      </c>
      <c r="B1295" s="41" t="s">
        <v>97</v>
      </c>
      <c r="C1295" s="43">
        <v>201</v>
      </c>
      <c r="D1295" s="41" t="s">
        <v>152</v>
      </c>
      <c r="E1295" s="41">
        <v>111500</v>
      </c>
      <c r="F1295" s="42" t="s">
        <v>210</v>
      </c>
      <c r="G1295" s="41"/>
      <c r="H1295" s="41"/>
      <c r="I1295" s="41">
        <v>2475.6799999999998</v>
      </c>
      <c r="J1295" s="203"/>
      <c r="K1295" s="286" t="s">
        <v>154</v>
      </c>
      <c r="L1295" s="94"/>
      <c r="M1295" s="94"/>
      <c r="N1295" s="94"/>
      <c r="O1295" s="170"/>
    </row>
    <row r="1296" spans="1:15" ht="15" customHeight="1">
      <c r="A1296" s="91">
        <v>2001011</v>
      </c>
      <c r="B1296" s="41" t="s">
        <v>97</v>
      </c>
      <c r="C1296" s="43">
        <v>201</v>
      </c>
      <c r="D1296" s="41" t="s">
        <v>152</v>
      </c>
      <c r="E1296" s="41">
        <v>111500</v>
      </c>
      <c r="F1296" s="42" t="s">
        <v>210</v>
      </c>
      <c r="G1296" s="41"/>
      <c r="H1296" s="41"/>
      <c r="I1296" s="41">
        <v>320.83</v>
      </c>
      <c r="J1296" s="203"/>
      <c r="K1296" s="286" t="s">
        <v>154</v>
      </c>
      <c r="L1296" s="94"/>
      <c r="M1296" s="94"/>
      <c r="N1296" s="94"/>
      <c r="O1296" s="170"/>
    </row>
    <row r="1297" spans="1:15" ht="15" customHeight="1">
      <c r="A1297" s="91">
        <v>2001011</v>
      </c>
      <c r="B1297" s="41" t="s">
        <v>97</v>
      </c>
      <c r="C1297" s="43">
        <v>201</v>
      </c>
      <c r="D1297" s="41" t="s">
        <v>152</v>
      </c>
      <c r="E1297" s="41">
        <v>111500</v>
      </c>
      <c r="F1297" s="42" t="s">
        <v>210</v>
      </c>
      <c r="G1297" s="41"/>
      <c r="H1297" s="41"/>
      <c r="I1297" s="41">
        <v>63.78</v>
      </c>
      <c r="J1297" s="203"/>
      <c r="K1297" s="286" t="s">
        <v>154</v>
      </c>
      <c r="L1297" s="94"/>
      <c r="M1297" s="94"/>
      <c r="N1297" s="94"/>
      <c r="O1297" s="170"/>
    </row>
    <row r="1298" spans="1:15" ht="15" customHeight="1">
      <c r="A1298" s="91">
        <v>2001011</v>
      </c>
      <c r="B1298" s="41" t="s">
        <v>97</v>
      </c>
      <c r="C1298" s="43">
        <v>201</v>
      </c>
      <c r="D1298" s="41" t="s">
        <v>152</v>
      </c>
      <c r="E1298" s="41">
        <v>111500</v>
      </c>
      <c r="F1298" s="42" t="s">
        <v>210</v>
      </c>
      <c r="G1298" s="41"/>
      <c r="H1298" s="41"/>
      <c r="I1298" s="41">
        <v>4019.83</v>
      </c>
      <c r="J1298" s="203"/>
      <c r="K1298" s="286" t="s">
        <v>154</v>
      </c>
      <c r="L1298" s="94"/>
      <c r="M1298" s="94"/>
      <c r="N1298" s="94"/>
      <c r="O1298" s="170"/>
    </row>
    <row r="1299" spans="1:15" ht="15" customHeight="1">
      <c r="A1299" s="91">
        <v>2001011</v>
      </c>
      <c r="B1299" s="41" t="s">
        <v>97</v>
      </c>
      <c r="C1299" s="43">
        <v>201</v>
      </c>
      <c r="D1299" s="41" t="s">
        <v>152</v>
      </c>
      <c r="E1299" s="41">
        <v>111500</v>
      </c>
      <c r="F1299" s="42" t="s">
        <v>210</v>
      </c>
      <c r="G1299" s="41"/>
      <c r="H1299" s="41"/>
      <c r="I1299" s="41">
        <v>29.2</v>
      </c>
      <c r="J1299" s="203"/>
      <c r="K1299" s="286" t="s">
        <v>154</v>
      </c>
      <c r="L1299" s="94"/>
      <c r="M1299" s="94"/>
      <c r="N1299" s="94"/>
      <c r="O1299" s="170"/>
    </row>
    <row r="1300" spans="1:15" ht="15" customHeight="1">
      <c r="A1300" s="91">
        <v>2001011</v>
      </c>
      <c r="B1300" s="41" t="s">
        <v>97</v>
      </c>
      <c r="C1300" s="43">
        <v>201</v>
      </c>
      <c r="D1300" s="41" t="s">
        <v>152</v>
      </c>
      <c r="E1300" s="41">
        <v>111500</v>
      </c>
      <c r="F1300" s="42" t="s">
        <v>210</v>
      </c>
      <c r="G1300" s="41"/>
      <c r="H1300" s="41"/>
      <c r="I1300" s="41">
        <v>2989.38</v>
      </c>
      <c r="J1300" s="203"/>
      <c r="K1300" s="286" t="s">
        <v>154</v>
      </c>
      <c r="L1300" s="94"/>
      <c r="M1300" s="94"/>
      <c r="N1300" s="94"/>
      <c r="O1300" s="170"/>
    </row>
    <row r="1301" spans="1:15" ht="15" customHeight="1">
      <c r="A1301" s="91">
        <v>2001041</v>
      </c>
      <c r="B1301" s="41" t="s">
        <v>98</v>
      </c>
      <c r="C1301" s="43">
        <v>201</v>
      </c>
      <c r="D1301" s="41" t="s">
        <v>152</v>
      </c>
      <c r="E1301" s="41">
        <v>111500</v>
      </c>
      <c r="F1301" s="42" t="s">
        <v>210</v>
      </c>
      <c r="G1301" s="41"/>
      <c r="H1301" s="41"/>
      <c r="I1301" s="41">
        <v>543.48</v>
      </c>
      <c r="J1301" s="203"/>
      <c r="K1301" s="286" t="s">
        <v>154</v>
      </c>
      <c r="L1301" s="94"/>
      <c r="M1301" s="94"/>
      <c r="N1301" s="94"/>
      <c r="O1301" s="170"/>
    </row>
    <row r="1302" spans="1:15" ht="15" customHeight="1">
      <c r="A1302" s="91">
        <v>2001041</v>
      </c>
      <c r="B1302" s="41" t="s">
        <v>98</v>
      </c>
      <c r="C1302" s="43">
        <v>201</v>
      </c>
      <c r="D1302" s="41" t="s">
        <v>152</v>
      </c>
      <c r="E1302" s="41">
        <v>111500</v>
      </c>
      <c r="F1302" s="42" t="s">
        <v>210</v>
      </c>
      <c r="G1302" s="41"/>
      <c r="H1302" s="41"/>
      <c r="I1302" s="41">
        <v>500</v>
      </c>
      <c r="J1302" s="203"/>
      <c r="K1302" s="286" t="s">
        <v>154</v>
      </c>
      <c r="L1302" s="94"/>
      <c r="M1302" s="94"/>
      <c r="N1302" s="94"/>
      <c r="O1302" s="170"/>
    </row>
    <row r="1303" spans="1:15" ht="15" customHeight="1">
      <c r="A1303" s="91">
        <v>2001041</v>
      </c>
      <c r="B1303" s="41" t="s">
        <v>98</v>
      </c>
      <c r="C1303" s="43">
        <v>201</v>
      </c>
      <c r="D1303" s="41" t="s">
        <v>152</v>
      </c>
      <c r="E1303" s="41">
        <v>111500</v>
      </c>
      <c r="F1303" s="42" t="s">
        <v>210</v>
      </c>
      <c r="G1303" s="41"/>
      <c r="H1303" s="41"/>
      <c r="I1303" s="41">
        <v>525</v>
      </c>
      <c r="J1303" s="203"/>
      <c r="K1303" s="286" t="s">
        <v>154</v>
      </c>
      <c r="L1303" s="94"/>
      <c r="M1303" s="94"/>
      <c r="N1303" s="94"/>
      <c r="O1303" s="170"/>
    </row>
    <row r="1304" spans="1:15" ht="15" customHeight="1">
      <c r="A1304" s="91">
        <v>2001041</v>
      </c>
      <c r="B1304" s="41" t="s">
        <v>98</v>
      </c>
      <c r="C1304" s="43">
        <v>201</v>
      </c>
      <c r="D1304" s="41" t="s">
        <v>152</v>
      </c>
      <c r="E1304" s="41">
        <v>111500</v>
      </c>
      <c r="F1304" s="42" t="s">
        <v>210</v>
      </c>
      <c r="G1304" s="41"/>
      <c r="H1304" s="41"/>
      <c r="I1304" s="41">
        <v>3294.29</v>
      </c>
      <c r="J1304" s="203"/>
      <c r="K1304" s="286" t="s">
        <v>154</v>
      </c>
      <c r="L1304" s="94"/>
      <c r="M1304" s="94"/>
      <c r="N1304" s="94"/>
      <c r="O1304" s="170"/>
    </row>
    <row r="1305" spans="1:15" ht="15" customHeight="1">
      <c r="A1305" s="91">
        <v>2001041</v>
      </c>
      <c r="B1305" s="41" t="s">
        <v>98</v>
      </c>
      <c r="C1305" s="43">
        <v>201</v>
      </c>
      <c r="D1305" s="41" t="s">
        <v>152</v>
      </c>
      <c r="E1305" s="41">
        <v>111500</v>
      </c>
      <c r="F1305" s="42" t="s">
        <v>210</v>
      </c>
      <c r="G1305" s="41"/>
      <c r="H1305" s="41"/>
      <c r="I1305" s="41">
        <v>6950.9</v>
      </c>
      <c r="J1305" s="203"/>
      <c r="K1305" s="286" t="s">
        <v>154</v>
      </c>
      <c r="L1305" s="94"/>
      <c r="M1305" s="94"/>
      <c r="N1305" s="94"/>
      <c r="O1305" s="170"/>
    </row>
    <row r="1306" spans="1:15" ht="15" customHeight="1">
      <c r="A1306" s="91">
        <v>2001041</v>
      </c>
      <c r="B1306" s="41" t="s">
        <v>98</v>
      </c>
      <c r="C1306" s="43">
        <v>201</v>
      </c>
      <c r="D1306" s="41" t="s">
        <v>152</v>
      </c>
      <c r="E1306" s="41">
        <v>111500</v>
      </c>
      <c r="F1306" s="42" t="s">
        <v>210</v>
      </c>
      <c r="G1306" s="41"/>
      <c r="H1306" s="41"/>
      <c r="I1306" s="41">
        <v>1250</v>
      </c>
      <c r="J1306" s="203"/>
      <c r="K1306" s="286" t="s">
        <v>154</v>
      </c>
      <c r="L1306" s="94"/>
      <c r="M1306" s="94"/>
      <c r="N1306" s="94"/>
      <c r="O1306" s="170"/>
    </row>
    <row r="1307" spans="1:15" ht="15" customHeight="1">
      <c r="A1307" s="91">
        <v>2001021</v>
      </c>
      <c r="B1307" s="41" t="s">
        <v>89</v>
      </c>
      <c r="C1307" s="43">
        <v>201</v>
      </c>
      <c r="D1307" s="41" t="s">
        <v>152</v>
      </c>
      <c r="E1307" s="41">
        <v>111500</v>
      </c>
      <c r="F1307" s="42" t="s">
        <v>210</v>
      </c>
      <c r="G1307" s="41"/>
      <c r="H1307" s="41"/>
      <c r="I1307" s="41">
        <v>500</v>
      </c>
      <c r="J1307" s="203"/>
      <c r="K1307" s="286" t="s">
        <v>154</v>
      </c>
      <c r="L1307" s="94"/>
      <c r="M1307" s="94"/>
      <c r="N1307" s="94"/>
      <c r="O1307" s="170"/>
    </row>
    <row r="1308" spans="1:15" ht="15" customHeight="1">
      <c r="A1308" s="91">
        <v>2001021</v>
      </c>
      <c r="B1308" s="41" t="s">
        <v>89</v>
      </c>
      <c r="C1308" s="43">
        <v>201</v>
      </c>
      <c r="D1308" s="41" t="s">
        <v>152</v>
      </c>
      <c r="E1308" s="41">
        <v>111500</v>
      </c>
      <c r="F1308" s="42" t="s">
        <v>210</v>
      </c>
      <c r="G1308" s="41"/>
      <c r="H1308" s="41"/>
      <c r="I1308" s="41">
        <v>1250</v>
      </c>
      <c r="J1308" s="203"/>
      <c r="K1308" s="286" t="s">
        <v>154</v>
      </c>
      <c r="L1308" s="94"/>
      <c r="M1308" s="94"/>
      <c r="N1308" s="94"/>
      <c r="O1308" s="170"/>
    </row>
    <row r="1309" spans="1:15" ht="15" customHeight="1">
      <c r="A1309" s="91">
        <v>2001021</v>
      </c>
      <c r="B1309" s="41" t="s">
        <v>89</v>
      </c>
      <c r="C1309" s="43">
        <v>201</v>
      </c>
      <c r="D1309" s="41" t="s">
        <v>152</v>
      </c>
      <c r="E1309" s="41">
        <v>111500</v>
      </c>
      <c r="F1309" s="42" t="s">
        <v>210</v>
      </c>
      <c r="G1309" s="41"/>
      <c r="H1309" s="41"/>
      <c r="I1309" s="41">
        <v>4334.07</v>
      </c>
      <c r="J1309" s="203"/>
      <c r="K1309" s="286" t="s">
        <v>154</v>
      </c>
      <c r="L1309" s="94"/>
      <c r="M1309" s="94"/>
      <c r="N1309" s="94"/>
      <c r="O1309" s="170"/>
    </row>
    <row r="1310" spans="1:15" ht="15" customHeight="1">
      <c r="A1310" s="91">
        <v>2001021</v>
      </c>
      <c r="B1310" s="41" t="s">
        <v>89</v>
      </c>
      <c r="C1310" s="43">
        <v>201</v>
      </c>
      <c r="D1310" s="41" t="s">
        <v>152</v>
      </c>
      <c r="E1310" s="41">
        <v>111500</v>
      </c>
      <c r="F1310" s="42" t="s">
        <v>210</v>
      </c>
      <c r="G1310" s="41"/>
      <c r="H1310" s="41"/>
      <c r="I1310" s="41">
        <v>3651.65</v>
      </c>
      <c r="J1310" s="203"/>
      <c r="K1310" s="286" t="s">
        <v>154</v>
      </c>
      <c r="L1310" s="94"/>
      <c r="M1310" s="94"/>
      <c r="N1310" s="94"/>
      <c r="O1310" s="170"/>
    </row>
    <row r="1311" spans="1:15" ht="15" customHeight="1">
      <c r="A1311" s="91">
        <v>2001051</v>
      </c>
      <c r="B1311" s="41" t="s">
        <v>87</v>
      </c>
      <c r="C1311" s="43">
        <v>201</v>
      </c>
      <c r="D1311" s="41" t="s">
        <v>152</v>
      </c>
      <c r="E1311" s="41">
        <v>111500</v>
      </c>
      <c r="F1311" s="42" t="s">
        <v>210</v>
      </c>
      <c r="G1311" s="41"/>
      <c r="H1311" s="41"/>
      <c r="I1311" s="41">
        <v>2923.99</v>
      </c>
      <c r="J1311" s="203"/>
      <c r="K1311" s="286" t="s">
        <v>154</v>
      </c>
      <c r="L1311" s="94"/>
      <c r="M1311" s="94"/>
      <c r="N1311" s="94"/>
      <c r="O1311" s="170"/>
    </row>
    <row r="1312" spans="1:15" ht="15" customHeight="1">
      <c r="A1312" s="91">
        <v>2001051</v>
      </c>
      <c r="B1312" s="41" t="s">
        <v>87</v>
      </c>
      <c r="C1312" s="43">
        <v>201</v>
      </c>
      <c r="D1312" s="41" t="s">
        <v>152</v>
      </c>
      <c r="E1312" s="41">
        <v>111500</v>
      </c>
      <c r="F1312" s="42" t="s">
        <v>210</v>
      </c>
      <c r="G1312" s="41"/>
      <c r="H1312" s="41"/>
      <c r="I1312" s="41">
        <v>3329.27</v>
      </c>
      <c r="J1312" s="203"/>
      <c r="K1312" s="286" t="s">
        <v>154</v>
      </c>
      <c r="L1312" s="94"/>
      <c r="M1312" s="94"/>
      <c r="N1312" s="94"/>
      <c r="O1312" s="170"/>
    </row>
    <row r="1313" spans="1:15" ht="15" customHeight="1">
      <c r="A1313" s="91">
        <v>2001041</v>
      </c>
      <c r="B1313" s="41" t="s">
        <v>98</v>
      </c>
      <c r="C1313" s="43">
        <v>201</v>
      </c>
      <c r="D1313" s="41" t="s">
        <v>152</v>
      </c>
      <c r="E1313" s="41">
        <v>111500</v>
      </c>
      <c r="F1313" s="42" t="s">
        <v>210</v>
      </c>
      <c r="G1313" s="41"/>
      <c r="H1313" s="41"/>
      <c r="I1313" s="41">
        <v>4873.49</v>
      </c>
      <c r="J1313" s="203"/>
      <c r="K1313" s="286" t="s">
        <v>154</v>
      </c>
      <c r="L1313" s="94"/>
      <c r="M1313" s="94"/>
      <c r="N1313" s="94"/>
      <c r="O1313" s="170"/>
    </row>
    <row r="1314" spans="1:15" ht="15" customHeight="1">
      <c r="A1314" s="91">
        <v>2001041</v>
      </c>
      <c r="B1314" s="41" t="s">
        <v>98</v>
      </c>
      <c r="C1314" s="43">
        <v>201</v>
      </c>
      <c r="D1314" s="41" t="s">
        <v>152</v>
      </c>
      <c r="E1314" s="41">
        <v>111500</v>
      </c>
      <c r="F1314" s="42" t="s">
        <v>210</v>
      </c>
      <c r="G1314" s="41"/>
      <c r="H1314" s="41"/>
      <c r="I1314" s="41">
        <v>4787.1099999999997</v>
      </c>
      <c r="J1314" s="203"/>
      <c r="K1314" s="286" t="s">
        <v>154</v>
      </c>
      <c r="L1314" s="94"/>
      <c r="M1314" s="94"/>
      <c r="N1314" s="94"/>
      <c r="O1314" s="170"/>
    </row>
    <row r="1315" spans="1:15" ht="15" customHeight="1">
      <c r="A1315" s="91">
        <v>2001041</v>
      </c>
      <c r="B1315" s="41" t="s">
        <v>98</v>
      </c>
      <c r="C1315" s="43">
        <v>201</v>
      </c>
      <c r="D1315" s="41" t="s">
        <v>152</v>
      </c>
      <c r="E1315" s="41">
        <v>111500</v>
      </c>
      <c r="F1315" s="42" t="s">
        <v>210</v>
      </c>
      <c r="G1315" s="41"/>
      <c r="H1315" s="41"/>
      <c r="I1315" s="41">
        <v>500</v>
      </c>
      <c r="J1315" s="203"/>
      <c r="K1315" s="286" t="s">
        <v>154</v>
      </c>
      <c r="L1315" s="94"/>
      <c r="M1315" s="94"/>
      <c r="N1315" s="94"/>
      <c r="O1315" s="170"/>
    </row>
    <row r="1316" spans="1:15" ht="15" customHeight="1">
      <c r="A1316" s="91">
        <v>2001041</v>
      </c>
      <c r="B1316" s="41" t="s">
        <v>98</v>
      </c>
      <c r="C1316" s="43">
        <v>201</v>
      </c>
      <c r="D1316" s="41" t="s">
        <v>152</v>
      </c>
      <c r="E1316" s="41">
        <v>111500</v>
      </c>
      <c r="F1316" s="42" t="s">
        <v>210</v>
      </c>
      <c r="G1316" s="41"/>
      <c r="H1316" s="41"/>
      <c r="I1316" s="41">
        <v>18</v>
      </c>
      <c r="J1316" s="203"/>
      <c r="K1316" s="286" t="s">
        <v>154</v>
      </c>
      <c r="L1316" s="94"/>
      <c r="M1316" s="94"/>
      <c r="N1316" s="94"/>
      <c r="O1316" s="170"/>
    </row>
    <row r="1317" spans="1:15" ht="15" customHeight="1">
      <c r="A1317" s="91">
        <v>2001041</v>
      </c>
      <c r="B1317" s="41" t="s">
        <v>98</v>
      </c>
      <c r="C1317" s="43">
        <v>201</v>
      </c>
      <c r="D1317" s="41" t="s">
        <v>152</v>
      </c>
      <c r="E1317" s="41">
        <v>111500</v>
      </c>
      <c r="F1317" s="42" t="s">
        <v>210</v>
      </c>
      <c r="G1317" s="41"/>
      <c r="H1317" s="41"/>
      <c r="I1317" s="41">
        <v>381.88</v>
      </c>
      <c r="J1317" s="203"/>
      <c r="K1317" s="286" t="s">
        <v>154</v>
      </c>
      <c r="L1317" s="94"/>
      <c r="M1317" s="94"/>
      <c r="N1317" s="94"/>
      <c r="O1317" s="170"/>
    </row>
    <row r="1318" spans="1:15" ht="15" customHeight="1">
      <c r="A1318" s="91">
        <v>2001041</v>
      </c>
      <c r="B1318" s="41" t="s">
        <v>98</v>
      </c>
      <c r="C1318" s="43">
        <v>201</v>
      </c>
      <c r="D1318" s="41" t="s">
        <v>152</v>
      </c>
      <c r="E1318" s="41">
        <v>111500</v>
      </c>
      <c r="F1318" s="42" t="s">
        <v>210</v>
      </c>
      <c r="G1318" s="41"/>
      <c r="H1318" s="41"/>
      <c r="I1318" s="41">
        <v>10726.7</v>
      </c>
      <c r="J1318" s="203"/>
      <c r="K1318" s="286" t="s">
        <v>154</v>
      </c>
      <c r="L1318" s="94"/>
      <c r="M1318" s="94"/>
      <c r="N1318" s="94"/>
      <c r="O1318" s="170"/>
    </row>
    <row r="1319" spans="1:15" ht="15" customHeight="1">
      <c r="A1319" s="91">
        <v>2001041</v>
      </c>
      <c r="B1319" s="41" t="s">
        <v>98</v>
      </c>
      <c r="C1319" s="43">
        <v>201</v>
      </c>
      <c r="D1319" s="41" t="s">
        <v>152</v>
      </c>
      <c r="E1319" s="41">
        <v>111500</v>
      </c>
      <c r="F1319" s="42" t="s">
        <v>210</v>
      </c>
      <c r="G1319" s="41"/>
      <c r="H1319" s="41"/>
      <c r="I1319" s="41">
        <v>875</v>
      </c>
      <c r="J1319" s="203"/>
      <c r="K1319" s="286" t="s">
        <v>154</v>
      </c>
      <c r="L1319" s="94"/>
      <c r="M1319" s="94"/>
      <c r="N1319" s="94"/>
      <c r="O1319" s="170"/>
    </row>
    <row r="1320" spans="1:15" ht="15" customHeight="1">
      <c r="A1320" s="91">
        <v>2001041</v>
      </c>
      <c r="B1320" s="41" t="s">
        <v>98</v>
      </c>
      <c r="C1320" s="43">
        <v>201</v>
      </c>
      <c r="D1320" s="41" t="s">
        <v>152</v>
      </c>
      <c r="E1320" s="41">
        <v>111500</v>
      </c>
      <c r="F1320" s="42" t="s">
        <v>210</v>
      </c>
      <c r="G1320" s="41"/>
      <c r="H1320" s="41"/>
      <c r="I1320" s="41">
        <v>1300</v>
      </c>
      <c r="J1320" s="203"/>
      <c r="K1320" s="286" t="s">
        <v>154</v>
      </c>
      <c r="L1320" s="94"/>
      <c r="M1320" s="94"/>
      <c r="N1320" s="94"/>
      <c r="O1320" s="170"/>
    </row>
    <row r="1321" spans="1:15" ht="15" customHeight="1">
      <c r="A1321" s="91">
        <v>2001011</v>
      </c>
      <c r="B1321" s="41" t="s">
        <v>97</v>
      </c>
      <c r="C1321" s="43">
        <v>201</v>
      </c>
      <c r="D1321" s="41" t="s">
        <v>152</v>
      </c>
      <c r="E1321" s="41">
        <v>111500</v>
      </c>
      <c r="F1321" s="42" t="s">
        <v>210</v>
      </c>
      <c r="G1321" s="41"/>
      <c r="H1321" s="41"/>
      <c r="I1321" s="41">
        <v>320.83</v>
      </c>
      <c r="J1321" s="203"/>
      <c r="K1321" s="286" t="s">
        <v>154</v>
      </c>
      <c r="L1321" s="94"/>
      <c r="M1321" s="94"/>
      <c r="N1321" s="94"/>
      <c r="O1321" s="170"/>
    </row>
    <row r="1322" spans="1:15" ht="15" customHeight="1">
      <c r="A1322" s="91">
        <v>2001011</v>
      </c>
      <c r="B1322" s="41" t="s">
        <v>97</v>
      </c>
      <c r="C1322" s="43">
        <v>201</v>
      </c>
      <c r="D1322" s="41" t="s">
        <v>152</v>
      </c>
      <c r="E1322" s="41">
        <v>111500</v>
      </c>
      <c r="F1322" s="42" t="s">
        <v>210</v>
      </c>
      <c r="G1322" s="41"/>
      <c r="H1322" s="41"/>
      <c r="I1322" s="41">
        <v>443.28</v>
      </c>
      <c r="J1322" s="203"/>
      <c r="K1322" s="286" t="s">
        <v>154</v>
      </c>
      <c r="L1322" s="94"/>
      <c r="M1322" s="94"/>
      <c r="N1322" s="94"/>
      <c r="O1322" s="170"/>
    </row>
    <row r="1323" spans="1:15" ht="15" customHeight="1">
      <c r="A1323" s="91">
        <v>2001011</v>
      </c>
      <c r="B1323" s="41" t="s">
        <v>97</v>
      </c>
      <c r="C1323" s="43">
        <v>201</v>
      </c>
      <c r="D1323" s="41" t="s">
        <v>152</v>
      </c>
      <c r="E1323" s="41">
        <v>111500</v>
      </c>
      <c r="F1323" s="42" t="s">
        <v>210</v>
      </c>
      <c r="G1323" s="41"/>
      <c r="H1323" s="41"/>
      <c r="I1323" s="41">
        <v>2395.6</v>
      </c>
      <c r="J1323" s="203"/>
      <c r="K1323" s="286" t="s">
        <v>154</v>
      </c>
      <c r="L1323" s="94"/>
      <c r="M1323" s="94"/>
      <c r="N1323" s="94"/>
      <c r="O1323" s="170"/>
    </row>
    <row r="1324" spans="1:15" ht="15" customHeight="1">
      <c r="A1324" s="91">
        <v>2001011</v>
      </c>
      <c r="B1324" s="41" t="s">
        <v>97</v>
      </c>
      <c r="C1324" s="43">
        <v>201</v>
      </c>
      <c r="D1324" s="41" t="s">
        <v>152</v>
      </c>
      <c r="E1324" s="41">
        <v>111500</v>
      </c>
      <c r="F1324" s="42" t="s">
        <v>210</v>
      </c>
      <c r="G1324" s="41"/>
      <c r="H1324" s="41"/>
      <c r="I1324" s="41">
        <v>818.05</v>
      </c>
      <c r="J1324" s="203"/>
      <c r="K1324" s="286" t="s">
        <v>154</v>
      </c>
      <c r="L1324" s="94"/>
      <c r="M1324" s="94"/>
      <c r="N1324" s="94"/>
      <c r="O1324" s="170"/>
    </row>
    <row r="1325" spans="1:15" ht="15" customHeight="1">
      <c r="A1325" s="91">
        <v>2001011</v>
      </c>
      <c r="B1325" s="41" t="s">
        <v>97</v>
      </c>
      <c r="C1325" s="43">
        <v>201</v>
      </c>
      <c r="D1325" s="41" t="s">
        <v>152</v>
      </c>
      <c r="E1325" s="41">
        <v>111500</v>
      </c>
      <c r="F1325" s="42" t="s">
        <v>210</v>
      </c>
      <c r="G1325" s="41"/>
      <c r="H1325" s="41"/>
      <c r="I1325" s="41">
        <v>136.66</v>
      </c>
      <c r="J1325" s="203"/>
      <c r="K1325" s="286" t="s">
        <v>154</v>
      </c>
      <c r="L1325" s="94"/>
      <c r="M1325" s="94"/>
      <c r="N1325" s="94"/>
      <c r="O1325" s="170"/>
    </row>
    <row r="1326" spans="1:15" ht="15" customHeight="1">
      <c r="A1326" s="91">
        <v>2001011</v>
      </c>
      <c r="B1326" s="41" t="s">
        <v>97</v>
      </c>
      <c r="C1326" s="43">
        <v>201</v>
      </c>
      <c r="D1326" s="41" t="s">
        <v>152</v>
      </c>
      <c r="E1326" s="41">
        <v>111500</v>
      </c>
      <c r="F1326" s="42" t="s">
        <v>210</v>
      </c>
      <c r="G1326" s="41"/>
      <c r="H1326" s="41"/>
      <c r="I1326" s="41">
        <v>160.41999999999999</v>
      </c>
      <c r="J1326" s="203"/>
      <c r="K1326" s="286" t="s">
        <v>154</v>
      </c>
      <c r="L1326" s="94"/>
      <c r="M1326" s="94"/>
      <c r="N1326" s="94"/>
      <c r="O1326" s="170"/>
    </row>
    <row r="1327" spans="1:15" ht="15" customHeight="1">
      <c r="A1327" s="91">
        <v>2001011</v>
      </c>
      <c r="B1327" s="41" t="s">
        <v>97</v>
      </c>
      <c r="C1327" s="43">
        <v>201</v>
      </c>
      <c r="D1327" s="41" t="s">
        <v>152</v>
      </c>
      <c r="E1327" s="41">
        <v>111500</v>
      </c>
      <c r="F1327" s="42" t="s">
        <v>210</v>
      </c>
      <c r="G1327" s="41"/>
      <c r="H1327" s="41"/>
      <c r="I1327" s="41">
        <v>2726.99</v>
      </c>
      <c r="J1327" s="203"/>
      <c r="K1327" s="286" t="s">
        <v>154</v>
      </c>
      <c r="L1327" s="94"/>
      <c r="M1327" s="94"/>
      <c r="N1327" s="94"/>
      <c r="O1327" s="170"/>
    </row>
    <row r="1328" spans="1:15" ht="15" customHeight="1">
      <c r="A1328" s="91">
        <v>2001011</v>
      </c>
      <c r="B1328" s="41" t="s">
        <v>97</v>
      </c>
      <c r="C1328" s="43">
        <v>201</v>
      </c>
      <c r="D1328" s="41" t="s">
        <v>152</v>
      </c>
      <c r="E1328" s="41">
        <v>111500</v>
      </c>
      <c r="F1328" s="42" t="s">
        <v>210</v>
      </c>
      <c r="G1328" s="41"/>
      <c r="H1328" s="41"/>
      <c r="I1328" s="41">
        <v>3060.96</v>
      </c>
      <c r="J1328" s="203"/>
      <c r="K1328" s="286" t="s">
        <v>154</v>
      </c>
      <c r="L1328" s="94"/>
      <c r="M1328" s="94"/>
      <c r="N1328" s="94"/>
      <c r="O1328" s="170"/>
    </row>
    <row r="1329" spans="1:15" ht="15" customHeight="1">
      <c r="A1329" s="91">
        <v>2001011</v>
      </c>
      <c r="B1329" s="41" t="s">
        <v>97</v>
      </c>
      <c r="C1329" s="43">
        <v>201</v>
      </c>
      <c r="D1329" s="41" t="s">
        <v>152</v>
      </c>
      <c r="E1329" s="41">
        <v>111500</v>
      </c>
      <c r="F1329" s="42" t="s">
        <v>210</v>
      </c>
      <c r="G1329" s="41"/>
      <c r="H1329" s="41"/>
      <c r="I1329" s="41">
        <v>1325.69</v>
      </c>
      <c r="J1329" s="203"/>
      <c r="K1329" s="286" t="s">
        <v>154</v>
      </c>
      <c r="L1329" s="94"/>
      <c r="M1329" s="94"/>
      <c r="N1329" s="94"/>
      <c r="O1329" s="170"/>
    </row>
    <row r="1330" spans="1:15" ht="15" customHeight="1">
      <c r="A1330" s="91">
        <v>2001011</v>
      </c>
      <c r="B1330" s="41" t="s">
        <v>97</v>
      </c>
      <c r="C1330" s="43">
        <v>201</v>
      </c>
      <c r="D1330" s="41" t="s">
        <v>152</v>
      </c>
      <c r="E1330" s="41">
        <v>111500</v>
      </c>
      <c r="F1330" s="42" t="s">
        <v>210</v>
      </c>
      <c r="G1330" s="41"/>
      <c r="H1330" s="41"/>
      <c r="I1330" s="41">
        <v>1977.34</v>
      </c>
      <c r="J1330" s="203"/>
      <c r="K1330" s="286" t="s">
        <v>154</v>
      </c>
      <c r="L1330" s="94"/>
      <c r="M1330" s="94"/>
      <c r="N1330" s="94"/>
      <c r="O1330" s="170"/>
    </row>
    <row r="1331" spans="1:15" ht="15" customHeight="1">
      <c r="A1331" s="91">
        <v>2001011</v>
      </c>
      <c r="B1331" s="41" t="s">
        <v>97</v>
      </c>
      <c r="C1331" s="43">
        <v>201</v>
      </c>
      <c r="D1331" s="41" t="s">
        <v>152</v>
      </c>
      <c r="E1331" s="41">
        <v>111500</v>
      </c>
      <c r="F1331" s="42" t="s">
        <v>210</v>
      </c>
      <c r="G1331" s="41"/>
      <c r="H1331" s="41"/>
      <c r="I1331" s="41">
        <v>2940.43</v>
      </c>
      <c r="J1331" s="203"/>
      <c r="K1331" s="286" t="s">
        <v>154</v>
      </c>
      <c r="L1331" s="94"/>
      <c r="M1331" s="94"/>
      <c r="N1331" s="94"/>
      <c r="O1331" s="170"/>
    </row>
    <row r="1332" spans="1:15" ht="15" customHeight="1">
      <c r="A1332" s="91">
        <v>2001011</v>
      </c>
      <c r="B1332" s="41" t="s">
        <v>97</v>
      </c>
      <c r="C1332" s="43">
        <v>201</v>
      </c>
      <c r="D1332" s="41" t="s">
        <v>152</v>
      </c>
      <c r="E1332" s="41">
        <v>111500</v>
      </c>
      <c r="F1332" s="42" t="s">
        <v>210</v>
      </c>
      <c r="G1332" s="41"/>
      <c r="H1332" s="41"/>
      <c r="I1332" s="41">
        <v>61.88</v>
      </c>
      <c r="J1332" s="203"/>
      <c r="K1332" s="286" t="s">
        <v>154</v>
      </c>
      <c r="L1332" s="94"/>
      <c r="M1332" s="94"/>
      <c r="N1332" s="94"/>
      <c r="O1332" s="170"/>
    </row>
    <row r="1333" spans="1:15" ht="15" customHeight="1">
      <c r="A1333" s="91">
        <v>2001051</v>
      </c>
      <c r="B1333" s="41" t="s">
        <v>87</v>
      </c>
      <c r="C1333" s="43">
        <v>201</v>
      </c>
      <c r="D1333" s="41" t="s">
        <v>152</v>
      </c>
      <c r="E1333" s="41">
        <v>111500</v>
      </c>
      <c r="F1333" s="42" t="s">
        <v>210</v>
      </c>
      <c r="G1333" s="41"/>
      <c r="H1333" s="41"/>
      <c r="I1333" s="41">
        <v>4200</v>
      </c>
      <c r="J1333" s="203"/>
      <c r="K1333" s="286" t="s">
        <v>154</v>
      </c>
      <c r="L1333" s="94"/>
      <c r="M1333" s="94"/>
      <c r="N1333" s="94"/>
      <c r="O1333" s="170"/>
    </row>
    <row r="1334" spans="1:15" ht="15" customHeight="1">
      <c r="A1334" s="91">
        <v>2001021</v>
      </c>
      <c r="B1334" s="41" t="s">
        <v>89</v>
      </c>
      <c r="C1334" s="43">
        <v>201</v>
      </c>
      <c r="D1334" s="41" t="s">
        <v>152</v>
      </c>
      <c r="E1334" s="41">
        <v>111500</v>
      </c>
      <c r="F1334" s="42" t="s">
        <v>210</v>
      </c>
      <c r="G1334" s="41"/>
      <c r="H1334" s="41"/>
      <c r="I1334" s="41">
        <v>1440</v>
      </c>
      <c r="J1334" s="203"/>
      <c r="K1334" s="286" t="s">
        <v>154</v>
      </c>
      <c r="L1334" s="94"/>
      <c r="M1334" s="94"/>
      <c r="N1334" s="94"/>
      <c r="O1334" s="170"/>
    </row>
    <row r="1335" spans="1:15" ht="15" customHeight="1">
      <c r="A1335" s="91">
        <v>2001021</v>
      </c>
      <c r="B1335" s="41" t="s">
        <v>89</v>
      </c>
      <c r="C1335" s="43">
        <v>201</v>
      </c>
      <c r="D1335" s="41" t="s">
        <v>152</v>
      </c>
      <c r="E1335" s="41">
        <v>111500</v>
      </c>
      <c r="F1335" s="42" t="s">
        <v>210</v>
      </c>
      <c r="G1335" s="41"/>
      <c r="H1335" s="41"/>
      <c r="I1335" s="41">
        <v>875</v>
      </c>
      <c r="J1335" s="203"/>
      <c r="K1335" s="286" t="s">
        <v>154</v>
      </c>
      <c r="L1335" s="94"/>
      <c r="M1335" s="94"/>
      <c r="N1335" s="94"/>
      <c r="O1335" s="170"/>
    </row>
    <row r="1336" spans="1:15" ht="15" customHeight="1">
      <c r="A1336" s="91">
        <v>2001021</v>
      </c>
      <c r="B1336" s="41" t="s">
        <v>89</v>
      </c>
      <c r="C1336" s="43">
        <v>201</v>
      </c>
      <c r="D1336" s="41" t="s">
        <v>152</v>
      </c>
      <c r="E1336" s="41">
        <v>111500</v>
      </c>
      <c r="F1336" s="42" t="s">
        <v>210</v>
      </c>
      <c r="G1336" s="41"/>
      <c r="H1336" s="41"/>
      <c r="I1336" s="41">
        <v>1300</v>
      </c>
      <c r="J1336" s="203"/>
      <c r="K1336" s="286" t="s">
        <v>154</v>
      </c>
      <c r="L1336" s="94"/>
      <c r="M1336" s="94"/>
      <c r="N1336" s="94"/>
      <c r="O1336" s="170"/>
    </row>
    <row r="1337" spans="1:15" ht="15" customHeight="1">
      <c r="A1337" s="91">
        <v>2001011</v>
      </c>
      <c r="B1337" s="41" t="s">
        <v>97</v>
      </c>
      <c r="C1337" s="43">
        <v>201</v>
      </c>
      <c r="D1337" s="41" t="s">
        <v>152</v>
      </c>
      <c r="E1337" s="41">
        <v>111500</v>
      </c>
      <c r="F1337" s="42" t="s">
        <v>210</v>
      </c>
      <c r="G1337" s="41"/>
      <c r="H1337" s="41"/>
      <c r="I1337" s="41">
        <v>1221.1500000000001</v>
      </c>
      <c r="J1337" s="203"/>
      <c r="K1337" s="286" t="s">
        <v>154</v>
      </c>
      <c r="L1337" s="94"/>
      <c r="M1337" s="94"/>
      <c r="N1337" s="94"/>
      <c r="O1337" s="170"/>
    </row>
    <row r="1338" spans="1:15" ht="15" customHeight="1">
      <c r="A1338" s="91">
        <v>2001011</v>
      </c>
      <c r="B1338" s="41" t="s">
        <v>97</v>
      </c>
      <c r="C1338" s="43">
        <v>201</v>
      </c>
      <c r="D1338" s="41" t="s">
        <v>152</v>
      </c>
      <c r="E1338" s="41">
        <v>111500</v>
      </c>
      <c r="F1338" s="42" t="s">
        <v>210</v>
      </c>
      <c r="G1338" s="41"/>
      <c r="H1338" s="41"/>
      <c r="I1338" s="41">
        <v>320.83</v>
      </c>
      <c r="J1338" s="203"/>
      <c r="K1338" s="286" t="s">
        <v>154</v>
      </c>
      <c r="L1338" s="94"/>
      <c r="M1338" s="94"/>
      <c r="N1338" s="94"/>
      <c r="O1338" s="170"/>
    </row>
    <row r="1339" spans="1:15" ht="15" customHeight="1">
      <c r="A1339" s="91">
        <v>2001011</v>
      </c>
      <c r="B1339" s="41" t="s">
        <v>97</v>
      </c>
      <c r="C1339" s="43">
        <v>201</v>
      </c>
      <c r="D1339" s="41" t="s">
        <v>152</v>
      </c>
      <c r="E1339" s="41">
        <v>111500</v>
      </c>
      <c r="F1339" s="42" t="s">
        <v>210</v>
      </c>
      <c r="G1339" s="41"/>
      <c r="H1339" s="41"/>
      <c r="I1339" s="41">
        <v>160.41999999999999</v>
      </c>
      <c r="J1339" s="203"/>
      <c r="K1339" s="286" t="s">
        <v>154</v>
      </c>
      <c r="L1339" s="94"/>
      <c r="M1339" s="94"/>
      <c r="N1339" s="94"/>
      <c r="O1339" s="170"/>
    </row>
    <row r="1340" spans="1:15" ht="15" customHeight="1">
      <c r="A1340" s="91">
        <v>2001011</v>
      </c>
      <c r="B1340" s="41" t="s">
        <v>97</v>
      </c>
      <c r="C1340" s="43">
        <v>201</v>
      </c>
      <c r="D1340" s="41" t="s">
        <v>152</v>
      </c>
      <c r="E1340" s="41">
        <v>111500</v>
      </c>
      <c r="F1340" s="42" t="s">
        <v>210</v>
      </c>
      <c r="G1340" s="41"/>
      <c r="H1340" s="41"/>
      <c r="I1340" s="41">
        <v>208.4</v>
      </c>
      <c r="J1340" s="203"/>
      <c r="K1340" s="286" t="s">
        <v>154</v>
      </c>
      <c r="L1340" s="94"/>
      <c r="M1340" s="94"/>
      <c r="N1340" s="94"/>
      <c r="O1340" s="170"/>
    </row>
    <row r="1341" spans="1:15" ht="15" customHeight="1">
      <c r="A1341" s="91">
        <v>2001021</v>
      </c>
      <c r="B1341" s="41" t="s">
        <v>89</v>
      </c>
      <c r="C1341" s="43">
        <v>201</v>
      </c>
      <c r="D1341" s="41" t="s">
        <v>152</v>
      </c>
      <c r="E1341" s="41">
        <v>111500</v>
      </c>
      <c r="F1341" s="42" t="s">
        <v>210</v>
      </c>
      <c r="G1341" s="41"/>
      <c r="H1341" s="41"/>
      <c r="I1341" s="41">
        <v>500</v>
      </c>
      <c r="J1341" s="203"/>
      <c r="K1341" s="286" t="s">
        <v>154</v>
      </c>
      <c r="L1341" s="94"/>
      <c r="M1341" s="94"/>
      <c r="N1341" s="94"/>
      <c r="O1341" s="170"/>
    </row>
    <row r="1342" spans="1:15" ht="15" customHeight="1">
      <c r="A1342" s="91">
        <v>2001021</v>
      </c>
      <c r="B1342" s="41" t="s">
        <v>89</v>
      </c>
      <c r="C1342" s="43">
        <v>201</v>
      </c>
      <c r="D1342" s="41" t="s">
        <v>152</v>
      </c>
      <c r="E1342" s="41">
        <v>111500</v>
      </c>
      <c r="F1342" s="42" t="s">
        <v>210</v>
      </c>
      <c r="G1342" s="41"/>
      <c r="H1342" s="41"/>
      <c r="I1342" s="41">
        <v>5333.56</v>
      </c>
      <c r="J1342" s="203"/>
      <c r="K1342" s="286" t="s">
        <v>154</v>
      </c>
      <c r="L1342" s="94"/>
      <c r="M1342" s="94"/>
      <c r="N1342" s="94"/>
      <c r="O1342" s="170"/>
    </row>
    <row r="1343" spans="1:15" ht="15" customHeight="1">
      <c r="A1343" s="91">
        <v>2001021</v>
      </c>
      <c r="B1343" s="41" t="s">
        <v>89</v>
      </c>
      <c r="C1343" s="43">
        <v>201</v>
      </c>
      <c r="D1343" s="41" t="s">
        <v>152</v>
      </c>
      <c r="E1343" s="41">
        <v>111500</v>
      </c>
      <c r="F1343" s="42" t="s">
        <v>210</v>
      </c>
      <c r="G1343" s="41"/>
      <c r="H1343" s="41"/>
      <c r="I1343" s="41">
        <v>639.9</v>
      </c>
      <c r="J1343" s="203"/>
      <c r="K1343" s="286" t="s">
        <v>154</v>
      </c>
      <c r="L1343" s="94"/>
      <c r="M1343" s="94"/>
      <c r="N1343" s="94"/>
      <c r="O1343" s="170"/>
    </row>
    <row r="1344" spans="1:15" ht="15" customHeight="1">
      <c r="A1344" s="91">
        <v>2001021</v>
      </c>
      <c r="B1344" s="41" t="s">
        <v>89</v>
      </c>
      <c r="C1344" s="43">
        <v>201</v>
      </c>
      <c r="D1344" s="41" t="s">
        <v>152</v>
      </c>
      <c r="E1344" s="41">
        <v>111500</v>
      </c>
      <c r="F1344" s="42" t="s">
        <v>210</v>
      </c>
      <c r="G1344" s="41"/>
      <c r="H1344" s="41"/>
      <c r="I1344" s="41">
        <v>3</v>
      </c>
      <c r="J1344" s="203"/>
      <c r="K1344" s="286" t="s">
        <v>154</v>
      </c>
      <c r="L1344" s="94"/>
      <c r="M1344" s="94"/>
      <c r="N1344" s="94"/>
      <c r="O1344" s="170"/>
    </row>
    <row r="1345" spans="1:15" ht="15" customHeight="1">
      <c r="A1345" s="91">
        <v>2001021</v>
      </c>
      <c r="B1345" s="41" t="s">
        <v>89</v>
      </c>
      <c r="C1345" s="43">
        <v>201</v>
      </c>
      <c r="D1345" s="41" t="s">
        <v>152</v>
      </c>
      <c r="E1345" s="41">
        <v>111500</v>
      </c>
      <c r="F1345" s="42" t="s">
        <v>210</v>
      </c>
      <c r="G1345" s="41"/>
      <c r="H1345" s="41"/>
      <c r="I1345" s="41">
        <v>4335.3</v>
      </c>
      <c r="J1345" s="203"/>
      <c r="K1345" s="286" t="s">
        <v>154</v>
      </c>
      <c r="L1345" s="94"/>
      <c r="M1345" s="94"/>
      <c r="N1345" s="94"/>
      <c r="O1345" s="170"/>
    </row>
    <row r="1346" spans="1:15" ht="15" customHeight="1">
      <c r="A1346" s="91">
        <v>2001051</v>
      </c>
      <c r="B1346" s="41" t="s">
        <v>87</v>
      </c>
      <c r="C1346" s="43">
        <v>201</v>
      </c>
      <c r="D1346" s="41" t="s">
        <v>152</v>
      </c>
      <c r="E1346" s="41">
        <v>111500</v>
      </c>
      <c r="F1346" s="42" t="s">
        <v>210</v>
      </c>
      <c r="G1346" s="41"/>
      <c r="H1346" s="41"/>
      <c r="I1346" s="41">
        <v>63.21</v>
      </c>
      <c r="J1346" s="203"/>
      <c r="K1346" s="286" t="s">
        <v>154</v>
      </c>
      <c r="L1346" s="94"/>
      <c r="M1346" s="94"/>
      <c r="N1346" s="94"/>
      <c r="O1346" s="170"/>
    </row>
    <row r="1347" spans="1:15" ht="15" customHeight="1">
      <c r="A1347" s="91">
        <v>2001051</v>
      </c>
      <c r="B1347" s="41" t="s">
        <v>87</v>
      </c>
      <c r="C1347" s="43">
        <v>201</v>
      </c>
      <c r="D1347" s="41" t="s">
        <v>152</v>
      </c>
      <c r="E1347" s="41">
        <v>111500</v>
      </c>
      <c r="F1347" s="42" t="s">
        <v>210</v>
      </c>
      <c r="G1347" s="41"/>
      <c r="H1347" s="41"/>
      <c r="I1347" s="41">
        <v>2608.12</v>
      </c>
      <c r="J1347" s="203"/>
      <c r="K1347" s="286" t="s">
        <v>154</v>
      </c>
      <c r="L1347" s="94"/>
      <c r="M1347" s="94"/>
      <c r="N1347" s="94"/>
      <c r="O1347" s="170"/>
    </row>
    <row r="1348" spans="1:15" ht="15" customHeight="1">
      <c r="A1348" s="91">
        <v>2001051</v>
      </c>
      <c r="B1348" s="41" t="s">
        <v>87</v>
      </c>
      <c r="C1348" s="43">
        <v>201</v>
      </c>
      <c r="D1348" s="41" t="s">
        <v>152</v>
      </c>
      <c r="E1348" s="41">
        <v>111500</v>
      </c>
      <c r="F1348" s="42" t="s">
        <v>210</v>
      </c>
      <c r="G1348" s="41"/>
      <c r="H1348" s="41"/>
      <c r="I1348" s="41">
        <v>2194.36</v>
      </c>
      <c r="J1348" s="203"/>
      <c r="K1348" s="286" t="s">
        <v>154</v>
      </c>
      <c r="L1348" s="94"/>
      <c r="M1348" s="94"/>
      <c r="N1348" s="94"/>
      <c r="O1348" s="170"/>
    </row>
    <row r="1349" spans="1:15" ht="15" customHeight="1">
      <c r="A1349" s="91">
        <v>2001011</v>
      </c>
      <c r="B1349" s="41" t="s">
        <v>97</v>
      </c>
      <c r="C1349" s="43">
        <v>201</v>
      </c>
      <c r="D1349" s="41" t="s">
        <v>152</v>
      </c>
      <c r="E1349" s="41">
        <v>111500</v>
      </c>
      <c r="F1349" s="42" t="s">
        <v>210</v>
      </c>
      <c r="G1349" s="41"/>
      <c r="H1349" s="41"/>
      <c r="I1349" s="41">
        <v>3180.78</v>
      </c>
      <c r="J1349" s="203"/>
      <c r="K1349" s="286" t="s">
        <v>154</v>
      </c>
      <c r="L1349" s="94"/>
      <c r="M1349" s="94"/>
      <c r="N1349" s="94"/>
      <c r="O1349" s="170"/>
    </row>
    <row r="1350" spans="1:15" ht="15" customHeight="1">
      <c r="A1350" s="91">
        <v>2001011</v>
      </c>
      <c r="B1350" s="41" t="s">
        <v>97</v>
      </c>
      <c r="C1350" s="43">
        <v>201</v>
      </c>
      <c r="D1350" s="41" t="s">
        <v>152</v>
      </c>
      <c r="E1350" s="41">
        <v>111500</v>
      </c>
      <c r="F1350" s="42" t="s">
        <v>210</v>
      </c>
      <c r="G1350" s="41"/>
      <c r="H1350" s="41"/>
      <c r="I1350" s="41">
        <v>2430.13</v>
      </c>
      <c r="J1350" s="203"/>
      <c r="K1350" s="286" t="s">
        <v>154</v>
      </c>
      <c r="L1350" s="94"/>
      <c r="M1350" s="94"/>
      <c r="N1350" s="94"/>
      <c r="O1350" s="170"/>
    </row>
    <row r="1351" spans="1:15" ht="15" customHeight="1">
      <c r="A1351" s="91">
        <v>2001011</v>
      </c>
      <c r="B1351" s="41" t="s">
        <v>97</v>
      </c>
      <c r="C1351" s="43">
        <v>201</v>
      </c>
      <c r="D1351" s="41" t="s">
        <v>152</v>
      </c>
      <c r="E1351" s="41">
        <v>111500</v>
      </c>
      <c r="F1351" s="42" t="s">
        <v>210</v>
      </c>
      <c r="G1351" s="41"/>
      <c r="H1351" s="41"/>
      <c r="I1351" s="41">
        <v>444.9</v>
      </c>
      <c r="J1351" s="203"/>
      <c r="K1351" s="286" t="s">
        <v>154</v>
      </c>
      <c r="L1351" s="94"/>
      <c r="M1351" s="94"/>
      <c r="N1351" s="94"/>
      <c r="O1351" s="170"/>
    </row>
    <row r="1352" spans="1:15" ht="15" customHeight="1">
      <c r="A1352" s="91">
        <v>2001011</v>
      </c>
      <c r="B1352" s="41" t="s">
        <v>97</v>
      </c>
      <c r="C1352" s="43">
        <v>201</v>
      </c>
      <c r="D1352" s="41" t="s">
        <v>152</v>
      </c>
      <c r="E1352" s="41">
        <v>111500</v>
      </c>
      <c r="F1352" s="42" t="s">
        <v>210</v>
      </c>
      <c r="G1352" s="41"/>
      <c r="H1352" s="41"/>
      <c r="I1352" s="41">
        <v>2944.77</v>
      </c>
      <c r="J1352" s="203"/>
      <c r="K1352" s="286" t="s">
        <v>154</v>
      </c>
      <c r="L1352" s="94"/>
      <c r="M1352" s="94"/>
      <c r="N1352" s="94"/>
      <c r="O1352" s="170"/>
    </row>
    <row r="1353" spans="1:15" ht="15" customHeight="1">
      <c r="A1353" s="91">
        <v>2001011</v>
      </c>
      <c r="B1353" s="41" t="s">
        <v>97</v>
      </c>
      <c r="C1353" s="43">
        <v>201</v>
      </c>
      <c r="D1353" s="41" t="s">
        <v>152</v>
      </c>
      <c r="E1353" s="41">
        <v>111500</v>
      </c>
      <c r="F1353" s="42" t="s">
        <v>210</v>
      </c>
      <c r="G1353" s="41"/>
      <c r="H1353" s="41"/>
      <c r="I1353" s="41">
        <v>176.04</v>
      </c>
      <c r="J1353" s="203"/>
      <c r="K1353" s="286" t="s">
        <v>154</v>
      </c>
      <c r="L1353" s="94"/>
      <c r="M1353" s="94"/>
      <c r="N1353" s="94"/>
      <c r="O1353" s="170"/>
    </row>
    <row r="1354" spans="1:15" ht="15" customHeight="1">
      <c r="A1354" s="91">
        <v>2001011</v>
      </c>
      <c r="B1354" s="41" t="s">
        <v>97</v>
      </c>
      <c r="C1354" s="43">
        <v>201</v>
      </c>
      <c r="D1354" s="41" t="s">
        <v>152</v>
      </c>
      <c r="E1354" s="41">
        <v>111500</v>
      </c>
      <c r="F1354" s="42" t="s">
        <v>210</v>
      </c>
      <c r="G1354" s="41"/>
      <c r="H1354" s="41"/>
      <c r="I1354" s="41">
        <v>2745.46</v>
      </c>
      <c r="J1354" s="203"/>
      <c r="K1354" s="286" t="s">
        <v>154</v>
      </c>
      <c r="L1354" s="94"/>
      <c r="M1354" s="94"/>
      <c r="N1354" s="94"/>
      <c r="O1354" s="170"/>
    </row>
    <row r="1355" spans="1:15" ht="15" customHeight="1">
      <c r="A1355" s="91">
        <v>2001011</v>
      </c>
      <c r="B1355" s="41" t="s">
        <v>97</v>
      </c>
      <c r="C1355" s="43">
        <v>201</v>
      </c>
      <c r="D1355" s="41" t="s">
        <v>152</v>
      </c>
      <c r="E1355" s="41">
        <v>111500</v>
      </c>
      <c r="F1355" s="42" t="s">
        <v>210</v>
      </c>
      <c r="G1355" s="41"/>
      <c r="H1355" s="41"/>
      <c r="I1355" s="41">
        <v>160.41999999999999</v>
      </c>
      <c r="J1355" s="203"/>
      <c r="K1355" s="286" t="s">
        <v>154</v>
      </c>
      <c r="L1355" s="94"/>
      <c r="M1355" s="94"/>
      <c r="N1355" s="94"/>
      <c r="O1355" s="170"/>
    </row>
    <row r="1356" spans="1:15" ht="15" customHeight="1">
      <c r="A1356" s="91">
        <v>2001011</v>
      </c>
      <c r="B1356" s="41" t="s">
        <v>97</v>
      </c>
      <c r="C1356" s="43">
        <v>201</v>
      </c>
      <c r="D1356" s="41" t="s">
        <v>152</v>
      </c>
      <c r="E1356" s="41">
        <v>111500</v>
      </c>
      <c r="F1356" s="42" t="s">
        <v>210</v>
      </c>
      <c r="G1356" s="41"/>
      <c r="H1356" s="41"/>
      <c r="I1356" s="41">
        <v>1382.47</v>
      </c>
      <c r="J1356" s="203"/>
      <c r="K1356" s="286" t="s">
        <v>154</v>
      </c>
      <c r="L1356" s="94"/>
      <c r="M1356" s="94"/>
      <c r="N1356" s="94"/>
      <c r="O1356" s="170"/>
    </row>
    <row r="1357" spans="1:15" ht="15" customHeight="1">
      <c r="A1357" s="91">
        <v>2001021</v>
      </c>
      <c r="B1357" s="41" t="s">
        <v>89</v>
      </c>
      <c r="C1357" s="43">
        <v>201</v>
      </c>
      <c r="D1357" s="41" t="s">
        <v>152</v>
      </c>
      <c r="E1357" s="41">
        <v>111500</v>
      </c>
      <c r="F1357" s="42" t="s">
        <v>210</v>
      </c>
      <c r="G1357" s="41"/>
      <c r="H1357" s="41"/>
      <c r="I1357" s="41">
        <v>875</v>
      </c>
      <c r="J1357" s="203"/>
      <c r="K1357" s="286" t="s">
        <v>154</v>
      </c>
      <c r="L1357" s="94"/>
      <c r="M1357" s="94"/>
      <c r="N1357" s="94"/>
      <c r="O1357" s="170"/>
    </row>
    <row r="1358" spans="1:15" ht="15" customHeight="1">
      <c r="A1358" s="91">
        <v>2001041</v>
      </c>
      <c r="B1358" s="41" t="s">
        <v>98</v>
      </c>
      <c r="C1358" s="43">
        <v>201</v>
      </c>
      <c r="D1358" s="41" t="s">
        <v>152</v>
      </c>
      <c r="E1358" s="41">
        <v>111500</v>
      </c>
      <c r="F1358" s="42" t="s">
        <v>210</v>
      </c>
      <c r="G1358" s="41"/>
      <c r="H1358" s="41"/>
      <c r="I1358" s="41">
        <v>500</v>
      </c>
      <c r="J1358" s="203"/>
      <c r="K1358" s="286" t="s">
        <v>154</v>
      </c>
      <c r="L1358" s="94"/>
      <c r="M1358" s="94"/>
      <c r="N1358" s="94"/>
      <c r="O1358" s="170"/>
    </row>
    <row r="1359" spans="1:15" ht="15" customHeight="1">
      <c r="A1359" s="91">
        <v>2001041</v>
      </c>
      <c r="B1359" s="41" t="s">
        <v>98</v>
      </c>
      <c r="C1359" s="43">
        <v>201</v>
      </c>
      <c r="D1359" s="41" t="s">
        <v>152</v>
      </c>
      <c r="E1359" s="41">
        <v>111500</v>
      </c>
      <c r="F1359" s="42" t="s">
        <v>210</v>
      </c>
      <c r="G1359" s="41"/>
      <c r="H1359" s="41"/>
      <c r="I1359" s="41">
        <v>4228.8900000000003</v>
      </c>
      <c r="J1359" s="203"/>
      <c r="K1359" s="286" t="s">
        <v>154</v>
      </c>
      <c r="L1359" s="94"/>
      <c r="M1359" s="94"/>
      <c r="N1359" s="94"/>
      <c r="O1359" s="170"/>
    </row>
    <row r="1360" spans="1:15" ht="15" customHeight="1">
      <c r="A1360" s="91">
        <v>2001041</v>
      </c>
      <c r="B1360" s="41" t="s">
        <v>98</v>
      </c>
      <c r="C1360" s="43">
        <v>201</v>
      </c>
      <c r="D1360" s="41" t="s">
        <v>152</v>
      </c>
      <c r="E1360" s="41">
        <v>111500</v>
      </c>
      <c r="F1360" s="42" t="s">
        <v>210</v>
      </c>
      <c r="G1360" s="41"/>
      <c r="H1360" s="41"/>
      <c r="I1360" s="41">
        <v>4647.45</v>
      </c>
      <c r="J1360" s="203"/>
      <c r="K1360" s="286" t="s">
        <v>154</v>
      </c>
      <c r="L1360" s="94"/>
      <c r="M1360" s="94"/>
      <c r="N1360" s="94"/>
      <c r="O1360" s="170"/>
    </row>
    <row r="1361" spans="1:15" ht="15" customHeight="1">
      <c r="A1361" s="91">
        <v>2001041</v>
      </c>
      <c r="B1361" s="41" t="s">
        <v>98</v>
      </c>
      <c r="C1361" s="43">
        <v>201</v>
      </c>
      <c r="D1361" s="41" t="s">
        <v>152</v>
      </c>
      <c r="E1361" s="41">
        <v>111500</v>
      </c>
      <c r="F1361" s="42" t="s">
        <v>210</v>
      </c>
      <c r="G1361" s="41"/>
      <c r="H1361" s="41"/>
      <c r="I1361" s="41">
        <v>875</v>
      </c>
      <c r="J1361" s="203"/>
      <c r="K1361" s="286" t="s">
        <v>154</v>
      </c>
      <c r="L1361" s="94"/>
      <c r="M1361" s="94"/>
      <c r="N1361" s="94"/>
      <c r="O1361" s="170"/>
    </row>
    <row r="1362" spans="1:15" ht="15" customHeight="1">
      <c r="A1362" s="91">
        <v>2001041</v>
      </c>
      <c r="B1362" s="41" t="s">
        <v>98</v>
      </c>
      <c r="C1362" s="43">
        <v>201</v>
      </c>
      <c r="D1362" s="41" t="s">
        <v>152</v>
      </c>
      <c r="E1362" s="41">
        <v>111500</v>
      </c>
      <c r="F1362" s="42" t="s">
        <v>210</v>
      </c>
      <c r="G1362" s="41"/>
      <c r="H1362" s="41"/>
      <c r="I1362" s="41">
        <v>1479.56</v>
      </c>
      <c r="J1362" s="203"/>
      <c r="K1362" s="286" t="s">
        <v>154</v>
      </c>
      <c r="L1362" s="94"/>
      <c r="M1362" s="94"/>
      <c r="N1362" s="94"/>
      <c r="O1362" s="170"/>
    </row>
    <row r="1363" spans="1:15" ht="15" customHeight="1">
      <c r="A1363" s="91">
        <v>2001041</v>
      </c>
      <c r="B1363" s="41" t="s">
        <v>98</v>
      </c>
      <c r="C1363" s="43">
        <v>201</v>
      </c>
      <c r="D1363" s="41" t="s">
        <v>152</v>
      </c>
      <c r="E1363" s="41">
        <v>111500</v>
      </c>
      <c r="F1363" s="42" t="s">
        <v>210</v>
      </c>
      <c r="G1363" s="41"/>
      <c r="H1363" s="41"/>
      <c r="I1363" s="41">
        <v>8952.42</v>
      </c>
      <c r="J1363" s="203"/>
      <c r="K1363" s="286" t="s">
        <v>154</v>
      </c>
      <c r="L1363" s="94"/>
      <c r="M1363" s="94"/>
      <c r="N1363" s="94"/>
      <c r="O1363" s="170"/>
    </row>
    <row r="1364" spans="1:15" ht="15" customHeight="1">
      <c r="A1364" s="91">
        <v>2001041</v>
      </c>
      <c r="B1364" s="41" t="s">
        <v>98</v>
      </c>
      <c r="C1364" s="43">
        <v>201</v>
      </c>
      <c r="D1364" s="41" t="s">
        <v>152</v>
      </c>
      <c r="E1364" s="41">
        <v>111500</v>
      </c>
      <c r="F1364" s="42" t="s">
        <v>210</v>
      </c>
      <c r="G1364" s="41"/>
      <c r="H1364" s="41"/>
      <c r="I1364" s="41">
        <v>6</v>
      </c>
      <c r="J1364" s="203"/>
      <c r="K1364" s="286" t="s">
        <v>154</v>
      </c>
      <c r="L1364" s="94"/>
      <c r="M1364" s="94"/>
      <c r="N1364" s="94"/>
      <c r="O1364" s="170"/>
    </row>
    <row r="1365" spans="1:15" ht="15" customHeight="1">
      <c r="A1365" s="91">
        <v>2001041</v>
      </c>
      <c r="B1365" s="41" t="s">
        <v>98</v>
      </c>
      <c r="C1365" s="43">
        <v>201</v>
      </c>
      <c r="D1365" s="41" t="s">
        <v>152</v>
      </c>
      <c r="E1365" s="41">
        <v>111500</v>
      </c>
      <c r="F1365" s="42" t="s">
        <v>210</v>
      </c>
      <c r="G1365" s="41"/>
      <c r="H1365" s="41"/>
      <c r="I1365" s="41">
        <v>21</v>
      </c>
      <c r="J1365" s="203"/>
      <c r="K1365" s="286" t="s">
        <v>154</v>
      </c>
      <c r="L1365" s="94"/>
      <c r="M1365" s="94"/>
      <c r="N1365" s="94"/>
      <c r="O1365" s="170"/>
    </row>
    <row r="1366" spans="1:15" ht="15" customHeight="1">
      <c r="A1366" s="91">
        <v>2001021</v>
      </c>
      <c r="B1366" s="41" t="s">
        <v>89</v>
      </c>
      <c r="C1366" s="43">
        <v>201</v>
      </c>
      <c r="D1366" s="41" t="s">
        <v>152</v>
      </c>
      <c r="E1366" s="41">
        <v>111500</v>
      </c>
      <c r="F1366" s="42" t="s">
        <v>210</v>
      </c>
      <c r="G1366" s="41"/>
      <c r="H1366" s="41"/>
      <c r="I1366" s="41">
        <v>1300</v>
      </c>
      <c r="J1366" s="203"/>
      <c r="K1366" s="286" t="s">
        <v>154</v>
      </c>
      <c r="L1366" s="94"/>
      <c r="M1366" s="94"/>
      <c r="N1366" s="94"/>
      <c r="O1366" s="170"/>
    </row>
    <row r="1367" spans="1:15" ht="15" customHeight="1">
      <c r="A1367" s="91">
        <v>2001021</v>
      </c>
      <c r="B1367" s="41" t="s">
        <v>89</v>
      </c>
      <c r="C1367" s="43">
        <v>201</v>
      </c>
      <c r="D1367" s="41" t="s">
        <v>152</v>
      </c>
      <c r="E1367" s="41">
        <v>111500</v>
      </c>
      <c r="F1367" s="42" t="s">
        <v>210</v>
      </c>
      <c r="G1367" s="41"/>
      <c r="H1367" s="41"/>
      <c r="I1367" s="41">
        <v>2065.11</v>
      </c>
      <c r="J1367" s="203"/>
      <c r="K1367" s="286" t="s">
        <v>154</v>
      </c>
      <c r="L1367" s="94"/>
      <c r="M1367" s="94"/>
      <c r="N1367" s="94"/>
      <c r="O1367" s="170"/>
    </row>
    <row r="1368" spans="1:15" ht="15" customHeight="1">
      <c r="A1368" s="91">
        <v>2001021</v>
      </c>
      <c r="B1368" s="41" t="s">
        <v>89</v>
      </c>
      <c r="C1368" s="43">
        <v>201</v>
      </c>
      <c r="D1368" s="41" t="s">
        <v>152</v>
      </c>
      <c r="E1368" s="41">
        <v>111500</v>
      </c>
      <c r="F1368" s="42" t="s">
        <v>210</v>
      </c>
      <c r="G1368" s="41"/>
      <c r="H1368" s="41"/>
      <c r="I1368" s="41">
        <v>4789.6000000000004</v>
      </c>
      <c r="J1368" s="203"/>
      <c r="K1368" s="286" t="s">
        <v>154</v>
      </c>
      <c r="L1368" s="94"/>
      <c r="M1368" s="94"/>
      <c r="N1368" s="94"/>
      <c r="O1368" s="170"/>
    </row>
    <row r="1369" spans="1:15" ht="15" customHeight="1">
      <c r="A1369" s="91">
        <v>2001021</v>
      </c>
      <c r="B1369" s="41" t="s">
        <v>89</v>
      </c>
      <c r="C1369" s="43">
        <v>201</v>
      </c>
      <c r="D1369" s="41" t="s">
        <v>152</v>
      </c>
      <c r="E1369" s="41">
        <v>111500</v>
      </c>
      <c r="F1369" s="42" t="s">
        <v>210</v>
      </c>
      <c r="G1369" s="41"/>
      <c r="H1369" s="41"/>
      <c r="I1369" s="41">
        <v>5465.75</v>
      </c>
      <c r="J1369" s="203"/>
      <c r="K1369" s="286" t="s">
        <v>154</v>
      </c>
      <c r="L1369" s="94"/>
      <c r="M1369" s="94"/>
      <c r="N1369" s="94"/>
      <c r="O1369" s="170"/>
    </row>
    <row r="1370" spans="1:15" ht="15" customHeight="1">
      <c r="A1370" s="91">
        <v>2001011</v>
      </c>
      <c r="B1370" s="41" t="s">
        <v>97</v>
      </c>
      <c r="C1370" s="43">
        <v>201</v>
      </c>
      <c r="D1370" s="41" t="s">
        <v>152</v>
      </c>
      <c r="E1370" s="41">
        <v>111500</v>
      </c>
      <c r="F1370" s="42" t="s">
        <v>210</v>
      </c>
      <c r="G1370" s="41"/>
      <c r="H1370" s="41"/>
      <c r="I1370" s="41">
        <v>160.41999999999999</v>
      </c>
      <c r="J1370" s="203"/>
      <c r="K1370" s="286" t="s">
        <v>154</v>
      </c>
      <c r="L1370" s="94"/>
      <c r="M1370" s="94"/>
      <c r="N1370" s="94"/>
      <c r="O1370" s="170"/>
    </row>
    <row r="1371" spans="1:15" ht="15" customHeight="1">
      <c r="A1371" s="91">
        <v>2001011</v>
      </c>
      <c r="B1371" s="41" t="s">
        <v>97</v>
      </c>
      <c r="C1371" s="43">
        <v>201</v>
      </c>
      <c r="D1371" s="41" t="s">
        <v>152</v>
      </c>
      <c r="E1371" s="41">
        <v>111500</v>
      </c>
      <c r="F1371" s="42" t="s">
        <v>210</v>
      </c>
      <c r="G1371" s="41"/>
      <c r="H1371" s="41"/>
      <c r="I1371" s="41">
        <v>2293.4699999999998</v>
      </c>
      <c r="J1371" s="203"/>
      <c r="K1371" s="286" t="s">
        <v>154</v>
      </c>
      <c r="L1371" s="94"/>
      <c r="M1371" s="94"/>
      <c r="N1371" s="94"/>
      <c r="O1371" s="170"/>
    </row>
    <row r="1372" spans="1:15" ht="15" customHeight="1">
      <c r="A1372" s="91">
        <v>2001011</v>
      </c>
      <c r="B1372" s="41" t="s">
        <v>97</v>
      </c>
      <c r="C1372" s="43">
        <v>201</v>
      </c>
      <c r="D1372" s="41" t="s">
        <v>152</v>
      </c>
      <c r="E1372" s="41">
        <v>111500</v>
      </c>
      <c r="F1372" s="42" t="s">
        <v>210</v>
      </c>
      <c r="G1372" s="41"/>
      <c r="H1372" s="41"/>
      <c r="I1372" s="41">
        <v>160.41999999999999</v>
      </c>
      <c r="J1372" s="203"/>
      <c r="K1372" s="286" t="s">
        <v>154</v>
      </c>
      <c r="L1372" s="94"/>
      <c r="M1372" s="94"/>
      <c r="N1372" s="94"/>
      <c r="O1372" s="170"/>
    </row>
    <row r="1373" spans="1:15" ht="15" customHeight="1">
      <c r="A1373" s="91">
        <v>2001011</v>
      </c>
      <c r="B1373" s="41" t="s">
        <v>97</v>
      </c>
      <c r="C1373" s="43">
        <v>201</v>
      </c>
      <c r="D1373" s="41" t="s">
        <v>152</v>
      </c>
      <c r="E1373" s="41">
        <v>111500</v>
      </c>
      <c r="F1373" s="42" t="s">
        <v>210</v>
      </c>
      <c r="G1373" s="41"/>
      <c r="H1373" s="41"/>
      <c r="I1373" s="41">
        <v>3360</v>
      </c>
      <c r="J1373" s="203"/>
      <c r="K1373" s="286" t="s">
        <v>154</v>
      </c>
      <c r="L1373" s="94"/>
      <c r="M1373" s="94"/>
      <c r="N1373" s="94"/>
      <c r="O1373" s="170"/>
    </row>
    <row r="1374" spans="1:15" ht="15" customHeight="1">
      <c r="A1374" s="91">
        <v>2001011</v>
      </c>
      <c r="B1374" s="41" t="s">
        <v>97</v>
      </c>
      <c r="C1374" s="43">
        <v>201</v>
      </c>
      <c r="D1374" s="41" t="s">
        <v>152</v>
      </c>
      <c r="E1374" s="41">
        <v>111500</v>
      </c>
      <c r="F1374" s="42" t="s">
        <v>210</v>
      </c>
      <c r="G1374" s="41"/>
      <c r="H1374" s="41"/>
      <c r="I1374" s="41">
        <v>3005</v>
      </c>
      <c r="J1374" s="203"/>
      <c r="K1374" s="286" t="s">
        <v>154</v>
      </c>
      <c r="L1374" s="94"/>
      <c r="M1374" s="94"/>
      <c r="N1374" s="94"/>
      <c r="O1374" s="170"/>
    </row>
    <row r="1375" spans="1:15" ht="15" customHeight="1">
      <c r="A1375" s="91">
        <v>2001011</v>
      </c>
      <c r="B1375" s="41" t="s">
        <v>97</v>
      </c>
      <c r="C1375" s="43">
        <v>201</v>
      </c>
      <c r="D1375" s="41" t="s">
        <v>152</v>
      </c>
      <c r="E1375" s="41">
        <v>111500</v>
      </c>
      <c r="F1375" s="42" t="s">
        <v>210</v>
      </c>
      <c r="G1375" s="41"/>
      <c r="H1375" s="41"/>
      <c r="I1375" s="41">
        <v>3182.24</v>
      </c>
      <c r="J1375" s="203"/>
      <c r="K1375" s="286" t="s">
        <v>154</v>
      </c>
      <c r="L1375" s="94"/>
      <c r="M1375" s="94"/>
      <c r="N1375" s="94"/>
      <c r="O1375" s="170"/>
    </row>
    <row r="1376" spans="1:15" ht="15" customHeight="1">
      <c r="A1376" s="91">
        <v>2001011</v>
      </c>
      <c r="B1376" s="41" t="s">
        <v>97</v>
      </c>
      <c r="C1376" s="43">
        <v>201</v>
      </c>
      <c r="D1376" s="41" t="s">
        <v>152</v>
      </c>
      <c r="E1376" s="41">
        <v>111500</v>
      </c>
      <c r="F1376" s="42" t="s">
        <v>210</v>
      </c>
      <c r="G1376" s="41"/>
      <c r="H1376" s="41"/>
      <c r="I1376" s="41">
        <v>1523.46</v>
      </c>
      <c r="J1376" s="203"/>
      <c r="K1376" s="286" t="s">
        <v>154</v>
      </c>
      <c r="L1376" s="94"/>
      <c r="M1376" s="94"/>
      <c r="N1376" s="94"/>
      <c r="O1376" s="170"/>
    </row>
    <row r="1377" spans="1:15" ht="15" customHeight="1">
      <c r="A1377" s="91">
        <v>2001011</v>
      </c>
      <c r="B1377" s="41" t="s">
        <v>97</v>
      </c>
      <c r="C1377" s="43">
        <v>201</v>
      </c>
      <c r="D1377" s="41" t="s">
        <v>152</v>
      </c>
      <c r="E1377" s="41">
        <v>111500</v>
      </c>
      <c r="F1377" s="42" t="s">
        <v>210</v>
      </c>
      <c r="G1377" s="41"/>
      <c r="H1377" s="41"/>
      <c r="I1377" s="41">
        <v>3038.7</v>
      </c>
      <c r="J1377" s="203"/>
      <c r="K1377" s="286" t="s">
        <v>154</v>
      </c>
      <c r="L1377" s="94"/>
      <c r="M1377" s="94"/>
      <c r="N1377" s="94"/>
      <c r="O1377" s="170"/>
    </row>
    <row r="1378" spans="1:15" ht="15" customHeight="1">
      <c r="A1378" s="91">
        <v>2001021</v>
      </c>
      <c r="B1378" s="41" t="s">
        <v>89</v>
      </c>
      <c r="C1378" s="43">
        <v>201</v>
      </c>
      <c r="D1378" s="41" t="s">
        <v>152</v>
      </c>
      <c r="E1378" s="41">
        <v>111500</v>
      </c>
      <c r="F1378" s="42" t="s">
        <v>210</v>
      </c>
      <c r="G1378" s="41"/>
      <c r="H1378" s="41"/>
      <c r="I1378" s="41">
        <v>750</v>
      </c>
      <c r="J1378" s="203"/>
      <c r="K1378" s="286" t="s">
        <v>154</v>
      </c>
      <c r="L1378" s="94"/>
      <c r="M1378" s="94"/>
      <c r="N1378" s="94"/>
      <c r="O1378" s="170"/>
    </row>
    <row r="1379" spans="1:15" ht="15" customHeight="1">
      <c r="A1379" s="91">
        <v>2001021</v>
      </c>
      <c r="B1379" s="41" t="s">
        <v>89</v>
      </c>
      <c r="C1379" s="43">
        <v>201</v>
      </c>
      <c r="D1379" s="41" t="s">
        <v>152</v>
      </c>
      <c r="E1379" s="41">
        <v>111500</v>
      </c>
      <c r="F1379" s="42" t="s">
        <v>210</v>
      </c>
      <c r="G1379" s="41"/>
      <c r="H1379" s="41"/>
      <c r="I1379" s="41">
        <v>1440</v>
      </c>
      <c r="J1379" s="203"/>
      <c r="K1379" s="286" t="s">
        <v>154</v>
      </c>
      <c r="L1379" s="94"/>
      <c r="M1379" s="94"/>
      <c r="N1379" s="94"/>
      <c r="O1379" s="170"/>
    </row>
    <row r="1380" spans="1:15" ht="15" customHeight="1">
      <c r="A1380" s="91">
        <v>2001051</v>
      </c>
      <c r="B1380" s="41" t="s">
        <v>87</v>
      </c>
      <c r="C1380" s="43">
        <v>201</v>
      </c>
      <c r="D1380" s="41" t="s">
        <v>152</v>
      </c>
      <c r="E1380" s="41">
        <v>111500</v>
      </c>
      <c r="F1380" s="42" t="s">
        <v>210</v>
      </c>
      <c r="G1380" s="41"/>
      <c r="H1380" s="41"/>
      <c r="I1380" s="41">
        <v>2550.12</v>
      </c>
      <c r="J1380" s="203"/>
      <c r="K1380" s="286" t="s">
        <v>154</v>
      </c>
      <c r="L1380" s="94"/>
      <c r="M1380" s="94"/>
      <c r="N1380" s="94"/>
      <c r="O1380" s="170"/>
    </row>
    <row r="1381" spans="1:15" ht="15" customHeight="1">
      <c r="A1381" s="91">
        <v>2001051</v>
      </c>
      <c r="B1381" s="41" t="s">
        <v>87</v>
      </c>
      <c r="C1381" s="43">
        <v>201</v>
      </c>
      <c r="D1381" s="41" t="s">
        <v>152</v>
      </c>
      <c r="E1381" s="41">
        <v>111500</v>
      </c>
      <c r="F1381" s="42" t="s">
        <v>210</v>
      </c>
      <c r="G1381" s="41"/>
      <c r="H1381" s="41"/>
      <c r="I1381" s="41">
        <v>3373.76</v>
      </c>
      <c r="J1381" s="203"/>
      <c r="K1381" s="286" t="s">
        <v>154</v>
      </c>
      <c r="L1381" s="94"/>
      <c r="M1381" s="94"/>
      <c r="N1381" s="94"/>
      <c r="O1381" s="170"/>
    </row>
    <row r="1382" spans="1:15" ht="15" customHeight="1">
      <c r="A1382" s="91">
        <v>2001051</v>
      </c>
      <c r="B1382" s="41" t="s">
        <v>87</v>
      </c>
      <c r="C1382" s="43">
        <v>201</v>
      </c>
      <c r="D1382" s="41" t="s">
        <v>152</v>
      </c>
      <c r="E1382" s="41">
        <v>111500</v>
      </c>
      <c r="F1382" s="42" t="s">
        <v>210</v>
      </c>
      <c r="G1382" s="41"/>
      <c r="H1382" s="41"/>
      <c r="I1382" s="41">
        <v>3151.87</v>
      </c>
      <c r="J1382" s="203"/>
      <c r="K1382" s="286" t="s">
        <v>154</v>
      </c>
      <c r="L1382" s="94"/>
      <c r="M1382" s="94"/>
      <c r="N1382" s="94"/>
      <c r="O1382" s="170"/>
    </row>
    <row r="1383" spans="1:15" ht="15" customHeight="1">
      <c r="A1383" s="91">
        <v>2001051</v>
      </c>
      <c r="B1383" s="41" t="s">
        <v>87</v>
      </c>
      <c r="C1383" s="43">
        <v>201</v>
      </c>
      <c r="D1383" s="41" t="s">
        <v>152</v>
      </c>
      <c r="E1383" s="41">
        <v>111500</v>
      </c>
      <c r="F1383" s="42" t="s">
        <v>210</v>
      </c>
      <c r="G1383" s="41"/>
      <c r="H1383" s="41"/>
      <c r="I1383" s="41">
        <v>591.94000000000005</v>
      </c>
      <c r="J1383" s="203"/>
      <c r="K1383" s="286" t="s">
        <v>154</v>
      </c>
      <c r="L1383" s="94"/>
      <c r="M1383" s="94"/>
      <c r="N1383" s="94"/>
      <c r="O1383" s="170"/>
    </row>
    <row r="1384" spans="1:15" ht="15" customHeight="1">
      <c r="A1384" s="91">
        <v>2001051</v>
      </c>
      <c r="B1384" s="41" t="s">
        <v>87</v>
      </c>
      <c r="C1384" s="43">
        <v>201</v>
      </c>
      <c r="D1384" s="41" t="s">
        <v>152</v>
      </c>
      <c r="E1384" s="41">
        <v>111500</v>
      </c>
      <c r="F1384" s="42" t="s">
        <v>210</v>
      </c>
      <c r="G1384" s="41"/>
      <c r="H1384" s="41"/>
      <c r="I1384" s="41">
        <v>4200</v>
      </c>
      <c r="J1384" s="203"/>
      <c r="K1384" s="286" t="s">
        <v>154</v>
      </c>
      <c r="L1384" s="94"/>
      <c r="M1384" s="94"/>
      <c r="N1384" s="94"/>
      <c r="O1384" s="170"/>
    </row>
    <row r="1385" spans="1:15" ht="15" customHeight="1">
      <c r="A1385" s="91">
        <v>2001021</v>
      </c>
      <c r="B1385" s="41" t="s">
        <v>89</v>
      </c>
      <c r="C1385" s="43">
        <v>201</v>
      </c>
      <c r="D1385" s="41" t="s">
        <v>152</v>
      </c>
      <c r="E1385" s="41">
        <v>111500</v>
      </c>
      <c r="F1385" s="42" t="s">
        <v>210</v>
      </c>
      <c r="G1385" s="41"/>
      <c r="H1385" s="41"/>
      <c r="I1385" s="41">
        <v>1250</v>
      </c>
      <c r="J1385" s="203"/>
      <c r="K1385" s="286" t="s">
        <v>154</v>
      </c>
      <c r="L1385" s="94"/>
      <c r="M1385" s="94"/>
      <c r="N1385" s="94"/>
      <c r="O1385" s="170"/>
    </row>
    <row r="1386" spans="1:15" ht="15" customHeight="1">
      <c r="A1386" s="91">
        <v>2001041</v>
      </c>
      <c r="B1386" s="41" t="s">
        <v>98</v>
      </c>
      <c r="C1386" s="43">
        <v>201</v>
      </c>
      <c r="D1386" s="41" t="s">
        <v>152</v>
      </c>
      <c r="E1386" s="41">
        <v>111500</v>
      </c>
      <c r="F1386" s="42" t="s">
        <v>210</v>
      </c>
      <c r="G1386" s="41"/>
      <c r="H1386" s="41"/>
      <c r="I1386" s="41">
        <v>4091.12</v>
      </c>
      <c r="J1386" s="203"/>
      <c r="K1386" s="286" t="s">
        <v>154</v>
      </c>
      <c r="L1386" s="94"/>
      <c r="M1386" s="94"/>
      <c r="N1386" s="94"/>
      <c r="O1386" s="170"/>
    </row>
    <row r="1387" spans="1:15" ht="15" customHeight="1">
      <c r="A1387" s="91">
        <v>2001041</v>
      </c>
      <c r="B1387" s="41" t="s">
        <v>98</v>
      </c>
      <c r="C1387" s="43">
        <v>201</v>
      </c>
      <c r="D1387" s="41" t="s">
        <v>152</v>
      </c>
      <c r="E1387" s="41">
        <v>111500</v>
      </c>
      <c r="F1387" s="42" t="s">
        <v>210</v>
      </c>
      <c r="G1387" s="41"/>
      <c r="H1387" s="41"/>
      <c r="I1387" s="41">
        <v>6386.83</v>
      </c>
      <c r="J1387" s="203"/>
      <c r="K1387" s="286" t="s">
        <v>154</v>
      </c>
      <c r="L1387" s="94"/>
      <c r="M1387" s="94"/>
      <c r="N1387" s="94"/>
      <c r="O1387" s="170"/>
    </row>
    <row r="1388" spans="1:15" ht="15" customHeight="1">
      <c r="A1388" s="91">
        <v>2001041</v>
      </c>
      <c r="B1388" s="41" t="s">
        <v>98</v>
      </c>
      <c r="C1388" s="43">
        <v>201</v>
      </c>
      <c r="D1388" s="41" t="s">
        <v>152</v>
      </c>
      <c r="E1388" s="41">
        <v>111500</v>
      </c>
      <c r="F1388" s="42" t="s">
        <v>210</v>
      </c>
      <c r="G1388" s="41"/>
      <c r="H1388" s="41"/>
      <c r="I1388" s="41">
        <v>8018.7</v>
      </c>
      <c r="J1388" s="203"/>
      <c r="K1388" s="286" t="s">
        <v>154</v>
      </c>
      <c r="L1388" s="94"/>
      <c r="M1388" s="94"/>
      <c r="N1388" s="94"/>
      <c r="O1388" s="170"/>
    </row>
    <row r="1389" spans="1:15" ht="15" customHeight="1">
      <c r="A1389" s="91">
        <v>2001041</v>
      </c>
      <c r="B1389" s="41" t="s">
        <v>98</v>
      </c>
      <c r="C1389" s="43">
        <v>201</v>
      </c>
      <c r="D1389" s="41" t="s">
        <v>152</v>
      </c>
      <c r="E1389" s="41">
        <v>111500</v>
      </c>
      <c r="F1389" s="42" t="s">
        <v>210</v>
      </c>
      <c r="G1389" s="41"/>
      <c r="H1389" s="41"/>
      <c r="I1389" s="41">
        <v>750</v>
      </c>
      <c r="J1389" s="203"/>
      <c r="K1389" s="286" t="s">
        <v>154</v>
      </c>
      <c r="L1389" s="94"/>
      <c r="M1389" s="94"/>
      <c r="N1389" s="94"/>
      <c r="O1389" s="170"/>
    </row>
    <row r="1390" spans="1:15" ht="15" customHeight="1">
      <c r="A1390" s="91">
        <v>2001041</v>
      </c>
      <c r="B1390" s="41" t="s">
        <v>98</v>
      </c>
      <c r="C1390" s="43">
        <v>201</v>
      </c>
      <c r="D1390" s="41" t="s">
        <v>152</v>
      </c>
      <c r="E1390" s="41">
        <v>111500</v>
      </c>
      <c r="F1390" s="42" t="s">
        <v>210</v>
      </c>
      <c r="G1390" s="41"/>
      <c r="H1390" s="41"/>
      <c r="I1390" s="41">
        <v>1250</v>
      </c>
      <c r="J1390" s="203"/>
      <c r="K1390" s="286" t="s">
        <v>154</v>
      </c>
      <c r="L1390" s="94"/>
      <c r="M1390" s="94"/>
      <c r="N1390" s="94"/>
      <c r="O1390" s="170"/>
    </row>
    <row r="1391" spans="1:15" ht="15" customHeight="1">
      <c r="A1391" s="91">
        <v>2001021</v>
      </c>
      <c r="B1391" s="41" t="s">
        <v>89</v>
      </c>
      <c r="C1391" s="43">
        <v>201</v>
      </c>
      <c r="D1391" s="41" t="s">
        <v>152</v>
      </c>
      <c r="E1391" s="41">
        <v>111500</v>
      </c>
      <c r="F1391" s="42" t="s">
        <v>210</v>
      </c>
      <c r="G1391" s="41"/>
      <c r="H1391" s="41"/>
      <c r="I1391" s="41">
        <v>3958.39</v>
      </c>
      <c r="J1391" s="203"/>
      <c r="K1391" s="286" t="s">
        <v>154</v>
      </c>
      <c r="L1391" s="94"/>
      <c r="M1391" s="94"/>
      <c r="N1391" s="94"/>
      <c r="O1391" s="170"/>
    </row>
    <row r="1392" spans="1:15" ht="15" customHeight="1">
      <c r="A1392" s="91">
        <v>2001051</v>
      </c>
      <c r="B1392" s="41" t="s">
        <v>87</v>
      </c>
      <c r="C1392" s="43">
        <v>201</v>
      </c>
      <c r="D1392" s="41" t="s">
        <v>152</v>
      </c>
      <c r="E1392" s="41">
        <v>111500</v>
      </c>
      <c r="F1392" s="42" t="s">
        <v>210</v>
      </c>
      <c r="G1392" s="41"/>
      <c r="H1392" s="41"/>
      <c r="I1392" s="41">
        <v>5486.8</v>
      </c>
      <c r="J1392" s="203"/>
      <c r="K1392" s="286" t="s">
        <v>154</v>
      </c>
      <c r="L1392" s="94"/>
      <c r="M1392" s="94"/>
      <c r="N1392" s="94"/>
      <c r="O1392" s="170"/>
    </row>
    <row r="1393" spans="1:15" ht="15" customHeight="1">
      <c r="A1393" s="91">
        <v>2001051</v>
      </c>
      <c r="B1393" s="41" t="s">
        <v>87</v>
      </c>
      <c r="C1393" s="43">
        <v>201</v>
      </c>
      <c r="D1393" s="41" t="s">
        <v>152</v>
      </c>
      <c r="E1393" s="41">
        <v>111500</v>
      </c>
      <c r="F1393" s="42" t="s">
        <v>210</v>
      </c>
      <c r="G1393" s="41"/>
      <c r="H1393" s="41"/>
      <c r="I1393" s="41">
        <v>53.9</v>
      </c>
      <c r="J1393" s="203"/>
      <c r="K1393" s="286" t="s">
        <v>154</v>
      </c>
      <c r="L1393" s="94"/>
      <c r="M1393" s="94"/>
      <c r="N1393" s="94"/>
      <c r="O1393" s="170"/>
    </row>
    <row r="1394" spans="1:15" ht="15" customHeight="1">
      <c r="A1394" s="91">
        <v>2001051</v>
      </c>
      <c r="B1394" s="41" t="s">
        <v>87</v>
      </c>
      <c r="C1394" s="43">
        <v>201</v>
      </c>
      <c r="D1394" s="41" t="s">
        <v>152</v>
      </c>
      <c r="E1394" s="41">
        <v>111500</v>
      </c>
      <c r="F1394" s="42" t="s">
        <v>210</v>
      </c>
      <c r="G1394" s="41"/>
      <c r="H1394" s="41"/>
      <c r="I1394" s="41">
        <v>4092.81</v>
      </c>
      <c r="J1394" s="203"/>
      <c r="K1394" s="286" t="s">
        <v>154</v>
      </c>
      <c r="L1394" s="94"/>
      <c r="M1394" s="94"/>
      <c r="N1394" s="94"/>
      <c r="O1394" s="170"/>
    </row>
    <row r="1395" spans="1:15" ht="15" customHeight="1">
      <c r="A1395" s="91">
        <v>2001021</v>
      </c>
      <c r="B1395" s="41" t="s">
        <v>89</v>
      </c>
      <c r="C1395" s="43">
        <v>201</v>
      </c>
      <c r="D1395" s="41" t="s">
        <v>152</v>
      </c>
      <c r="E1395" s="41">
        <v>111500</v>
      </c>
      <c r="F1395" s="42" t="s">
        <v>210</v>
      </c>
      <c r="G1395" s="41"/>
      <c r="H1395" s="41"/>
      <c r="I1395" s="41">
        <v>500</v>
      </c>
      <c r="J1395" s="203"/>
      <c r="K1395" s="286" t="s">
        <v>154</v>
      </c>
      <c r="L1395" s="94"/>
      <c r="M1395" s="94"/>
      <c r="N1395" s="94"/>
      <c r="O1395" s="170"/>
    </row>
    <row r="1396" spans="1:15" ht="15" customHeight="1">
      <c r="A1396" s="91">
        <v>2001021</v>
      </c>
      <c r="B1396" s="41" t="s">
        <v>89</v>
      </c>
      <c r="C1396" s="43">
        <v>201</v>
      </c>
      <c r="D1396" s="41" t="s">
        <v>152</v>
      </c>
      <c r="E1396" s="41">
        <v>111500</v>
      </c>
      <c r="F1396" s="42" t="s">
        <v>210</v>
      </c>
      <c r="G1396" s="41"/>
      <c r="H1396" s="41"/>
      <c r="I1396" s="41">
        <v>3848.59</v>
      </c>
      <c r="J1396" s="203"/>
      <c r="K1396" s="286" t="s">
        <v>154</v>
      </c>
      <c r="L1396" s="94"/>
      <c r="M1396" s="94"/>
      <c r="N1396" s="94"/>
      <c r="O1396" s="170"/>
    </row>
    <row r="1397" spans="1:15" ht="15" customHeight="1">
      <c r="A1397" s="91">
        <v>2001011</v>
      </c>
      <c r="B1397" s="41" t="s">
        <v>97</v>
      </c>
      <c r="C1397" s="43">
        <v>201</v>
      </c>
      <c r="D1397" s="41" t="s">
        <v>152</v>
      </c>
      <c r="E1397" s="41">
        <v>111500</v>
      </c>
      <c r="F1397" s="42" t="s">
        <v>210</v>
      </c>
      <c r="G1397" s="41"/>
      <c r="H1397" s="41"/>
      <c r="I1397" s="41">
        <v>286.76</v>
      </c>
      <c r="J1397" s="203"/>
      <c r="K1397" s="286" t="s">
        <v>154</v>
      </c>
      <c r="L1397" s="94"/>
      <c r="M1397" s="94"/>
      <c r="N1397" s="94"/>
      <c r="O1397" s="170"/>
    </row>
    <row r="1398" spans="1:15" ht="15" customHeight="1">
      <c r="A1398" s="91">
        <v>2001041</v>
      </c>
      <c r="B1398" s="41" t="s">
        <v>98</v>
      </c>
      <c r="C1398" s="43">
        <v>201</v>
      </c>
      <c r="D1398" s="41" t="s">
        <v>152</v>
      </c>
      <c r="E1398" s="41">
        <v>111500</v>
      </c>
      <c r="F1398" s="42" t="s">
        <v>210</v>
      </c>
      <c r="G1398" s="41"/>
      <c r="H1398" s="41"/>
      <c r="I1398" s="41">
        <v>500</v>
      </c>
      <c r="J1398" s="203"/>
      <c r="K1398" s="286" t="s">
        <v>154</v>
      </c>
      <c r="L1398" s="94"/>
      <c r="M1398" s="94"/>
      <c r="N1398" s="94"/>
      <c r="O1398" s="170"/>
    </row>
    <row r="1399" spans="1:15" ht="15" customHeight="1">
      <c r="A1399" s="91">
        <v>2001041</v>
      </c>
      <c r="B1399" s="41" t="s">
        <v>98</v>
      </c>
      <c r="C1399" s="43">
        <v>201</v>
      </c>
      <c r="D1399" s="41" t="s">
        <v>152</v>
      </c>
      <c r="E1399" s="41">
        <v>111500</v>
      </c>
      <c r="F1399" s="42" t="s">
        <v>210</v>
      </c>
      <c r="G1399" s="41"/>
      <c r="H1399" s="41"/>
      <c r="I1399" s="41">
        <v>4676.01</v>
      </c>
      <c r="J1399" s="203"/>
      <c r="K1399" s="286" t="s">
        <v>154</v>
      </c>
      <c r="L1399" s="94"/>
      <c r="M1399" s="94"/>
      <c r="N1399" s="94"/>
      <c r="O1399" s="170"/>
    </row>
    <row r="1400" spans="1:15" ht="15" customHeight="1">
      <c r="A1400" s="91">
        <v>2001041</v>
      </c>
      <c r="B1400" s="41" t="s">
        <v>98</v>
      </c>
      <c r="C1400" s="43">
        <v>201</v>
      </c>
      <c r="D1400" s="41" t="s">
        <v>152</v>
      </c>
      <c r="E1400" s="41">
        <v>111500</v>
      </c>
      <c r="F1400" s="42" t="s">
        <v>210</v>
      </c>
      <c r="G1400" s="41"/>
      <c r="H1400" s="41"/>
      <c r="I1400" s="41">
        <v>3241.34</v>
      </c>
      <c r="J1400" s="203"/>
      <c r="K1400" s="286" t="s">
        <v>154</v>
      </c>
      <c r="L1400" s="94"/>
      <c r="M1400" s="94"/>
      <c r="N1400" s="94"/>
      <c r="O1400" s="170"/>
    </row>
    <row r="1401" spans="1:15" ht="15" customHeight="1">
      <c r="A1401" s="91">
        <v>2001011</v>
      </c>
      <c r="B1401" s="41" t="s">
        <v>97</v>
      </c>
      <c r="C1401" s="43">
        <v>201</v>
      </c>
      <c r="D1401" s="41" t="s">
        <v>152</v>
      </c>
      <c r="E1401" s="41">
        <v>111500</v>
      </c>
      <c r="F1401" s="42" t="s">
        <v>210</v>
      </c>
      <c r="G1401" s="41"/>
      <c r="H1401" s="41"/>
      <c r="I1401" s="41">
        <v>1775.79</v>
      </c>
      <c r="J1401" s="203"/>
      <c r="K1401" s="286" t="s">
        <v>154</v>
      </c>
      <c r="L1401" s="94"/>
      <c r="M1401" s="94"/>
      <c r="N1401" s="94"/>
      <c r="O1401" s="170"/>
    </row>
    <row r="1402" spans="1:15" ht="15" customHeight="1">
      <c r="A1402" s="91">
        <v>2001011</v>
      </c>
      <c r="B1402" s="41" t="s">
        <v>97</v>
      </c>
      <c r="C1402" s="43">
        <v>201</v>
      </c>
      <c r="D1402" s="41" t="s">
        <v>152</v>
      </c>
      <c r="E1402" s="41">
        <v>111500</v>
      </c>
      <c r="F1402" s="42" t="s">
        <v>210</v>
      </c>
      <c r="G1402" s="41"/>
      <c r="H1402" s="41"/>
      <c r="I1402" s="41">
        <v>160.41999999999999</v>
      </c>
      <c r="J1402" s="203"/>
      <c r="K1402" s="286" t="s">
        <v>154</v>
      </c>
      <c r="L1402" s="94"/>
      <c r="M1402" s="94"/>
      <c r="N1402" s="94"/>
      <c r="O1402" s="170"/>
    </row>
    <row r="1403" spans="1:15" ht="15" customHeight="1">
      <c r="A1403" s="91">
        <v>2001011</v>
      </c>
      <c r="B1403" s="41" t="s">
        <v>97</v>
      </c>
      <c r="C1403" s="43">
        <v>201</v>
      </c>
      <c r="D1403" s="41" t="s">
        <v>152</v>
      </c>
      <c r="E1403" s="41">
        <v>111500</v>
      </c>
      <c r="F1403" s="42" t="s">
        <v>210</v>
      </c>
      <c r="G1403" s="41"/>
      <c r="H1403" s="41"/>
      <c r="I1403" s="41">
        <v>3938.23</v>
      </c>
      <c r="J1403" s="203"/>
      <c r="K1403" s="286" t="s">
        <v>154</v>
      </c>
      <c r="L1403" s="94"/>
      <c r="M1403" s="94"/>
      <c r="N1403" s="94"/>
      <c r="O1403" s="170"/>
    </row>
    <row r="1404" spans="1:15" ht="15" customHeight="1">
      <c r="A1404" s="91">
        <v>2001011</v>
      </c>
      <c r="B1404" s="41" t="s">
        <v>97</v>
      </c>
      <c r="C1404" s="43">
        <v>201</v>
      </c>
      <c r="D1404" s="41" t="s">
        <v>152</v>
      </c>
      <c r="E1404" s="41">
        <v>111500</v>
      </c>
      <c r="F1404" s="42" t="s">
        <v>210</v>
      </c>
      <c r="G1404" s="41"/>
      <c r="H1404" s="41"/>
      <c r="I1404" s="41">
        <v>1307.93</v>
      </c>
      <c r="J1404" s="203"/>
      <c r="K1404" s="286" t="s">
        <v>154</v>
      </c>
      <c r="L1404" s="94"/>
      <c r="M1404" s="94"/>
      <c r="N1404" s="94"/>
      <c r="O1404" s="170"/>
    </row>
    <row r="1405" spans="1:15" ht="15" customHeight="1">
      <c r="A1405" s="91">
        <v>2001011</v>
      </c>
      <c r="B1405" s="41" t="s">
        <v>97</v>
      </c>
      <c r="C1405" s="43">
        <v>201</v>
      </c>
      <c r="D1405" s="41" t="s">
        <v>152</v>
      </c>
      <c r="E1405" s="41">
        <v>111500</v>
      </c>
      <c r="F1405" s="42" t="s">
        <v>210</v>
      </c>
      <c r="G1405" s="41"/>
      <c r="H1405" s="41"/>
      <c r="I1405" s="41">
        <v>4537.09</v>
      </c>
      <c r="J1405" s="203"/>
      <c r="K1405" s="286" t="s">
        <v>154</v>
      </c>
      <c r="L1405" s="94"/>
      <c r="M1405" s="94"/>
      <c r="N1405" s="94"/>
      <c r="O1405" s="170"/>
    </row>
    <row r="1406" spans="1:15" ht="15" customHeight="1">
      <c r="A1406" s="91">
        <v>2001011</v>
      </c>
      <c r="B1406" s="41" t="s">
        <v>97</v>
      </c>
      <c r="C1406" s="43">
        <v>201</v>
      </c>
      <c r="D1406" s="41" t="s">
        <v>152</v>
      </c>
      <c r="E1406" s="41">
        <v>111500</v>
      </c>
      <c r="F1406" s="42" t="s">
        <v>210</v>
      </c>
      <c r="G1406" s="41"/>
      <c r="H1406" s="41"/>
      <c r="I1406" s="41">
        <v>939.19</v>
      </c>
      <c r="J1406" s="203"/>
      <c r="K1406" s="286" t="s">
        <v>154</v>
      </c>
      <c r="L1406" s="94"/>
      <c r="M1406" s="94"/>
      <c r="N1406" s="94"/>
      <c r="O1406" s="170"/>
    </row>
    <row r="1407" spans="1:15" ht="15" customHeight="1">
      <c r="A1407" s="91">
        <v>2001011</v>
      </c>
      <c r="B1407" s="41" t="s">
        <v>97</v>
      </c>
      <c r="C1407" s="43">
        <v>201</v>
      </c>
      <c r="D1407" s="41" t="s">
        <v>152</v>
      </c>
      <c r="E1407" s="41">
        <v>111500</v>
      </c>
      <c r="F1407" s="42" t="s">
        <v>210</v>
      </c>
      <c r="G1407" s="41"/>
      <c r="H1407" s="41"/>
      <c r="I1407" s="41">
        <v>160.41999999999999</v>
      </c>
      <c r="J1407" s="203"/>
      <c r="K1407" s="286" t="s">
        <v>154</v>
      </c>
      <c r="L1407" s="94"/>
      <c r="M1407" s="94"/>
      <c r="N1407" s="94"/>
      <c r="O1407" s="170"/>
    </row>
    <row r="1408" spans="1:15" ht="15" customHeight="1">
      <c r="A1408" s="91">
        <v>2001021</v>
      </c>
      <c r="B1408" s="41" t="s">
        <v>89</v>
      </c>
      <c r="C1408" s="43">
        <v>201</v>
      </c>
      <c r="D1408" s="41" t="s">
        <v>152</v>
      </c>
      <c r="E1408" s="41">
        <v>111500</v>
      </c>
      <c r="F1408" s="42" t="s">
        <v>210</v>
      </c>
      <c r="G1408" s="41"/>
      <c r="H1408" s="41"/>
      <c r="I1408" s="41">
        <v>875</v>
      </c>
      <c r="J1408" s="203"/>
      <c r="K1408" s="286" t="s">
        <v>154</v>
      </c>
      <c r="L1408" s="94"/>
      <c r="M1408" s="94"/>
      <c r="N1408" s="94"/>
      <c r="O1408" s="170"/>
    </row>
    <row r="1409" spans="1:15" ht="15" customHeight="1">
      <c r="A1409" s="91">
        <v>2001021</v>
      </c>
      <c r="B1409" s="41" t="s">
        <v>89</v>
      </c>
      <c r="C1409" s="43">
        <v>201</v>
      </c>
      <c r="D1409" s="41" t="s">
        <v>152</v>
      </c>
      <c r="E1409" s="41">
        <v>111500</v>
      </c>
      <c r="F1409" s="42" t="s">
        <v>210</v>
      </c>
      <c r="G1409" s="41"/>
      <c r="H1409" s="41"/>
      <c r="I1409" s="41">
        <v>6965.31</v>
      </c>
      <c r="J1409" s="203"/>
      <c r="K1409" s="286" t="s">
        <v>154</v>
      </c>
      <c r="L1409" s="94"/>
      <c r="M1409" s="94"/>
      <c r="N1409" s="94"/>
      <c r="O1409" s="170"/>
    </row>
    <row r="1410" spans="1:15" ht="15" customHeight="1">
      <c r="A1410" s="91">
        <v>2001021</v>
      </c>
      <c r="B1410" s="41" t="s">
        <v>89</v>
      </c>
      <c r="C1410" s="43">
        <v>201</v>
      </c>
      <c r="D1410" s="41" t="s">
        <v>152</v>
      </c>
      <c r="E1410" s="41">
        <v>111500</v>
      </c>
      <c r="F1410" s="42" t="s">
        <v>210</v>
      </c>
      <c r="G1410" s="41"/>
      <c r="H1410" s="41"/>
      <c r="I1410" s="41">
        <v>183.48</v>
      </c>
      <c r="J1410" s="203"/>
      <c r="K1410" s="286" t="s">
        <v>154</v>
      </c>
      <c r="L1410" s="94"/>
      <c r="M1410" s="94"/>
      <c r="N1410" s="94"/>
      <c r="O1410" s="170"/>
    </row>
    <row r="1411" spans="1:15" ht="15" customHeight="1">
      <c r="A1411" s="91">
        <v>2001021</v>
      </c>
      <c r="B1411" s="41" t="s">
        <v>89</v>
      </c>
      <c r="C1411" s="43">
        <v>201</v>
      </c>
      <c r="D1411" s="41" t="s">
        <v>152</v>
      </c>
      <c r="E1411" s="41">
        <v>111500</v>
      </c>
      <c r="F1411" s="42" t="s">
        <v>210</v>
      </c>
      <c r="G1411" s="41"/>
      <c r="H1411" s="41"/>
      <c r="I1411" s="41">
        <v>3037.07</v>
      </c>
      <c r="J1411" s="203"/>
      <c r="K1411" s="286" t="s">
        <v>154</v>
      </c>
      <c r="L1411" s="94"/>
      <c r="M1411" s="94"/>
      <c r="N1411" s="94"/>
      <c r="O1411" s="170"/>
    </row>
    <row r="1412" spans="1:15" ht="15" customHeight="1">
      <c r="A1412" s="91">
        <v>2001021</v>
      </c>
      <c r="B1412" s="41" t="s">
        <v>89</v>
      </c>
      <c r="C1412" s="43">
        <v>201</v>
      </c>
      <c r="D1412" s="41" t="s">
        <v>152</v>
      </c>
      <c r="E1412" s="41">
        <v>111500</v>
      </c>
      <c r="F1412" s="42" t="s">
        <v>210</v>
      </c>
      <c r="G1412" s="41"/>
      <c r="H1412" s="41"/>
      <c r="I1412" s="41">
        <v>1250</v>
      </c>
      <c r="J1412" s="203"/>
      <c r="K1412" s="286" t="s">
        <v>154</v>
      </c>
      <c r="L1412" s="94"/>
      <c r="M1412" s="94"/>
      <c r="N1412" s="94"/>
      <c r="O1412" s="170"/>
    </row>
    <row r="1413" spans="1:15" ht="15" customHeight="1">
      <c r="A1413" s="91">
        <v>2001021</v>
      </c>
      <c r="B1413" s="41" t="s">
        <v>89</v>
      </c>
      <c r="C1413" s="43">
        <v>201</v>
      </c>
      <c r="D1413" s="41" t="s">
        <v>152</v>
      </c>
      <c r="E1413" s="41">
        <v>111500</v>
      </c>
      <c r="F1413" s="42" t="s">
        <v>210</v>
      </c>
      <c r="G1413" s="41"/>
      <c r="H1413" s="41"/>
      <c r="I1413" s="41">
        <v>2674.63</v>
      </c>
      <c r="J1413" s="203"/>
      <c r="K1413" s="286" t="s">
        <v>154</v>
      </c>
      <c r="L1413" s="94"/>
      <c r="M1413" s="94"/>
      <c r="N1413" s="94"/>
      <c r="O1413" s="170"/>
    </row>
    <row r="1414" spans="1:15" ht="15" customHeight="1">
      <c r="A1414" s="91">
        <v>2001011</v>
      </c>
      <c r="B1414" s="41" t="s">
        <v>97</v>
      </c>
      <c r="C1414" s="43">
        <v>201</v>
      </c>
      <c r="D1414" s="41" t="s">
        <v>152</v>
      </c>
      <c r="E1414" s="41">
        <v>111500</v>
      </c>
      <c r="F1414" s="42" t="s">
        <v>210</v>
      </c>
      <c r="G1414" s="41"/>
      <c r="H1414" s="41"/>
      <c r="I1414" s="41">
        <v>320.83</v>
      </c>
      <c r="J1414" s="203"/>
      <c r="K1414" s="286" t="s">
        <v>154</v>
      </c>
      <c r="L1414" s="94"/>
      <c r="M1414" s="94"/>
      <c r="N1414" s="94"/>
      <c r="O1414" s="170"/>
    </row>
    <row r="1415" spans="1:15" ht="15" customHeight="1">
      <c r="A1415" s="91">
        <v>2001051</v>
      </c>
      <c r="B1415" s="41" t="s">
        <v>87</v>
      </c>
      <c r="C1415" s="43">
        <v>201</v>
      </c>
      <c r="D1415" s="41" t="s">
        <v>152</v>
      </c>
      <c r="E1415" s="41">
        <v>111500</v>
      </c>
      <c r="F1415" s="42" t="s">
        <v>210</v>
      </c>
      <c r="G1415" s="41"/>
      <c r="H1415" s="41"/>
      <c r="I1415" s="41">
        <v>3935.52</v>
      </c>
      <c r="J1415" s="203"/>
      <c r="K1415" s="286" t="s">
        <v>154</v>
      </c>
      <c r="L1415" s="94"/>
      <c r="M1415" s="94"/>
      <c r="N1415" s="94"/>
      <c r="O1415" s="170"/>
    </row>
    <row r="1416" spans="1:15" ht="15" customHeight="1">
      <c r="A1416" s="91">
        <v>2001051</v>
      </c>
      <c r="B1416" s="41" t="s">
        <v>87</v>
      </c>
      <c r="C1416" s="43">
        <v>201</v>
      </c>
      <c r="D1416" s="41" t="s">
        <v>152</v>
      </c>
      <c r="E1416" s="41">
        <v>111500</v>
      </c>
      <c r="F1416" s="42" t="s">
        <v>210</v>
      </c>
      <c r="G1416" s="41"/>
      <c r="H1416" s="41"/>
      <c r="I1416" s="41">
        <v>6</v>
      </c>
      <c r="J1416" s="203"/>
      <c r="K1416" s="286" t="s">
        <v>154</v>
      </c>
      <c r="L1416" s="94"/>
      <c r="M1416" s="94"/>
      <c r="N1416" s="94"/>
      <c r="O1416" s="170"/>
    </row>
    <row r="1417" spans="1:15" ht="15" customHeight="1">
      <c r="A1417" s="91">
        <v>2001051</v>
      </c>
      <c r="B1417" s="41" t="s">
        <v>87</v>
      </c>
      <c r="C1417" s="43">
        <v>201</v>
      </c>
      <c r="D1417" s="41" t="s">
        <v>152</v>
      </c>
      <c r="E1417" s="41">
        <v>111500</v>
      </c>
      <c r="F1417" s="42" t="s">
        <v>210</v>
      </c>
      <c r="G1417" s="41"/>
      <c r="H1417" s="41"/>
      <c r="I1417" s="41">
        <v>64.900000000000006</v>
      </c>
      <c r="J1417" s="203"/>
      <c r="K1417" s="286" t="s">
        <v>154</v>
      </c>
      <c r="L1417" s="94"/>
      <c r="M1417" s="94"/>
      <c r="N1417" s="94"/>
      <c r="O1417" s="170"/>
    </row>
    <row r="1418" spans="1:15" ht="15" customHeight="1">
      <c r="A1418" s="91">
        <v>2001051</v>
      </c>
      <c r="B1418" s="41" t="s">
        <v>87</v>
      </c>
      <c r="C1418" s="43">
        <v>201</v>
      </c>
      <c r="D1418" s="41" t="s">
        <v>152</v>
      </c>
      <c r="E1418" s="41">
        <v>111500</v>
      </c>
      <c r="F1418" s="42" t="s">
        <v>210</v>
      </c>
      <c r="G1418" s="41"/>
      <c r="H1418" s="41"/>
      <c r="I1418" s="41">
        <v>4908.4799999999996</v>
      </c>
      <c r="J1418" s="203"/>
      <c r="K1418" s="286" t="s">
        <v>154</v>
      </c>
      <c r="L1418" s="94"/>
      <c r="M1418" s="94"/>
      <c r="N1418" s="94"/>
      <c r="O1418" s="170"/>
    </row>
    <row r="1419" spans="1:15" ht="15" customHeight="1">
      <c r="A1419" s="91">
        <v>2001041</v>
      </c>
      <c r="B1419" s="41" t="s">
        <v>98</v>
      </c>
      <c r="C1419" s="43">
        <v>201</v>
      </c>
      <c r="D1419" s="41" t="s">
        <v>152</v>
      </c>
      <c r="E1419" s="41">
        <v>111500</v>
      </c>
      <c r="F1419" s="42" t="s">
        <v>210</v>
      </c>
      <c r="G1419" s="41"/>
      <c r="H1419" s="41"/>
      <c r="I1419" s="41">
        <v>875</v>
      </c>
      <c r="J1419" s="203"/>
      <c r="K1419" s="286" t="s">
        <v>154</v>
      </c>
      <c r="L1419" s="94"/>
      <c r="M1419" s="94"/>
      <c r="N1419" s="94"/>
      <c r="O1419" s="170"/>
    </row>
    <row r="1420" spans="1:15" ht="15" customHeight="1">
      <c r="A1420" s="91">
        <v>2001041</v>
      </c>
      <c r="B1420" s="41" t="s">
        <v>98</v>
      </c>
      <c r="C1420" s="43">
        <v>201</v>
      </c>
      <c r="D1420" s="41" t="s">
        <v>152</v>
      </c>
      <c r="E1420" s="41">
        <v>111500</v>
      </c>
      <c r="F1420" s="42" t="s">
        <v>210</v>
      </c>
      <c r="G1420" s="41"/>
      <c r="H1420" s="41"/>
      <c r="I1420" s="41">
        <v>5004.1899999999996</v>
      </c>
      <c r="J1420" s="203"/>
      <c r="K1420" s="286" t="s">
        <v>154</v>
      </c>
      <c r="L1420" s="94"/>
      <c r="M1420" s="94"/>
      <c r="N1420" s="94"/>
      <c r="O1420" s="170"/>
    </row>
    <row r="1421" spans="1:15" ht="15" customHeight="1">
      <c r="A1421" s="91">
        <v>2001041</v>
      </c>
      <c r="B1421" s="41" t="s">
        <v>98</v>
      </c>
      <c r="C1421" s="43">
        <v>201</v>
      </c>
      <c r="D1421" s="41" t="s">
        <v>152</v>
      </c>
      <c r="E1421" s="41">
        <v>111500</v>
      </c>
      <c r="F1421" s="42" t="s">
        <v>210</v>
      </c>
      <c r="G1421" s="41"/>
      <c r="H1421" s="41"/>
      <c r="I1421" s="41">
        <v>1250</v>
      </c>
      <c r="J1421" s="203"/>
      <c r="K1421" s="286" t="s">
        <v>154</v>
      </c>
      <c r="L1421" s="94"/>
      <c r="M1421" s="94"/>
      <c r="N1421" s="94"/>
      <c r="O1421" s="170"/>
    </row>
    <row r="1422" spans="1:15" ht="15" customHeight="1">
      <c r="A1422" s="91">
        <v>2001041</v>
      </c>
      <c r="B1422" s="41" t="s">
        <v>98</v>
      </c>
      <c r="C1422" s="43">
        <v>201</v>
      </c>
      <c r="D1422" s="41" t="s">
        <v>152</v>
      </c>
      <c r="E1422" s="41">
        <v>111500</v>
      </c>
      <c r="F1422" s="42" t="s">
        <v>210</v>
      </c>
      <c r="G1422" s="41"/>
      <c r="H1422" s="41"/>
      <c r="I1422" s="41">
        <v>113.28</v>
      </c>
      <c r="J1422" s="203"/>
      <c r="K1422" s="286" t="s">
        <v>154</v>
      </c>
      <c r="L1422" s="94"/>
      <c r="M1422" s="94"/>
      <c r="N1422" s="94"/>
      <c r="O1422" s="170"/>
    </row>
    <row r="1423" spans="1:15" ht="15" customHeight="1">
      <c r="A1423" s="91">
        <v>2001041</v>
      </c>
      <c r="B1423" s="41" t="s">
        <v>98</v>
      </c>
      <c r="C1423" s="43">
        <v>201</v>
      </c>
      <c r="D1423" s="41" t="s">
        <v>152</v>
      </c>
      <c r="E1423" s="41">
        <v>111500</v>
      </c>
      <c r="F1423" s="42" t="s">
        <v>210</v>
      </c>
      <c r="G1423" s="41"/>
      <c r="H1423" s="41"/>
      <c r="I1423" s="41">
        <v>495.88</v>
      </c>
      <c r="J1423" s="203"/>
      <c r="K1423" s="286" t="s">
        <v>154</v>
      </c>
      <c r="L1423" s="94"/>
      <c r="M1423" s="94"/>
      <c r="N1423" s="94"/>
      <c r="O1423" s="170"/>
    </row>
    <row r="1424" spans="1:15" ht="15" customHeight="1">
      <c r="A1424" s="91">
        <v>2001041</v>
      </c>
      <c r="B1424" s="41" t="s">
        <v>98</v>
      </c>
      <c r="C1424" s="43">
        <v>201</v>
      </c>
      <c r="D1424" s="41" t="s">
        <v>152</v>
      </c>
      <c r="E1424" s="41">
        <v>111500</v>
      </c>
      <c r="F1424" s="42" t="s">
        <v>210</v>
      </c>
      <c r="G1424" s="41"/>
      <c r="H1424" s="41"/>
      <c r="I1424" s="41">
        <v>6907.32</v>
      </c>
      <c r="J1424" s="203"/>
      <c r="K1424" s="286" t="s">
        <v>154</v>
      </c>
      <c r="L1424" s="94"/>
      <c r="M1424" s="94"/>
      <c r="N1424" s="94"/>
      <c r="O1424" s="170"/>
    </row>
    <row r="1425" spans="1:15" ht="15" customHeight="1">
      <c r="A1425" s="91">
        <v>2001041</v>
      </c>
      <c r="B1425" s="41" t="s">
        <v>98</v>
      </c>
      <c r="C1425" s="43">
        <v>201</v>
      </c>
      <c r="D1425" s="41" t="s">
        <v>152</v>
      </c>
      <c r="E1425" s="41">
        <v>111500</v>
      </c>
      <c r="F1425" s="42" t="s">
        <v>210</v>
      </c>
      <c r="G1425" s="41"/>
      <c r="H1425" s="41"/>
      <c r="I1425" s="41">
        <v>6504.95</v>
      </c>
      <c r="J1425" s="203"/>
      <c r="K1425" s="286" t="s">
        <v>154</v>
      </c>
      <c r="L1425" s="94"/>
      <c r="M1425" s="94"/>
      <c r="N1425" s="94"/>
      <c r="O1425" s="170"/>
    </row>
    <row r="1426" spans="1:15" ht="15" customHeight="1">
      <c r="A1426" s="91">
        <v>2001021</v>
      </c>
      <c r="B1426" s="41" t="s">
        <v>89</v>
      </c>
      <c r="C1426" s="43">
        <v>201</v>
      </c>
      <c r="D1426" s="41" t="s">
        <v>152</v>
      </c>
      <c r="E1426" s="41">
        <v>111500</v>
      </c>
      <c r="F1426" s="42" t="s">
        <v>210</v>
      </c>
      <c r="G1426" s="41"/>
      <c r="H1426" s="41"/>
      <c r="I1426" s="41">
        <v>5818.18</v>
      </c>
      <c r="J1426" s="203"/>
      <c r="K1426" s="286" t="s">
        <v>154</v>
      </c>
      <c r="L1426" s="94"/>
      <c r="M1426" s="94"/>
      <c r="N1426" s="94"/>
      <c r="O1426" s="170"/>
    </row>
    <row r="1427" spans="1:15" ht="15" customHeight="1">
      <c r="A1427" s="91">
        <v>2001051</v>
      </c>
      <c r="B1427" s="41" t="s">
        <v>87</v>
      </c>
      <c r="C1427" s="43">
        <v>201</v>
      </c>
      <c r="D1427" s="41" t="s">
        <v>152</v>
      </c>
      <c r="E1427" s="41">
        <v>111500</v>
      </c>
      <c r="F1427" s="42" t="s">
        <v>210</v>
      </c>
      <c r="G1427" s="41"/>
      <c r="H1427" s="41"/>
      <c r="I1427" s="41">
        <v>148.26</v>
      </c>
      <c r="J1427" s="203"/>
      <c r="K1427" s="286" t="s">
        <v>154</v>
      </c>
      <c r="L1427" s="94"/>
      <c r="M1427" s="94"/>
      <c r="N1427" s="94"/>
      <c r="O1427" s="170"/>
    </row>
    <row r="1428" spans="1:15" ht="15" customHeight="1">
      <c r="A1428" s="91">
        <v>2001021</v>
      </c>
      <c r="B1428" s="41" t="s">
        <v>89</v>
      </c>
      <c r="C1428" s="43">
        <v>201</v>
      </c>
      <c r="D1428" s="41" t="s">
        <v>152</v>
      </c>
      <c r="E1428" s="41">
        <v>111500</v>
      </c>
      <c r="F1428" s="42" t="s">
        <v>210</v>
      </c>
      <c r="G1428" s="41"/>
      <c r="H1428" s="41"/>
      <c r="I1428" s="41">
        <v>1440</v>
      </c>
      <c r="J1428" s="203"/>
      <c r="K1428" s="286" t="s">
        <v>154</v>
      </c>
      <c r="L1428" s="94"/>
      <c r="M1428" s="94"/>
      <c r="N1428" s="94"/>
      <c r="O1428" s="170"/>
    </row>
    <row r="1429" spans="1:15" ht="15" customHeight="1">
      <c r="A1429" s="91">
        <v>2001011</v>
      </c>
      <c r="B1429" s="41" t="s">
        <v>97</v>
      </c>
      <c r="C1429" s="43">
        <v>201</v>
      </c>
      <c r="D1429" s="41" t="s">
        <v>152</v>
      </c>
      <c r="E1429" s="41">
        <v>111500</v>
      </c>
      <c r="F1429" s="42" t="s">
        <v>210</v>
      </c>
      <c r="G1429" s="41"/>
      <c r="H1429" s="41"/>
      <c r="I1429" s="41">
        <v>3</v>
      </c>
      <c r="J1429" s="203"/>
      <c r="K1429" s="286" t="s">
        <v>154</v>
      </c>
      <c r="L1429" s="94"/>
      <c r="M1429" s="94"/>
      <c r="N1429" s="94"/>
      <c r="O1429" s="170"/>
    </row>
    <row r="1430" spans="1:15" ht="15" customHeight="1">
      <c r="A1430" s="91">
        <v>2001011</v>
      </c>
      <c r="B1430" s="41" t="s">
        <v>97</v>
      </c>
      <c r="C1430" s="43">
        <v>201</v>
      </c>
      <c r="D1430" s="41" t="s">
        <v>152</v>
      </c>
      <c r="E1430" s="41">
        <v>111500</v>
      </c>
      <c r="F1430" s="42" t="s">
        <v>210</v>
      </c>
      <c r="G1430" s="41"/>
      <c r="H1430" s="41"/>
      <c r="I1430" s="41">
        <v>5966.77</v>
      </c>
      <c r="J1430" s="203"/>
      <c r="K1430" s="286" t="s">
        <v>154</v>
      </c>
      <c r="L1430" s="94"/>
      <c r="M1430" s="94"/>
      <c r="N1430" s="94"/>
      <c r="O1430" s="170"/>
    </row>
    <row r="1431" spans="1:15" ht="15" customHeight="1">
      <c r="A1431" s="91">
        <v>2001011</v>
      </c>
      <c r="B1431" s="41" t="s">
        <v>97</v>
      </c>
      <c r="C1431" s="43">
        <v>201</v>
      </c>
      <c r="D1431" s="41" t="s">
        <v>152</v>
      </c>
      <c r="E1431" s="41">
        <v>111500</v>
      </c>
      <c r="F1431" s="42" t="s">
        <v>210</v>
      </c>
      <c r="G1431" s="41"/>
      <c r="H1431" s="41"/>
      <c r="I1431" s="41">
        <v>5626.79</v>
      </c>
      <c r="J1431" s="203"/>
      <c r="K1431" s="286" t="s">
        <v>154</v>
      </c>
      <c r="L1431" s="94"/>
      <c r="M1431" s="94"/>
      <c r="N1431" s="94"/>
      <c r="O1431" s="170"/>
    </row>
    <row r="1432" spans="1:15" ht="15" customHeight="1">
      <c r="A1432" s="91">
        <v>2001011</v>
      </c>
      <c r="B1432" s="41" t="s">
        <v>97</v>
      </c>
      <c r="C1432" s="43">
        <v>201</v>
      </c>
      <c r="D1432" s="41" t="s">
        <v>152</v>
      </c>
      <c r="E1432" s="41">
        <v>111500</v>
      </c>
      <c r="F1432" s="42" t="s">
        <v>210</v>
      </c>
      <c r="G1432" s="41"/>
      <c r="H1432" s="41"/>
      <c r="I1432" s="41">
        <v>160.41999999999999</v>
      </c>
      <c r="J1432" s="203"/>
      <c r="K1432" s="286" t="s">
        <v>154</v>
      </c>
      <c r="L1432" s="94"/>
      <c r="M1432" s="94"/>
      <c r="N1432" s="94"/>
      <c r="O1432" s="170"/>
    </row>
    <row r="1433" spans="1:15" ht="15" customHeight="1">
      <c r="A1433" s="91">
        <v>2001011</v>
      </c>
      <c r="B1433" s="41" t="s">
        <v>97</v>
      </c>
      <c r="C1433" s="43">
        <v>201</v>
      </c>
      <c r="D1433" s="41" t="s">
        <v>152</v>
      </c>
      <c r="E1433" s="41">
        <v>111500</v>
      </c>
      <c r="F1433" s="42" t="s">
        <v>210</v>
      </c>
      <c r="G1433" s="41"/>
      <c r="H1433" s="41"/>
      <c r="I1433" s="41">
        <v>1416.51</v>
      </c>
      <c r="J1433" s="203"/>
      <c r="K1433" s="286" t="s">
        <v>154</v>
      </c>
      <c r="L1433" s="94"/>
      <c r="M1433" s="94"/>
      <c r="N1433" s="94"/>
      <c r="O1433" s="170"/>
    </row>
    <row r="1434" spans="1:15" ht="15" customHeight="1">
      <c r="A1434" s="91">
        <v>2001011</v>
      </c>
      <c r="B1434" s="41" t="s">
        <v>97</v>
      </c>
      <c r="C1434" s="43">
        <v>201</v>
      </c>
      <c r="D1434" s="41" t="s">
        <v>152</v>
      </c>
      <c r="E1434" s="41">
        <v>111500</v>
      </c>
      <c r="F1434" s="42" t="s">
        <v>210</v>
      </c>
      <c r="G1434" s="41"/>
      <c r="H1434" s="41"/>
      <c r="I1434" s="41">
        <v>1653.38</v>
      </c>
      <c r="J1434" s="203"/>
      <c r="K1434" s="286" t="s">
        <v>154</v>
      </c>
      <c r="L1434" s="94"/>
      <c r="M1434" s="94"/>
      <c r="N1434" s="94"/>
      <c r="O1434" s="170"/>
    </row>
    <row r="1435" spans="1:15" ht="15" customHeight="1">
      <c r="A1435" s="91">
        <v>2001011</v>
      </c>
      <c r="B1435" s="41" t="s">
        <v>97</v>
      </c>
      <c r="C1435" s="43">
        <v>201</v>
      </c>
      <c r="D1435" s="41" t="s">
        <v>152</v>
      </c>
      <c r="E1435" s="41">
        <v>111500</v>
      </c>
      <c r="F1435" s="42" t="s">
        <v>210</v>
      </c>
      <c r="G1435" s="41"/>
      <c r="H1435" s="41"/>
      <c r="I1435" s="41">
        <v>719.08</v>
      </c>
      <c r="J1435" s="203"/>
      <c r="K1435" s="286" t="s">
        <v>154</v>
      </c>
      <c r="L1435" s="94"/>
      <c r="M1435" s="94"/>
      <c r="N1435" s="94"/>
      <c r="O1435" s="170"/>
    </row>
    <row r="1436" spans="1:15" ht="15" customHeight="1">
      <c r="A1436" s="91">
        <v>2001011</v>
      </c>
      <c r="B1436" s="41" t="s">
        <v>97</v>
      </c>
      <c r="C1436" s="43">
        <v>201</v>
      </c>
      <c r="D1436" s="41" t="s">
        <v>152</v>
      </c>
      <c r="E1436" s="41">
        <v>111500</v>
      </c>
      <c r="F1436" s="42" t="s">
        <v>210</v>
      </c>
      <c r="G1436" s="41"/>
      <c r="H1436" s="41"/>
      <c r="I1436" s="41">
        <v>2880</v>
      </c>
      <c r="J1436" s="203"/>
      <c r="K1436" s="286" t="s">
        <v>154</v>
      </c>
      <c r="L1436" s="94"/>
      <c r="M1436" s="94"/>
      <c r="N1436" s="94"/>
      <c r="O1436" s="170"/>
    </row>
    <row r="1437" spans="1:15" ht="15" customHeight="1">
      <c r="A1437" s="91">
        <v>2001011</v>
      </c>
      <c r="B1437" s="41" t="s">
        <v>97</v>
      </c>
      <c r="C1437" s="43">
        <v>201</v>
      </c>
      <c r="D1437" s="41" t="s">
        <v>152</v>
      </c>
      <c r="E1437" s="41">
        <v>111500</v>
      </c>
      <c r="F1437" s="42" t="s">
        <v>210</v>
      </c>
      <c r="G1437" s="41"/>
      <c r="H1437" s="41"/>
      <c r="I1437" s="41">
        <v>2071.79</v>
      </c>
      <c r="J1437" s="203"/>
      <c r="K1437" s="286" t="s">
        <v>154</v>
      </c>
      <c r="L1437" s="94"/>
      <c r="M1437" s="94"/>
      <c r="N1437" s="94"/>
      <c r="O1437" s="170"/>
    </row>
    <row r="1438" spans="1:15" ht="15" customHeight="1">
      <c r="A1438" s="91">
        <v>2001051</v>
      </c>
      <c r="B1438" s="41" t="s">
        <v>87</v>
      </c>
      <c r="C1438" s="43">
        <v>201</v>
      </c>
      <c r="D1438" s="41" t="s">
        <v>152</v>
      </c>
      <c r="E1438" s="41">
        <v>111500</v>
      </c>
      <c r="F1438" s="42" t="s">
        <v>210</v>
      </c>
      <c r="G1438" s="41"/>
      <c r="H1438" s="41"/>
      <c r="I1438" s="41">
        <v>4200</v>
      </c>
      <c r="J1438" s="203"/>
      <c r="K1438" s="286" t="s">
        <v>154</v>
      </c>
      <c r="L1438" s="94"/>
      <c r="M1438" s="94"/>
      <c r="N1438" s="94"/>
      <c r="O1438" s="170"/>
    </row>
    <row r="1439" spans="1:15" ht="15" customHeight="1">
      <c r="A1439" s="91">
        <v>2001051</v>
      </c>
      <c r="B1439" s="41" t="s">
        <v>87</v>
      </c>
      <c r="C1439" s="43">
        <v>201</v>
      </c>
      <c r="D1439" s="41" t="s">
        <v>152</v>
      </c>
      <c r="E1439" s="41">
        <v>111500</v>
      </c>
      <c r="F1439" s="42" t="s">
        <v>210</v>
      </c>
      <c r="G1439" s="41"/>
      <c r="H1439" s="41"/>
      <c r="I1439" s="41">
        <v>44.7</v>
      </c>
      <c r="J1439" s="203"/>
      <c r="K1439" s="286" t="s">
        <v>154</v>
      </c>
      <c r="L1439" s="94"/>
      <c r="M1439" s="94"/>
      <c r="N1439" s="94"/>
      <c r="O1439" s="170"/>
    </row>
    <row r="1440" spans="1:15" ht="15" customHeight="1">
      <c r="A1440" s="91">
        <v>2001051</v>
      </c>
      <c r="B1440" s="41" t="s">
        <v>87</v>
      </c>
      <c r="C1440" s="43">
        <v>201</v>
      </c>
      <c r="D1440" s="41" t="s">
        <v>152</v>
      </c>
      <c r="E1440" s="41">
        <v>111500</v>
      </c>
      <c r="F1440" s="42" t="s">
        <v>210</v>
      </c>
      <c r="G1440" s="41"/>
      <c r="H1440" s="41"/>
      <c r="I1440" s="41">
        <v>3</v>
      </c>
      <c r="J1440" s="203"/>
      <c r="K1440" s="286" t="s">
        <v>154</v>
      </c>
      <c r="L1440" s="94"/>
      <c r="M1440" s="94"/>
      <c r="N1440" s="94"/>
      <c r="O1440" s="170"/>
    </row>
    <row r="1441" spans="1:15" ht="15" customHeight="1">
      <c r="A1441" s="91">
        <v>2001051</v>
      </c>
      <c r="B1441" s="41" t="s">
        <v>87</v>
      </c>
      <c r="C1441" s="43">
        <v>201</v>
      </c>
      <c r="D1441" s="41" t="s">
        <v>152</v>
      </c>
      <c r="E1441" s="41">
        <v>111500</v>
      </c>
      <c r="F1441" s="42" t="s">
        <v>210</v>
      </c>
      <c r="G1441" s="41"/>
      <c r="H1441" s="41"/>
      <c r="I1441" s="41">
        <v>4469.1499999999996</v>
      </c>
      <c r="J1441" s="203"/>
      <c r="K1441" s="286" t="s">
        <v>154</v>
      </c>
      <c r="L1441" s="94"/>
      <c r="M1441" s="94"/>
      <c r="N1441" s="94"/>
      <c r="O1441" s="170"/>
    </row>
    <row r="1442" spans="1:15" ht="15" customHeight="1">
      <c r="A1442" s="91">
        <v>2001041</v>
      </c>
      <c r="B1442" s="41" t="s">
        <v>98</v>
      </c>
      <c r="C1442" s="43">
        <v>201</v>
      </c>
      <c r="D1442" s="41" t="s">
        <v>152</v>
      </c>
      <c r="E1442" s="41">
        <v>111500</v>
      </c>
      <c r="F1442" s="42" t="s">
        <v>210</v>
      </c>
      <c r="G1442" s="41"/>
      <c r="H1442" s="41"/>
      <c r="I1442" s="41">
        <v>5087.0600000000004</v>
      </c>
      <c r="J1442" s="203"/>
      <c r="K1442" s="286" t="s">
        <v>154</v>
      </c>
      <c r="L1442" s="94"/>
      <c r="M1442" s="94"/>
      <c r="N1442" s="94"/>
      <c r="O1442" s="170"/>
    </row>
    <row r="1443" spans="1:15" ht="15" customHeight="1">
      <c r="A1443" s="91">
        <v>2001041</v>
      </c>
      <c r="B1443" s="41" t="s">
        <v>98</v>
      </c>
      <c r="C1443" s="43">
        <v>201</v>
      </c>
      <c r="D1443" s="41" t="s">
        <v>152</v>
      </c>
      <c r="E1443" s="41">
        <v>111500</v>
      </c>
      <c r="F1443" s="42" t="s">
        <v>210</v>
      </c>
      <c r="G1443" s="41"/>
      <c r="H1443" s="41"/>
      <c r="I1443" s="41">
        <v>750</v>
      </c>
      <c r="J1443" s="203"/>
      <c r="K1443" s="286" t="s">
        <v>154</v>
      </c>
      <c r="L1443" s="94"/>
      <c r="M1443" s="94"/>
      <c r="N1443" s="94"/>
      <c r="O1443" s="170"/>
    </row>
    <row r="1444" spans="1:15" ht="15" customHeight="1">
      <c r="A1444" s="91">
        <v>2001041</v>
      </c>
      <c r="B1444" s="41" t="s">
        <v>98</v>
      </c>
      <c r="C1444" s="43">
        <v>201</v>
      </c>
      <c r="D1444" s="41" t="s">
        <v>152</v>
      </c>
      <c r="E1444" s="41">
        <v>111500</v>
      </c>
      <c r="F1444" s="42" t="s">
        <v>210</v>
      </c>
      <c r="G1444" s="41"/>
      <c r="H1444" s="41"/>
      <c r="I1444" s="41">
        <v>1250</v>
      </c>
      <c r="J1444" s="203"/>
      <c r="K1444" s="286" t="s">
        <v>154</v>
      </c>
      <c r="L1444" s="94"/>
      <c r="M1444" s="94"/>
      <c r="N1444" s="94"/>
      <c r="O1444" s="170"/>
    </row>
    <row r="1445" spans="1:15" ht="15" customHeight="1">
      <c r="A1445" s="91">
        <v>2001021</v>
      </c>
      <c r="B1445" s="41" t="s">
        <v>89</v>
      </c>
      <c r="C1445" s="43">
        <v>201</v>
      </c>
      <c r="D1445" s="41" t="s">
        <v>152</v>
      </c>
      <c r="E1445" s="41">
        <v>111500</v>
      </c>
      <c r="F1445" s="42" t="s">
        <v>210</v>
      </c>
      <c r="G1445" s="41"/>
      <c r="H1445" s="41"/>
      <c r="I1445" s="41">
        <v>6245.27</v>
      </c>
      <c r="J1445" s="203"/>
      <c r="K1445" s="286" t="s">
        <v>154</v>
      </c>
      <c r="L1445" s="94"/>
      <c r="M1445" s="94"/>
      <c r="N1445" s="94"/>
      <c r="O1445" s="170"/>
    </row>
    <row r="1446" spans="1:15" ht="15" customHeight="1">
      <c r="A1446" s="91">
        <v>2001021</v>
      </c>
      <c r="B1446" s="41" t="s">
        <v>89</v>
      </c>
      <c r="C1446" s="43">
        <v>201</v>
      </c>
      <c r="D1446" s="41" t="s">
        <v>152</v>
      </c>
      <c r="E1446" s="41">
        <v>111500</v>
      </c>
      <c r="F1446" s="42" t="s">
        <v>210</v>
      </c>
      <c r="G1446" s="41"/>
      <c r="H1446" s="41"/>
      <c r="I1446" s="41">
        <v>4409.76</v>
      </c>
      <c r="J1446" s="203"/>
      <c r="K1446" s="286" t="s">
        <v>154</v>
      </c>
      <c r="L1446" s="94"/>
      <c r="M1446" s="94"/>
      <c r="N1446" s="94"/>
      <c r="O1446" s="170"/>
    </row>
    <row r="1447" spans="1:15" ht="15" customHeight="1">
      <c r="A1447" s="91">
        <v>2001021</v>
      </c>
      <c r="B1447" s="41" t="s">
        <v>89</v>
      </c>
      <c r="C1447" s="43">
        <v>201</v>
      </c>
      <c r="D1447" s="41" t="s">
        <v>152</v>
      </c>
      <c r="E1447" s="41">
        <v>111500</v>
      </c>
      <c r="F1447" s="42" t="s">
        <v>210</v>
      </c>
      <c r="G1447" s="41"/>
      <c r="H1447" s="41"/>
      <c r="I1447" s="41">
        <v>750</v>
      </c>
      <c r="J1447" s="203"/>
      <c r="K1447" s="286" t="s">
        <v>154</v>
      </c>
      <c r="L1447" s="94"/>
      <c r="M1447" s="94"/>
      <c r="N1447" s="94"/>
      <c r="O1447" s="170"/>
    </row>
    <row r="1448" spans="1:15" ht="15" customHeight="1">
      <c r="A1448" s="91">
        <v>2001021</v>
      </c>
      <c r="B1448" s="41" t="s">
        <v>89</v>
      </c>
      <c r="C1448" s="43">
        <v>201</v>
      </c>
      <c r="D1448" s="41" t="s">
        <v>152</v>
      </c>
      <c r="E1448" s="41">
        <v>111500</v>
      </c>
      <c r="F1448" s="42" t="s">
        <v>210</v>
      </c>
      <c r="G1448" s="41"/>
      <c r="H1448" s="41"/>
      <c r="I1448" s="41">
        <v>1250</v>
      </c>
      <c r="J1448" s="203"/>
      <c r="K1448" s="286" t="s">
        <v>154</v>
      </c>
      <c r="L1448" s="94"/>
      <c r="M1448" s="94"/>
      <c r="N1448" s="94"/>
      <c r="O1448" s="170"/>
    </row>
    <row r="1449" spans="1:15" ht="15" customHeight="1">
      <c r="A1449" s="91">
        <v>2001011</v>
      </c>
      <c r="B1449" s="41" t="s">
        <v>97</v>
      </c>
      <c r="C1449" s="43">
        <v>201</v>
      </c>
      <c r="D1449" s="41" t="s">
        <v>152</v>
      </c>
      <c r="E1449" s="41">
        <v>111500</v>
      </c>
      <c r="F1449" s="42" t="s">
        <v>210</v>
      </c>
      <c r="G1449" s="41"/>
      <c r="H1449" s="41"/>
      <c r="I1449" s="41">
        <v>320.83</v>
      </c>
      <c r="J1449" s="203"/>
      <c r="K1449" s="286" t="s">
        <v>154</v>
      </c>
      <c r="L1449" s="94"/>
      <c r="M1449" s="94"/>
      <c r="N1449" s="94"/>
      <c r="O1449" s="170"/>
    </row>
    <row r="1450" spans="1:15" ht="15" customHeight="1">
      <c r="A1450" s="91">
        <v>2001011</v>
      </c>
      <c r="B1450" s="41" t="s">
        <v>97</v>
      </c>
      <c r="C1450" s="43">
        <v>201</v>
      </c>
      <c r="D1450" s="41" t="s">
        <v>152</v>
      </c>
      <c r="E1450" s="41">
        <v>111500</v>
      </c>
      <c r="F1450" s="42" t="s">
        <v>210</v>
      </c>
      <c r="G1450" s="41"/>
      <c r="H1450" s="41"/>
      <c r="I1450" s="41">
        <v>410.38</v>
      </c>
      <c r="J1450" s="203"/>
      <c r="K1450" s="286" t="s">
        <v>154</v>
      </c>
      <c r="L1450" s="94"/>
      <c r="M1450" s="94"/>
      <c r="N1450" s="94"/>
      <c r="O1450" s="170"/>
    </row>
    <row r="1451" spans="1:15" ht="15" customHeight="1">
      <c r="A1451" s="91">
        <v>2001011</v>
      </c>
      <c r="B1451" s="41" t="s">
        <v>97</v>
      </c>
      <c r="C1451" s="43">
        <v>201</v>
      </c>
      <c r="D1451" s="41" t="s">
        <v>152</v>
      </c>
      <c r="E1451" s="41">
        <v>111500</v>
      </c>
      <c r="F1451" s="42" t="s">
        <v>210</v>
      </c>
      <c r="G1451" s="41"/>
      <c r="H1451" s="41"/>
      <c r="I1451" s="41">
        <v>164.1</v>
      </c>
      <c r="J1451" s="203"/>
      <c r="K1451" s="286" t="s">
        <v>154</v>
      </c>
      <c r="L1451" s="94"/>
      <c r="M1451" s="94"/>
      <c r="N1451" s="94"/>
      <c r="O1451" s="170"/>
    </row>
    <row r="1452" spans="1:15" ht="15" customHeight="1">
      <c r="A1452" s="91">
        <v>2001011</v>
      </c>
      <c r="B1452" s="41" t="s">
        <v>97</v>
      </c>
      <c r="C1452" s="43">
        <v>201</v>
      </c>
      <c r="D1452" s="41" t="s">
        <v>152</v>
      </c>
      <c r="E1452" s="41">
        <v>111500</v>
      </c>
      <c r="F1452" s="42" t="s">
        <v>210</v>
      </c>
      <c r="G1452" s="41"/>
      <c r="H1452" s="41"/>
      <c r="I1452" s="41">
        <v>160.41999999999999</v>
      </c>
      <c r="J1452" s="203"/>
      <c r="K1452" s="286" t="s">
        <v>154</v>
      </c>
      <c r="L1452" s="94"/>
      <c r="M1452" s="94"/>
      <c r="N1452" s="94"/>
      <c r="O1452" s="170"/>
    </row>
    <row r="1453" spans="1:15" ht="15" customHeight="1">
      <c r="A1453" s="91">
        <v>2001011</v>
      </c>
      <c r="B1453" s="41" t="s">
        <v>97</v>
      </c>
      <c r="C1453" s="43">
        <v>201</v>
      </c>
      <c r="D1453" s="41" t="s">
        <v>152</v>
      </c>
      <c r="E1453" s="41">
        <v>111500</v>
      </c>
      <c r="F1453" s="42" t="s">
        <v>210</v>
      </c>
      <c r="G1453" s="41"/>
      <c r="H1453" s="41"/>
      <c r="I1453" s="41">
        <v>208.4</v>
      </c>
      <c r="J1453" s="203"/>
      <c r="K1453" s="286" t="s">
        <v>154</v>
      </c>
      <c r="L1453" s="94"/>
      <c r="M1453" s="94"/>
      <c r="N1453" s="94"/>
      <c r="O1453" s="170"/>
    </row>
    <row r="1454" spans="1:15" ht="15" customHeight="1">
      <c r="A1454" s="91">
        <v>2001011</v>
      </c>
      <c r="B1454" s="41" t="s">
        <v>97</v>
      </c>
      <c r="C1454" s="43">
        <v>201</v>
      </c>
      <c r="D1454" s="41" t="s">
        <v>152</v>
      </c>
      <c r="E1454" s="41">
        <v>111500</v>
      </c>
      <c r="F1454" s="42" t="s">
        <v>210</v>
      </c>
      <c r="G1454" s="41"/>
      <c r="H1454" s="41"/>
      <c r="I1454" s="41">
        <v>4110.62</v>
      </c>
      <c r="J1454" s="203"/>
      <c r="K1454" s="286" t="s">
        <v>154</v>
      </c>
      <c r="L1454" s="94"/>
      <c r="M1454" s="94"/>
      <c r="N1454" s="94"/>
      <c r="O1454" s="170"/>
    </row>
    <row r="1455" spans="1:15" ht="15" customHeight="1">
      <c r="A1455" s="91">
        <v>2001011</v>
      </c>
      <c r="B1455" s="41" t="s">
        <v>97</v>
      </c>
      <c r="C1455" s="43">
        <v>201</v>
      </c>
      <c r="D1455" s="41" t="s">
        <v>152</v>
      </c>
      <c r="E1455" s="41">
        <v>111500</v>
      </c>
      <c r="F1455" s="42" t="s">
        <v>210</v>
      </c>
      <c r="G1455" s="41"/>
      <c r="H1455" s="41"/>
      <c r="I1455" s="41">
        <v>4741.34</v>
      </c>
      <c r="J1455" s="203"/>
      <c r="K1455" s="286" t="s">
        <v>154</v>
      </c>
      <c r="L1455" s="94"/>
      <c r="M1455" s="94"/>
      <c r="N1455" s="94"/>
      <c r="O1455" s="170"/>
    </row>
    <row r="1456" spans="1:15" ht="15" customHeight="1">
      <c r="A1456" s="91">
        <v>2001051</v>
      </c>
      <c r="B1456" s="41" t="s">
        <v>87</v>
      </c>
      <c r="C1456" s="43">
        <v>201</v>
      </c>
      <c r="D1456" s="41" t="s">
        <v>152</v>
      </c>
      <c r="E1456" s="41">
        <v>111500</v>
      </c>
      <c r="F1456" s="42" t="s">
        <v>210</v>
      </c>
      <c r="G1456" s="41"/>
      <c r="H1456" s="41"/>
      <c r="I1456" s="41">
        <v>4331.95</v>
      </c>
      <c r="J1456" s="203"/>
      <c r="K1456" s="286" t="s">
        <v>154</v>
      </c>
      <c r="L1456" s="94"/>
      <c r="M1456" s="94"/>
      <c r="N1456" s="94"/>
      <c r="O1456" s="170"/>
    </row>
    <row r="1457" spans="1:15" ht="15" customHeight="1">
      <c r="A1457" s="91">
        <v>2001051</v>
      </c>
      <c r="B1457" s="41" t="s">
        <v>87</v>
      </c>
      <c r="C1457" s="43">
        <v>201</v>
      </c>
      <c r="D1457" s="41" t="s">
        <v>152</v>
      </c>
      <c r="E1457" s="41">
        <v>111500</v>
      </c>
      <c r="F1457" s="42" t="s">
        <v>210</v>
      </c>
      <c r="G1457" s="41"/>
      <c r="H1457" s="41"/>
      <c r="I1457" s="41">
        <v>31.68</v>
      </c>
      <c r="J1457" s="203"/>
      <c r="K1457" s="286" t="s">
        <v>154</v>
      </c>
      <c r="L1457" s="94"/>
      <c r="M1457" s="94"/>
      <c r="N1457" s="94"/>
      <c r="O1457" s="170"/>
    </row>
    <row r="1458" spans="1:15" ht="15" customHeight="1">
      <c r="A1458" s="91">
        <v>2001051</v>
      </c>
      <c r="B1458" s="41" t="s">
        <v>87</v>
      </c>
      <c r="C1458" s="43">
        <v>201</v>
      </c>
      <c r="D1458" s="41" t="s">
        <v>152</v>
      </c>
      <c r="E1458" s="41">
        <v>111500</v>
      </c>
      <c r="F1458" s="42" t="s">
        <v>210</v>
      </c>
      <c r="G1458" s="41"/>
      <c r="H1458" s="41"/>
      <c r="I1458" s="41">
        <v>4992.7</v>
      </c>
      <c r="J1458" s="203"/>
      <c r="K1458" s="286" t="s">
        <v>154</v>
      </c>
      <c r="L1458" s="94"/>
      <c r="M1458" s="94"/>
      <c r="N1458" s="94"/>
      <c r="O1458" s="170"/>
    </row>
    <row r="1459" spans="1:15" ht="15" customHeight="1">
      <c r="A1459" s="91">
        <v>2001041</v>
      </c>
      <c r="B1459" s="41" t="s">
        <v>98</v>
      </c>
      <c r="C1459" s="43">
        <v>201</v>
      </c>
      <c r="D1459" s="41" t="s">
        <v>152</v>
      </c>
      <c r="E1459" s="41">
        <v>111500</v>
      </c>
      <c r="F1459" s="42" t="s">
        <v>210</v>
      </c>
      <c r="G1459" s="41"/>
      <c r="H1459" s="41"/>
      <c r="I1459" s="41">
        <v>3867.55</v>
      </c>
      <c r="J1459" s="203"/>
      <c r="K1459" s="286" t="s">
        <v>154</v>
      </c>
      <c r="L1459" s="94"/>
      <c r="M1459" s="94"/>
      <c r="N1459" s="94"/>
      <c r="O1459" s="170"/>
    </row>
    <row r="1460" spans="1:15" ht="15" customHeight="1">
      <c r="A1460" s="91">
        <v>2001041</v>
      </c>
      <c r="B1460" s="41" t="s">
        <v>98</v>
      </c>
      <c r="C1460" s="43">
        <v>201</v>
      </c>
      <c r="D1460" s="41" t="s">
        <v>152</v>
      </c>
      <c r="E1460" s="41">
        <v>111500</v>
      </c>
      <c r="F1460" s="42" t="s">
        <v>210</v>
      </c>
      <c r="G1460" s="41"/>
      <c r="H1460" s="41"/>
      <c r="I1460" s="41">
        <v>980.58</v>
      </c>
      <c r="J1460" s="203"/>
      <c r="K1460" s="286" t="s">
        <v>154</v>
      </c>
      <c r="L1460" s="94"/>
      <c r="M1460" s="94"/>
      <c r="N1460" s="94"/>
      <c r="O1460" s="170"/>
    </row>
    <row r="1461" spans="1:15" ht="15" customHeight="1">
      <c r="A1461" s="91">
        <v>2001041</v>
      </c>
      <c r="B1461" s="41" t="s">
        <v>98</v>
      </c>
      <c r="C1461" s="43">
        <v>201</v>
      </c>
      <c r="D1461" s="41" t="s">
        <v>152</v>
      </c>
      <c r="E1461" s="41">
        <v>111500</v>
      </c>
      <c r="F1461" s="42" t="s">
        <v>210</v>
      </c>
      <c r="G1461" s="41"/>
      <c r="H1461" s="41"/>
      <c r="I1461" s="41">
        <v>403</v>
      </c>
      <c r="J1461" s="203"/>
      <c r="K1461" s="286" t="s">
        <v>154</v>
      </c>
      <c r="L1461" s="94"/>
      <c r="M1461" s="94"/>
      <c r="N1461" s="94"/>
      <c r="O1461" s="170"/>
    </row>
    <row r="1462" spans="1:15" ht="15" customHeight="1">
      <c r="A1462" s="91">
        <v>2001041</v>
      </c>
      <c r="B1462" s="41" t="s">
        <v>98</v>
      </c>
      <c r="C1462" s="43">
        <v>201</v>
      </c>
      <c r="D1462" s="41" t="s">
        <v>152</v>
      </c>
      <c r="E1462" s="41">
        <v>111500</v>
      </c>
      <c r="F1462" s="42" t="s">
        <v>210</v>
      </c>
      <c r="G1462" s="41"/>
      <c r="H1462" s="41"/>
      <c r="I1462" s="41">
        <v>875</v>
      </c>
      <c r="J1462" s="203"/>
      <c r="K1462" s="286" t="s">
        <v>154</v>
      </c>
      <c r="L1462" s="94"/>
      <c r="M1462" s="94"/>
      <c r="N1462" s="94"/>
      <c r="O1462" s="170"/>
    </row>
    <row r="1463" spans="1:15" ht="15" customHeight="1">
      <c r="A1463" s="91">
        <v>2001041</v>
      </c>
      <c r="B1463" s="41" t="s">
        <v>98</v>
      </c>
      <c r="C1463" s="43">
        <v>201</v>
      </c>
      <c r="D1463" s="41" t="s">
        <v>152</v>
      </c>
      <c r="E1463" s="41">
        <v>111500</v>
      </c>
      <c r="F1463" s="42" t="s">
        <v>210</v>
      </c>
      <c r="G1463" s="41"/>
      <c r="H1463" s="41"/>
      <c r="I1463" s="41">
        <v>750</v>
      </c>
      <c r="J1463" s="203"/>
      <c r="K1463" s="286" t="s">
        <v>154</v>
      </c>
      <c r="L1463" s="94"/>
      <c r="M1463" s="94"/>
      <c r="N1463" s="94"/>
      <c r="O1463" s="170"/>
    </row>
    <row r="1464" spans="1:15" ht="15" customHeight="1">
      <c r="A1464" s="91">
        <v>2001021</v>
      </c>
      <c r="B1464" s="41" t="s">
        <v>89</v>
      </c>
      <c r="C1464" s="43">
        <v>201</v>
      </c>
      <c r="D1464" s="41" t="s">
        <v>152</v>
      </c>
      <c r="E1464" s="41">
        <v>111500</v>
      </c>
      <c r="F1464" s="42" t="s">
        <v>210</v>
      </c>
      <c r="G1464" s="41"/>
      <c r="H1464" s="41"/>
      <c r="I1464" s="41">
        <v>875</v>
      </c>
      <c r="J1464" s="203"/>
      <c r="K1464" s="286" t="s">
        <v>154</v>
      </c>
      <c r="L1464" s="94"/>
      <c r="M1464" s="94"/>
      <c r="N1464" s="94"/>
      <c r="O1464" s="170"/>
    </row>
    <row r="1465" spans="1:15" ht="15" customHeight="1">
      <c r="A1465" s="91">
        <v>2001021</v>
      </c>
      <c r="B1465" s="41" t="s">
        <v>89</v>
      </c>
      <c r="C1465" s="43">
        <v>201</v>
      </c>
      <c r="D1465" s="41" t="s">
        <v>152</v>
      </c>
      <c r="E1465" s="41">
        <v>111500</v>
      </c>
      <c r="F1465" s="42" t="s">
        <v>210</v>
      </c>
      <c r="G1465" s="41"/>
      <c r="H1465" s="41"/>
      <c r="I1465" s="41">
        <v>4583.45</v>
      </c>
      <c r="J1465" s="203"/>
      <c r="K1465" s="286" t="s">
        <v>154</v>
      </c>
      <c r="L1465" s="94"/>
      <c r="M1465" s="94"/>
      <c r="N1465" s="94"/>
      <c r="O1465" s="170"/>
    </row>
    <row r="1466" spans="1:15" ht="15" customHeight="1">
      <c r="A1466" s="91">
        <v>2001021</v>
      </c>
      <c r="B1466" s="41" t="s">
        <v>89</v>
      </c>
      <c r="C1466" s="43">
        <v>201</v>
      </c>
      <c r="D1466" s="41" t="s">
        <v>152</v>
      </c>
      <c r="E1466" s="41">
        <v>111500</v>
      </c>
      <c r="F1466" s="42" t="s">
        <v>210</v>
      </c>
      <c r="G1466" s="41"/>
      <c r="H1466" s="41"/>
      <c r="I1466" s="41">
        <v>750</v>
      </c>
      <c r="J1466" s="203"/>
      <c r="K1466" s="286" t="s">
        <v>154</v>
      </c>
      <c r="L1466" s="94"/>
      <c r="M1466" s="94"/>
      <c r="N1466" s="94"/>
      <c r="O1466" s="170"/>
    </row>
    <row r="1467" spans="1:15" ht="15" customHeight="1">
      <c r="A1467" s="91">
        <v>2001011</v>
      </c>
      <c r="B1467" s="41" t="s">
        <v>97</v>
      </c>
      <c r="C1467" s="43">
        <v>201</v>
      </c>
      <c r="D1467" s="41" t="s">
        <v>152</v>
      </c>
      <c r="E1467" s="41">
        <v>111500</v>
      </c>
      <c r="F1467" s="42" t="s">
        <v>210</v>
      </c>
      <c r="G1467" s="41"/>
      <c r="H1467" s="41"/>
      <c r="I1467" s="41">
        <v>1650.73</v>
      </c>
      <c r="J1467" s="203"/>
      <c r="K1467" s="286" t="s">
        <v>154</v>
      </c>
      <c r="L1467" s="94"/>
      <c r="M1467" s="94"/>
      <c r="N1467" s="94"/>
      <c r="O1467" s="170"/>
    </row>
    <row r="1468" spans="1:15" ht="15" customHeight="1">
      <c r="A1468" s="91">
        <v>2001011</v>
      </c>
      <c r="B1468" s="41" t="s">
        <v>97</v>
      </c>
      <c r="C1468" s="43">
        <v>201</v>
      </c>
      <c r="D1468" s="41" t="s">
        <v>152</v>
      </c>
      <c r="E1468" s="41">
        <v>111500</v>
      </c>
      <c r="F1468" s="42" t="s">
        <v>210</v>
      </c>
      <c r="G1468" s="41"/>
      <c r="H1468" s="41"/>
      <c r="I1468" s="41">
        <v>320.83</v>
      </c>
      <c r="J1468" s="203"/>
      <c r="K1468" s="286" t="s">
        <v>154</v>
      </c>
      <c r="L1468" s="94"/>
      <c r="M1468" s="94"/>
      <c r="N1468" s="94"/>
      <c r="O1468" s="170"/>
    </row>
    <row r="1469" spans="1:15" ht="15" customHeight="1">
      <c r="A1469" s="91">
        <v>2001021</v>
      </c>
      <c r="B1469" s="41" t="s">
        <v>89</v>
      </c>
      <c r="C1469" s="43">
        <v>201</v>
      </c>
      <c r="D1469" s="41" t="s">
        <v>152</v>
      </c>
      <c r="E1469" s="41">
        <v>111500</v>
      </c>
      <c r="F1469" s="42" t="s">
        <v>210</v>
      </c>
      <c r="G1469" s="41"/>
      <c r="H1469" s="41"/>
      <c r="I1469" s="41">
        <v>6</v>
      </c>
      <c r="J1469" s="203"/>
      <c r="K1469" s="286" t="s">
        <v>154</v>
      </c>
      <c r="L1469" s="94"/>
      <c r="M1469" s="94"/>
      <c r="N1469" s="94"/>
      <c r="O1469" s="170"/>
    </row>
    <row r="1470" spans="1:15" ht="15" customHeight="1">
      <c r="A1470" s="91">
        <v>2001021</v>
      </c>
      <c r="B1470" s="41" t="s">
        <v>89</v>
      </c>
      <c r="C1470" s="43">
        <v>201</v>
      </c>
      <c r="D1470" s="41" t="s">
        <v>152</v>
      </c>
      <c r="E1470" s="41">
        <v>111500</v>
      </c>
      <c r="F1470" s="42" t="s">
        <v>210</v>
      </c>
      <c r="G1470" s="41"/>
      <c r="H1470" s="41"/>
      <c r="I1470" s="41">
        <v>3574.25</v>
      </c>
      <c r="J1470" s="203"/>
      <c r="K1470" s="286" t="s">
        <v>154</v>
      </c>
      <c r="L1470" s="94"/>
      <c r="M1470" s="94"/>
      <c r="N1470" s="94"/>
      <c r="O1470" s="170"/>
    </row>
    <row r="1471" spans="1:15" ht="15" customHeight="1">
      <c r="A1471" s="91">
        <v>2001051</v>
      </c>
      <c r="B1471" s="41" t="s">
        <v>87</v>
      </c>
      <c r="C1471" s="43">
        <v>201</v>
      </c>
      <c r="D1471" s="41" t="s">
        <v>152</v>
      </c>
      <c r="E1471" s="41">
        <v>111500</v>
      </c>
      <c r="F1471" s="42" t="s">
        <v>210</v>
      </c>
      <c r="G1471" s="41"/>
      <c r="H1471" s="41"/>
      <c r="I1471" s="41">
        <v>109.38</v>
      </c>
      <c r="J1471" s="203"/>
      <c r="K1471" s="286" t="s">
        <v>154</v>
      </c>
      <c r="L1471" s="94"/>
      <c r="M1471" s="94"/>
      <c r="N1471" s="94"/>
      <c r="O1471" s="170"/>
    </row>
    <row r="1472" spans="1:15" ht="15" customHeight="1">
      <c r="A1472" s="91">
        <v>2001051</v>
      </c>
      <c r="B1472" s="41" t="s">
        <v>87</v>
      </c>
      <c r="C1472" s="43">
        <v>201</v>
      </c>
      <c r="D1472" s="41" t="s">
        <v>152</v>
      </c>
      <c r="E1472" s="41">
        <v>111500</v>
      </c>
      <c r="F1472" s="42" t="s">
        <v>210</v>
      </c>
      <c r="G1472" s="41"/>
      <c r="H1472" s="41"/>
      <c r="I1472" s="41">
        <v>5317.18</v>
      </c>
      <c r="J1472" s="203"/>
      <c r="K1472" s="286" t="s">
        <v>154</v>
      </c>
      <c r="L1472" s="94"/>
      <c r="M1472" s="94"/>
      <c r="N1472" s="94"/>
      <c r="O1472" s="170"/>
    </row>
    <row r="1473" spans="1:15" ht="15" customHeight="1">
      <c r="A1473" s="91">
        <v>2001041</v>
      </c>
      <c r="B1473" s="41" t="s">
        <v>98</v>
      </c>
      <c r="C1473" s="43">
        <v>201</v>
      </c>
      <c r="D1473" s="41" t="s">
        <v>152</v>
      </c>
      <c r="E1473" s="41">
        <v>111500</v>
      </c>
      <c r="F1473" s="42" t="s">
        <v>210</v>
      </c>
      <c r="G1473" s="41"/>
      <c r="H1473" s="41"/>
      <c r="I1473" s="41">
        <v>534.88</v>
      </c>
      <c r="J1473" s="203"/>
      <c r="K1473" s="286" t="s">
        <v>154</v>
      </c>
      <c r="L1473" s="94"/>
      <c r="M1473" s="94"/>
      <c r="N1473" s="94"/>
      <c r="O1473" s="170"/>
    </row>
    <row r="1474" spans="1:15" ht="15" customHeight="1">
      <c r="A1474" s="91">
        <v>2001041</v>
      </c>
      <c r="B1474" s="41" t="s">
        <v>98</v>
      </c>
      <c r="C1474" s="43">
        <v>201</v>
      </c>
      <c r="D1474" s="41" t="s">
        <v>152</v>
      </c>
      <c r="E1474" s="41">
        <v>111500</v>
      </c>
      <c r="F1474" s="42" t="s">
        <v>210</v>
      </c>
      <c r="G1474" s="41"/>
      <c r="H1474" s="41"/>
      <c r="I1474" s="41">
        <v>12079.44</v>
      </c>
      <c r="J1474" s="203"/>
      <c r="K1474" s="286" t="s">
        <v>154</v>
      </c>
      <c r="L1474" s="94"/>
      <c r="M1474" s="94"/>
      <c r="N1474" s="94"/>
      <c r="O1474" s="170"/>
    </row>
    <row r="1475" spans="1:15" ht="15" customHeight="1">
      <c r="A1475" s="91">
        <v>2001041</v>
      </c>
      <c r="B1475" s="41" t="s">
        <v>98</v>
      </c>
      <c r="C1475" s="43">
        <v>201</v>
      </c>
      <c r="D1475" s="41" t="s">
        <v>152</v>
      </c>
      <c r="E1475" s="41">
        <v>111500</v>
      </c>
      <c r="F1475" s="42" t="s">
        <v>210</v>
      </c>
      <c r="G1475" s="41"/>
      <c r="H1475" s="41"/>
      <c r="I1475" s="41">
        <v>36</v>
      </c>
      <c r="J1475" s="203"/>
      <c r="K1475" s="286" t="s">
        <v>154</v>
      </c>
      <c r="L1475" s="94"/>
      <c r="M1475" s="94"/>
      <c r="N1475" s="94"/>
      <c r="O1475" s="170"/>
    </row>
    <row r="1476" spans="1:15" ht="15" customHeight="1">
      <c r="A1476" s="91">
        <v>2001041</v>
      </c>
      <c r="B1476" s="41" t="s">
        <v>98</v>
      </c>
      <c r="C1476" s="43">
        <v>201</v>
      </c>
      <c r="D1476" s="41" t="s">
        <v>152</v>
      </c>
      <c r="E1476" s="41">
        <v>111500</v>
      </c>
      <c r="F1476" s="42" t="s">
        <v>210</v>
      </c>
      <c r="G1476" s="41"/>
      <c r="H1476" s="41"/>
      <c r="I1476" s="41">
        <v>1670.77</v>
      </c>
      <c r="J1476" s="203"/>
      <c r="K1476" s="286" t="s">
        <v>154</v>
      </c>
      <c r="L1476" s="94"/>
      <c r="M1476" s="94"/>
      <c r="N1476" s="94"/>
      <c r="O1476" s="170"/>
    </row>
    <row r="1477" spans="1:15" ht="15" customHeight="1">
      <c r="A1477" s="91">
        <v>2001051</v>
      </c>
      <c r="B1477" s="41" t="s">
        <v>87</v>
      </c>
      <c r="C1477" s="43">
        <v>201</v>
      </c>
      <c r="D1477" s="41" t="s">
        <v>152</v>
      </c>
      <c r="E1477" s="41">
        <v>111500</v>
      </c>
      <c r="F1477" s="42" t="s">
        <v>210</v>
      </c>
      <c r="G1477" s="41"/>
      <c r="H1477" s="41"/>
      <c r="I1477" s="41">
        <v>4200</v>
      </c>
      <c r="J1477" s="203"/>
      <c r="K1477" s="286" t="s">
        <v>154</v>
      </c>
      <c r="L1477" s="94"/>
      <c r="M1477" s="94"/>
      <c r="N1477" s="94"/>
      <c r="O1477" s="170"/>
    </row>
    <row r="1478" spans="1:15" ht="15" customHeight="1">
      <c r="A1478" s="91">
        <v>2001021</v>
      </c>
      <c r="B1478" s="41" t="s">
        <v>89</v>
      </c>
      <c r="C1478" s="43">
        <v>201</v>
      </c>
      <c r="D1478" s="41" t="s">
        <v>152</v>
      </c>
      <c r="E1478" s="41">
        <v>111500</v>
      </c>
      <c r="F1478" s="42" t="s">
        <v>210</v>
      </c>
      <c r="G1478" s="41"/>
      <c r="H1478" s="41"/>
      <c r="I1478" s="41">
        <v>444.18</v>
      </c>
      <c r="J1478" s="203"/>
      <c r="K1478" s="286" t="s">
        <v>154</v>
      </c>
      <c r="L1478" s="94"/>
      <c r="M1478" s="94"/>
      <c r="N1478" s="94"/>
      <c r="O1478" s="170"/>
    </row>
    <row r="1479" spans="1:15" ht="15" customHeight="1">
      <c r="A1479" s="91">
        <v>2001021</v>
      </c>
      <c r="B1479" s="41" t="s">
        <v>89</v>
      </c>
      <c r="C1479" s="43">
        <v>201</v>
      </c>
      <c r="D1479" s="41" t="s">
        <v>152</v>
      </c>
      <c r="E1479" s="41">
        <v>111500</v>
      </c>
      <c r="F1479" s="42" t="s">
        <v>210</v>
      </c>
      <c r="G1479" s="41"/>
      <c r="H1479" s="41"/>
      <c r="I1479" s="41">
        <v>1440</v>
      </c>
      <c r="J1479" s="203"/>
      <c r="K1479" s="286" t="s">
        <v>154</v>
      </c>
      <c r="L1479" s="94"/>
      <c r="M1479" s="94"/>
      <c r="N1479" s="94"/>
      <c r="O1479" s="170"/>
    </row>
    <row r="1480" spans="1:15" ht="15" customHeight="1">
      <c r="A1480" s="91">
        <v>2001021</v>
      </c>
      <c r="B1480" s="41" t="s">
        <v>89</v>
      </c>
      <c r="C1480" s="43">
        <v>201</v>
      </c>
      <c r="D1480" s="41" t="s">
        <v>152</v>
      </c>
      <c r="E1480" s="41">
        <v>111500</v>
      </c>
      <c r="F1480" s="42" t="s">
        <v>210</v>
      </c>
      <c r="G1480" s="41"/>
      <c r="H1480" s="41"/>
      <c r="I1480" s="41">
        <v>750</v>
      </c>
      <c r="J1480" s="203"/>
      <c r="K1480" s="286" t="s">
        <v>154</v>
      </c>
      <c r="L1480" s="94"/>
      <c r="M1480" s="94"/>
      <c r="N1480" s="94"/>
      <c r="O1480" s="170"/>
    </row>
    <row r="1481" spans="1:15" ht="15" customHeight="1">
      <c r="A1481" s="91">
        <v>2001041</v>
      </c>
      <c r="B1481" s="41" t="s">
        <v>98</v>
      </c>
      <c r="C1481" s="43">
        <v>201</v>
      </c>
      <c r="D1481" s="41" t="s">
        <v>152</v>
      </c>
      <c r="E1481" s="41">
        <v>111500</v>
      </c>
      <c r="F1481" s="42" t="s">
        <v>210</v>
      </c>
      <c r="G1481" s="41"/>
      <c r="H1481" s="41"/>
      <c r="I1481" s="41">
        <v>3953.25</v>
      </c>
      <c r="J1481" s="203"/>
      <c r="K1481" s="286" t="s">
        <v>154</v>
      </c>
      <c r="L1481" s="94"/>
      <c r="M1481" s="94"/>
      <c r="N1481" s="94"/>
      <c r="O1481" s="170"/>
    </row>
    <row r="1482" spans="1:15" ht="15" customHeight="1">
      <c r="A1482" s="91">
        <v>2001021</v>
      </c>
      <c r="B1482" s="41" t="s">
        <v>89</v>
      </c>
      <c r="C1482" s="43">
        <v>201</v>
      </c>
      <c r="D1482" s="41" t="s">
        <v>152</v>
      </c>
      <c r="E1482" s="41">
        <v>111500</v>
      </c>
      <c r="F1482" s="42" t="s">
        <v>210</v>
      </c>
      <c r="G1482" s="41"/>
      <c r="H1482" s="41"/>
      <c r="I1482" s="41">
        <v>3447.31</v>
      </c>
      <c r="J1482" s="203"/>
      <c r="K1482" s="286" t="s">
        <v>154</v>
      </c>
      <c r="L1482" s="94"/>
      <c r="M1482" s="94"/>
      <c r="N1482" s="94"/>
      <c r="O1482" s="170"/>
    </row>
    <row r="1483" spans="1:15" ht="15" customHeight="1">
      <c r="A1483" s="91">
        <v>2001011</v>
      </c>
      <c r="B1483" s="41" t="s">
        <v>97</v>
      </c>
      <c r="C1483" s="43">
        <v>201</v>
      </c>
      <c r="D1483" s="41" t="s">
        <v>152</v>
      </c>
      <c r="E1483" s="41">
        <v>111500</v>
      </c>
      <c r="F1483" s="42" t="s">
        <v>210</v>
      </c>
      <c r="G1483" s="41"/>
      <c r="H1483" s="41"/>
      <c r="I1483" s="41">
        <v>26.36</v>
      </c>
      <c r="J1483" s="203"/>
      <c r="K1483" s="286" t="s">
        <v>154</v>
      </c>
      <c r="L1483" s="94"/>
      <c r="M1483" s="94"/>
      <c r="N1483" s="94"/>
      <c r="O1483" s="170"/>
    </row>
    <row r="1484" spans="1:15" ht="15" customHeight="1">
      <c r="A1484" s="91">
        <v>2001011</v>
      </c>
      <c r="B1484" s="41" t="s">
        <v>97</v>
      </c>
      <c r="C1484" s="43">
        <v>201</v>
      </c>
      <c r="D1484" s="41" t="s">
        <v>152</v>
      </c>
      <c r="E1484" s="41">
        <v>111500</v>
      </c>
      <c r="F1484" s="42" t="s">
        <v>210</v>
      </c>
      <c r="G1484" s="41"/>
      <c r="H1484" s="41"/>
      <c r="I1484" s="41">
        <v>3627.95</v>
      </c>
      <c r="J1484" s="203"/>
      <c r="K1484" s="286" t="s">
        <v>154</v>
      </c>
      <c r="L1484" s="94"/>
      <c r="M1484" s="94"/>
      <c r="N1484" s="94"/>
      <c r="O1484" s="170"/>
    </row>
    <row r="1485" spans="1:15" ht="15" customHeight="1">
      <c r="A1485" s="91">
        <v>2001011</v>
      </c>
      <c r="B1485" s="41" t="s">
        <v>97</v>
      </c>
      <c r="C1485" s="43">
        <v>201</v>
      </c>
      <c r="D1485" s="41" t="s">
        <v>152</v>
      </c>
      <c r="E1485" s="41">
        <v>111500</v>
      </c>
      <c r="F1485" s="42" t="s">
        <v>210</v>
      </c>
      <c r="G1485" s="41"/>
      <c r="H1485" s="41"/>
      <c r="I1485" s="41">
        <v>412.78</v>
      </c>
      <c r="J1485" s="203"/>
      <c r="K1485" s="286" t="s">
        <v>154</v>
      </c>
      <c r="L1485" s="94"/>
      <c r="M1485" s="94"/>
      <c r="N1485" s="94"/>
      <c r="O1485" s="170"/>
    </row>
    <row r="1486" spans="1:15" ht="15" customHeight="1">
      <c r="A1486" s="91">
        <v>2001011</v>
      </c>
      <c r="B1486" s="41" t="s">
        <v>97</v>
      </c>
      <c r="C1486" s="43">
        <v>201</v>
      </c>
      <c r="D1486" s="41" t="s">
        <v>152</v>
      </c>
      <c r="E1486" s="41">
        <v>111500</v>
      </c>
      <c r="F1486" s="42" t="s">
        <v>210</v>
      </c>
      <c r="G1486" s="41"/>
      <c r="H1486" s="41"/>
      <c r="I1486" s="41">
        <v>2306.21</v>
      </c>
      <c r="J1486" s="203"/>
      <c r="K1486" s="286" t="s">
        <v>154</v>
      </c>
      <c r="L1486" s="94"/>
      <c r="M1486" s="94"/>
      <c r="N1486" s="94"/>
      <c r="O1486" s="170"/>
    </row>
    <row r="1487" spans="1:15" ht="15" customHeight="1">
      <c r="A1487" s="91">
        <v>2001011</v>
      </c>
      <c r="B1487" s="41" t="s">
        <v>97</v>
      </c>
      <c r="C1487" s="43">
        <v>201</v>
      </c>
      <c r="D1487" s="41" t="s">
        <v>152</v>
      </c>
      <c r="E1487" s="41">
        <v>111500</v>
      </c>
      <c r="F1487" s="42" t="s">
        <v>210</v>
      </c>
      <c r="G1487" s="41"/>
      <c r="H1487" s="41"/>
      <c r="I1487" s="41">
        <v>320.83</v>
      </c>
      <c r="J1487" s="203"/>
      <c r="K1487" s="286" t="s">
        <v>154</v>
      </c>
      <c r="L1487" s="94"/>
      <c r="M1487" s="94"/>
      <c r="N1487" s="94"/>
      <c r="O1487" s="170"/>
    </row>
    <row r="1488" spans="1:15" ht="15" customHeight="1">
      <c r="A1488" s="91">
        <v>2001011</v>
      </c>
      <c r="B1488" s="41" t="s">
        <v>97</v>
      </c>
      <c r="C1488" s="43">
        <v>201</v>
      </c>
      <c r="D1488" s="41" t="s">
        <v>152</v>
      </c>
      <c r="E1488" s="41">
        <v>111500</v>
      </c>
      <c r="F1488" s="42" t="s">
        <v>210</v>
      </c>
      <c r="G1488" s="41"/>
      <c r="H1488" s="41"/>
      <c r="I1488" s="41">
        <v>2337.67</v>
      </c>
      <c r="J1488" s="203"/>
      <c r="K1488" s="286" t="s">
        <v>154</v>
      </c>
      <c r="L1488" s="94"/>
      <c r="M1488" s="94"/>
      <c r="N1488" s="94"/>
      <c r="O1488" s="170"/>
    </row>
    <row r="1489" spans="1:15" ht="15" customHeight="1">
      <c r="A1489" s="91">
        <v>2001011</v>
      </c>
      <c r="B1489" s="41" t="s">
        <v>97</v>
      </c>
      <c r="C1489" s="43">
        <v>201</v>
      </c>
      <c r="D1489" s="41" t="s">
        <v>152</v>
      </c>
      <c r="E1489" s="41">
        <v>111500</v>
      </c>
      <c r="F1489" s="42" t="s">
        <v>210</v>
      </c>
      <c r="G1489" s="41"/>
      <c r="H1489" s="41"/>
      <c r="I1489" s="41">
        <v>115.17</v>
      </c>
      <c r="J1489" s="203"/>
      <c r="K1489" s="286" t="s">
        <v>154</v>
      </c>
      <c r="L1489" s="94"/>
      <c r="M1489" s="94"/>
      <c r="N1489" s="94"/>
      <c r="O1489" s="170"/>
    </row>
    <row r="1490" spans="1:15" ht="15" customHeight="1">
      <c r="A1490" s="91">
        <v>2001011</v>
      </c>
      <c r="B1490" s="41" t="s">
        <v>97</v>
      </c>
      <c r="C1490" s="43">
        <v>201</v>
      </c>
      <c r="D1490" s="41" t="s">
        <v>152</v>
      </c>
      <c r="E1490" s="41">
        <v>111500</v>
      </c>
      <c r="F1490" s="42" t="s">
        <v>210</v>
      </c>
      <c r="G1490" s="41"/>
      <c r="H1490" s="41"/>
      <c r="I1490" s="41">
        <v>3276.04</v>
      </c>
      <c r="J1490" s="203"/>
      <c r="K1490" s="286" t="s">
        <v>154</v>
      </c>
      <c r="L1490" s="94"/>
      <c r="M1490" s="94"/>
      <c r="N1490" s="94"/>
      <c r="O1490" s="170"/>
    </row>
    <row r="1491" spans="1:15" ht="15" customHeight="1">
      <c r="A1491" s="91">
        <v>2001011</v>
      </c>
      <c r="B1491" s="41" t="s">
        <v>97</v>
      </c>
      <c r="C1491" s="43">
        <v>201</v>
      </c>
      <c r="D1491" s="41" t="s">
        <v>152</v>
      </c>
      <c r="E1491" s="41">
        <v>111500</v>
      </c>
      <c r="F1491" s="42" t="s">
        <v>210</v>
      </c>
      <c r="G1491" s="41"/>
      <c r="H1491" s="41"/>
      <c r="I1491" s="41">
        <v>-318.99</v>
      </c>
      <c r="J1491" s="203"/>
      <c r="K1491" s="286" t="s">
        <v>154</v>
      </c>
      <c r="L1491" s="94"/>
      <c r="M1491" s="94"/>
      <c r="N1491" s="94"/>
      <c r="O1491" s="170"/>
    </row>
    <row r="1492" spans="1:15" ht="15" customHeight="1">
      <c r="A1492" s="91">
        <v>2001011</v>
      </c>
      <c r="B1492" s="41" t="s">
        <v>97</v>
      </c>
      <c r="C1492" s="43">
        <v>201</v>
      </c>
      <c r="D1492" s="41" t="s">
        <v>152</v>
      </c>
      <c r="E1492" s="41">
        <v>111500</v>
      </c>
      <c r="F1492" s="42" t="s">
        <v>210</v>
      </c>
      <c r="G1492" s="41"/>
      <c r="H1492" s="41"/>
      <c r="I1492" s="41">
        <v>1242.0899999999999</v>
      </c>
      <c r="J1492" s="203"/>
      <c r="K1492" s="286" t="s">
        <v>154</v>
      </c>
      <c r="L1492" s="94"/>
      <c r="M1492" s="94"/>
      <c r="N1492" s="94"/>
      <c r="O1492" s="170"/>
    </row>
    <row r="1493" spans="1:15" ht="15" customHeight="1">
      <c r="A1493" s="91">
        <v>2001011</v>
      </c>
      <c r="B1493" s="41" t="s">
        <v>97</v>
      </c>
      <c r="C1493" s="43">
        <v>201</v>
      </c>
      <c r="D1493" s="41" t="s">
        <v>152</v>
      </c>
      <c r="E1493" s="41">
        <v>111500</v>
      </c>
      <c r="F1493" s="42" t="s">
        <v>210</v>
      </c>
      <c r="G1493" s="41"/>
      <c r="H1493" s="41"/>
      <c r="I1493" s="41">
        <v>160.41999999999999</v>
      </c>
      <c r="J1493" s="203"/>
      <c r="K1493" s="286" t="s">
        <v>154</v>
      </c>
      <c r="L1493" s="94"/>
      <c r="M1493" s="94"/>
      <c r="N1493" s="94"/>
      <c r="O1493" s="170"/>
    </row>
    <row r="1494" spans="1:15" ht="15" customHeight="1">
      <c r="A1494" s="91">
        <v>2001051</v>
      </c>
      <c r="B1494" s="41" t="s">
        <v>87</v>
      </c>
      <c r="C1494" s="43">
        <v>201</v>
      </c>
      <c r="D1494" s="41" t="s">
        <v>152</v>
      </c>
      <c r="E1494" s="41">
        <v>111500</v>
      </c>
      <c r="F1494" s="42" t="s">
        <v>210</v>
      </c>
      <c r="G1494" s="41"/>
      <c r="H1494" s="41"/>
      <c r="I1494" s="41">
        <v>6540.48</v>
      </c>
      <c r="J1494" s="203"/>
      <c r="K1494" s="286" t="s">
        <v>154</v>
      </c>
      <c r="L1494" s="94"/>
      <c r="M1494" s="94"/>
      <c r="N1494" s="94"/>
      <c r="O1494" s="170"/>
    </row>
    <row r="1495" spans="1:15" ht="15" customHeight="1">
      <c r="A1495" s="91">
        <v>2001051</v>
      </c>
      <c r="B1495" s="41" t="s">
        <v>87</v>
      </c>
      <c r="C1495" s="43">
        <v>201</v>
      </c>
      <c r="D1495" s="41" t="s">
        <v>152</v>
      </c>
      <c r="E1495" s="41">
        <v>111500</v>
      </c>
      <c r="F1495" s="42" t="s">
        <v>210</v>
      </c>
      <c r="G1495" s="41"/>
      <c r="H1495" s="41"/>
      <c r="I1495" s="41">
        <v>33</v>
      </c>
      <c r="J1495" s="203"/>
      <c r="K1495" s="286" t="s">
        <v>154</v>
      </c>
      <c r="L1495" s="94"/>
      <c r="M1495" s="94"/>
      <c r="N1495" s="94"/>
      <c r="O1495" s="170"/>
    </row>
    <row r="1496" spans="1:15" ht="15" customHeight="1">
      <c r="A1496" s="91">
        <v>2001021</v>
      </c>
      <c r="B1496" s="41" t="s">
        <v>89</v>
      </c>
      <c r="C1496" s="43">
        <v>201</v>
      </c>
      <c r="D1496" s="41" t="s">
        <v>152</v>
      </c>
      <c r="E1496" s="41">
        <v>111500</v>
      </c>
      <c r="F1496" s="42" t="s">
        <v>210</v>
      </c>
      <c r="G1496" s="41"/>
      <c r="H1496" s="41"/>
      <c r="I1496" s="41">
        <v>1250</v>
      </c>
      <c r="J1496" s="203"/>
      <c r="K1496" s="286" t="s">
        <v>154</v>
      </c>
      <c r="L1496" s="94"/>
      <c r="M1496" s="94"/>
      <c r="N1496" s="94"/>
      <c r="O1496" s="170"/>
    </row>
    <row r="1497" spans="1:15" ht="15" customHeight="1">
      <c r="A1497" s="91">
        <v>2001041</v>
      </c>
      <c r="B1497" s="41" t="s">
        <v>98</v>
      </c>
      <c r="C1497" s="43">
        <v>201</v>
      </c>
      <c r="D1497" s="41" t="s">
        <v>152</v>
      </c>
      <c r="E1497" s="41">
        <v>111500</v>
      </c>
      <c r="F1497" s="42" t="s">
        <v>210</v>
      </c>
      <c r="G1497" s="41"/>
      <c r="H1497" s="41"/>
      <c r="I1497" s="41">
        <v>3110.38</v>
      </c>
      <c r="J1497" s="203"/>
      <c r="K1497" s="286" t="s">
        <v>154</v>
      </c>
      <c r="L1497" s="94"/>
      <c r="M1497" s="94"/>
      <c r="N1497" s="94"/>
      <c r="O1497" s="170"/>
    </row>
    <row r="1498" spans="1:15" ht="15" customHeight="1">
      <c r="A1498" s="91">
        <v>2001021</v>
      </c>
      <c r="B1498" s="41" t="s">
        <v>89</v>
      </c>
      <c r="C1498" s="43">
        <v>201</v>
      </c>
      <c r="D1498" s="41" t="s">
        <v>152</v>
      </c>
      <c r="E1498" s="41">
        <v>111500</v>
      </c>
      <c r="F1498" s="42" t="s">
        <v>210</v>
      </c>
      <c r="G1498" s="41"/>
      <c r="H1498" s="41"/>
      <c r="I1498" s="41">
        <v>3235.45</v>
      </c>
      <c r="J1498" s="203"/>
      <c r="K1498" s="286" t="s">
        <v>154</v>
      </c>
      <c r="L1498" s="94"/>
      <c r="M1498" s="94"/>
      <c r="N1498" s="94"/>
      <c r="O1498" s="170"/>
    </row>
    <row r="1499" spans="1:15" ht="15" customHeight="1">
      <c r="A1499" s="91">
        <v>2001011</v>
      </c>
      <c r="B1499" s="41" t="s">
        <v>97</v>
      </c>
      <c r="C1499" s="43">
        <v>201</v>
      </c>
      <c r="D1499" s="41" t="s">
        <v>152</v>
      </c>
      <c r="E1499" s="41">
        <v>111500</v>
      </c>
      <c r="F1499" s="42" t="s">
        <v>210</v>
      </c>
      <c r="G1499" s="41"/>
      <c r="H1499" s="41"/>
      <c r="I1499" s="41">
        <v>277.06</v>
      </c>
      <c r="J1499" s="203"/>
      <c r="K1499" s="286" t="s">
        <v>154</v>
      </c>
      <c r="L1499" s="94"/>
      <c r="M1499" s="94"/>
      <c r="N1499" s="94"/>
      <c r="O1499" s="170"/>
    </row>
    <row r="1500" spans="1:15" ht="15" customHeight="1">
      <c r="A1500" s="91">
        <v>2001011</v>
      </c>
      <c r="B1500" s="41" t="s">
        <v>97</v>
      </c>
      <c r="C1500" s="43">
        <v>201</v>
      </c>
      <c r="D1500" s="41" t="s">
        <v>152</v>
      </c>
      <c r="E1500" s="41">
        <v>111500</v>
      </c>
      <c r="F1500" s="42" t="s">
        <v>210</v>
      </c>
      <c r="G1500" s="41"/>
      <c r="H1500" s="41"/>
      <c r="I1500" s="41">
        <v>4509.87</v>
      </c>
      <c r="J1500" s="203"/>
      <c r="K1500" s="286" t="s">
        <v>154</v>
      </c>
      <c r="L1500" s="94"/>
      <c r="M1500" s="94"/>
      <c r="N1500" s="94"/>
      <c r="O1500" s="170"/>
    </row>
    <row r="1501" spans="1:15" ht="15" customHeight="1">
      <c r="A1501" s="91">
        <v>2001011</v>
      </c>
      <c r="B1501" s="41" t="s">
        <v>97</v>
      </c>
      <c r="C1501" s="43">
        <v>201</v>
      </c>
      <c r="D1501" s="41" t="s">
        <v>152</v>
      </c>
      <c r="E1501" s="41">
        <v>111500</v>
      </c>
      <c r="F1501" s="42" t="s">
        <v>210</v>
      </c>
      <c r="G1501" s="41"/>
      <c r="H1501" s="41"/>
      <c r="I1501" s="41">
        <v>160.41999999999999</v>
      </c>
      <c r="J1501" s="203"/>
      <c r="K1501" s="286" t="s">
        <v>154</v>
      </c>
      <c r="L1501" s="94"/>
      <c r="M1501" s="94"/>
      <c r="N1501" s="94"/>
      <c r="O1501" s="170"/>
    </row>
    <row r="1502" spans="1:15" ht="15" customHeight="1">
      <c r="A1502" s="91">
        <v>2001011</v>
      </c>
      <c r="B1502" s="41" t="s">
        <v>97</v>
      </c>
      <c r="C1502" s="43">
        <v>201</v>
      </c>
      <c r="D1502" s="41" t="s">
        <v>152</v>
      </c>
      <c r="E1502" s="41">
        <v>111500</v>
      </c>
      <c r="F1502" s="42" t="s">
        <v>210</v>
      </c>
      <c r="G1502" s="41"/>
      <c r="H1502" s="41"/>
      <c r="I1502" s="41">
        <v>2700.38</v>
      </c>
      <c r="J1502" s="203"/>
      <c r="K1502" s="286" t="s">
        <v>154</v>
      </c>
      <c r="L1502" s="94"/>
      <c r="M1502" s="94"/>
      <c r="N1502" s="94"/>
      <c r="O1502" s="170"/>
    </row>
    <row r="1503" spans="1:15" ht="15" customHeight="1">
      <c r="A1503" s="91">
        <v>2001011</v>
      </c>
      <c r="B1503" s="41" t="s">
        <v>97</v>
      </c>
      <c r="C1503" s="43">
        <v>201</v>
      </c>
      <c r="D1503" s="41" t="s">
        <v>152</v>
      </c>
      <c r="E1503" s="41">
        <v>111500</v>
      </c>
      <c r="F1503" s="42" t="s">
        <v>210</v>
      </c>
      <c r="G1503" s="41"/>
      <c r="H1503" s="41"/>
      <c r="I1503" s="41">
        <v>136.66</v>
      </c>
      <c r="J1503" s="203"/>
      <c r="K1503" s="286" t="s">
        <v>154</v>
      </c>
      <c r="L1503" s="94"/>
      <c r="M1503" s="94"/>
      <c r="N1503" s="94"/>
      <c r="O1503" s="170"/>
    </row>
    <row r="1504" spans="1:15" ht="15" customHeight="1">
      <c r="A1504" s="91">
        <v>2001011</v>
      </c>
      <c r="B1504" s="41" t="s">
        <v>97</v>
      </c>
      <c r="C1504" s="43">
        <v>201</v>
      </c>
      <c r="D1504" s="41" t="s">
        <v>152</v>
      </c>
      <c r="E1504" s="41">
        <v>111500</v>
      </c>
      <c r="F1504" s="42" t="s">
        <v>210</v>
      </c>
      <c r="G1504" s="41"/>
      <c r="H1504" s="41"/>
      <c r="I1504" s="41">
        <v>6695.65</v>
      </c>
      <c r="J1504" s="203"/>
      <c r="K1504" s="286" t="s">
        <v>154</v>
      </c>
      <c r="L1504" s="94"/>
      <c r="M1504" s="94"/>
      <c r="N1504" s="94"/>
      <c r="O1504" s="170"/>
    </row>
    <row r="1505" spans="1:15" ht="15" customHeight="1">
      <c r="A1505" s="91">
        <v>2001011</v>
      </c>
      <c r="B1505" s="41" t="s">
        <v>97</v>
      </c>
      <c r="C1505" s="43">
        <v>201</v>
      </c>
      <c r="D1505" s="41" t="s">
        <v>152</v>
      </c>
      <c r="E1505" s="41">
        <v>111500</v>
      </c>
      <c r="F1505" s="42" t="s">
        <v>210</v>
      </c>
      <c r="G1505" s="41"/>
      <c r="H1505" s="41"/>
      <c r="I1505" s="41">
        <v>5475.65</v>
      </c>
      <c r="J1505" s="203"/>
      <c r="K1505" s="286" t="s">
        <v>154</v>
      </c>
      <c r="L1505" s="94"/>
      <c r="M1505" s="94"/>
      <c r="N1505" s="94"/>
      <c r="O1505" s="170"/>
    </row>
    <row r="1506" spans="1:15" ht="15" customHeight="1">
      <c r="A1506" s="91">
        <v>2001051</v>
      </c>
      <c r="B1506" s="41" t="s">
        <v>87</v>
      </c>
      <c r="C1506" s="43">
        <v>201</v>
      </c>
      <c r="D1506" s="41" t="s">
        <v>152</v>
      </c>
      <c r="E1506" s="41">
        <v>111500</v>
      </c>
      <c r="F1506" s="42" t="s">
        <v>210</v>
      </c>
      <c r="G1506" s="41"/>
      <c r="H1506" s="41"/>
      <c r="I1506" s="41">
        <v>208.37</v>
      </c>
      <c r="J1506" s="203"/>
      <c r="K1506" s="286" t="s">
        <v>154</v>
      </c>
      <c r="L1506" s="94"/>
      <c r="M1506" s="94"/>
      <c r="N1506" s="94"/>
      <c r="O1506" s="170"/>
    </row>
    <row r="1507" spans="1:15" ht="15" customHeight="1">
      <c r="A1507" s="91">
        <v>2001051</v>
      </c>
      <c r="B1507" s="41" t="s">
        <v>87</v>
      </c>
      <c r="C1507" s="43">
        <v>201</v>
      </c>
      <c r="D1507" s="41" t="s">
        <v>152</v>
      </c>
      <c r="E1507" s="41">
        <v>111500</v>
      </c>
      <c r="F1507" s="42" t="s">
        <v>210</v>
      </c>
      <c r="G1507" s="41"/>
      <c r="H1507" s="41"/>
      <c r="I1507" s="41">
        <v>6758.58</v>
      </c>
      <c r="J1507" s="203"/>
      <c r="K1507" s="286" t="s">
        <v>154</v>
      </c>
      <c r="L1507" s="94"/>
      <c r="M1507" s="94"/>
      <c r="N1507" s="94"/>
      <c r="O1507" s="170"/>
    </row>
    <row r="1508" spans="1:15" ht="15" customHeight="1">
      <c r="A1508" s="91">
        <v>2001051</v>
      </c>
      <c r="B1508" s="41" t="s">
        <v>87</v>
      </c>
      <c r="C1508" s="43">
        <v>201</v>
      </c>
      <c r="D1508" s="41" t="s">
        <v>152</v>
      </c>
      <c r="E1508" s="41">
        <v>111500</v>
      </c>
      <c r="F1508" s="42" t="s">
        <v>210</v>
      </c>
      <c r="G1508" s="41"/>
      <c r="H1508" s="41"/>
      <c r="I1508" s="41">
        <v>3313.92</v>
      </c>
      <c r="J1508" s="203"/>
      <c r="K1508" s="286" t="s">
        <v>154</v>
      </c>
      <c r="L1508" s="94"/>
      <c r="M1508" s="94"/>
      <c r="N1508" s="94"/>
      <c r="O1508" s="170"/>
    </row>
    <row r="1509" spans="1:15" ht="15" customHeight="1">
      <c r="A1509" s="91">
        <v>2001051</v>
      </c>
      <c r="B1509" s="41" t="s">
        <v>87</v>
      </c>
      <c r="C1509" s="43">
        <v>201</v>
      </c>
      <c r="D1509" s="41" t="s">
        <v>152</v>
      </c>
      <c r="E1509" s="41">
        <v>111500</v>
      </c>
      <c r="F1509" s="42" t="s">
        <v>210</v>
      </c>
      <c r="G1509" s="41"/>
      <c r="H1509" s="41"/>
      <c r="I1509" s="41">
        <v>7283.31</v>
      </c>
      <c r="J1509" s="203"/>
      <c r="K1509" s="286" t="s">
        <v>154</v>
      </c>
      <c r="L1509" s="94"/>
      <c r="M1509" s="94"/>
      <c r="N1509" s="94"/>
      <c r="O1509" s="170"/>
    </row>
    <row r="1510" spans="1:15" ht="15" customHeight="1">
      <c r="A1510" s="91">
        <v>2001051</v>
      </c>
      <c r="B1510" s="41" t="s">
        <v>87</v>
      </c>
      <c r="C1510" s="43">
        <v>201</v>
      </c>
      <c r="D1510" s="41" t="s">
        <v>152</v>
      </c>
      <c r="E1510" s="41">
        <v>111500</v>
      </c>
      <c r="F1510" s="42" t="s">
        <v>210</v>
      </c>
      <c r="G1510" s="41"/>
      <c r="H1510" s="41"/>
      <c r="I1510" s="41">
        <v>55.95</v>
      </c>
      <c r="J1510" s="203"/>
      <c r="K1510" s="286" t="s">
        <v>154</v>
      </c>
      <c r="L1510" s="94"/>
      <c r="M1510" s="94"/>
      <c r="N1510" s="94"/>
      <c r="O1510" s="170"/>
    </row>
    <row r="1511" spans="1:15" ht="15" customHeight="1">
      <c r="A1511" s="91">
        <v>2001051</v>
      </c>
      <c r="B1511" s="41" t="s">
        <v>87</v>
      </c>
      <c r="C1511" s="43">
        <v>201</v>
      </c>
      <c r="D1511" s="41" t="s">
        <v>152</v>
      </c>
      <c r="E1511" s="41">
        <v>111500</v>
      </c>
      <c r="F1511" s="42" t="s">
        <v>210</v>
      </c>
      <c r="G1511" s="41"/>
      <c r="H1511" s="41"/>
      <c r="I1511" s="41">
        <v>5399.66</v>
      </c>
      <c r="J1511" s="203"/>
      <c r="K1511" s="286" t="s">
        <v>154</v>
      </c>
      <c r="L1511" s="94"/>
      <c r="M1511" s="94"/>
      <c r="N1511" s="94"/>
      <c r="O1511" s="170"/>
    </row>
    <row r="1512" spans="1:15" ht="15" customHeight="1">
      <c r="A1512" s="91">
        <v>2001011</v>
      </c>
      <c r="B1512" s="41" t="s">
        <v>97</v>
      </c>
      <c r="C1512" s="43">
        <v>201</v>
      </c>
      <c r="D1512" s="41" t="s">
        <v>152</v>
      </c>
      <c r="E1512" s="41">
        <v>111500</v>
      </c>
      <c r="F1512" s="42" t="s">
        <v>210</v>
      </c>
      <c r="G1512" s="41"/>
      <c r="H1512" s="41"/>
      <c r="I1512" s="41">
        <v>439.73</v>
      </c>
      <c r="J1512" s="203"/>
      <c r="K1512" s="286" t="s">
        <v>154</v>
      </c>
      <c r="L1512" s="94"/>
      <c r="M1512" s="94"/>
      <c r="N1512" s="94"/>
      <c r="O1512" s="170"/>
    </row>
    <row r="1513" spans="1:15" ht="15" customHeight="1">
      <c r="A1513" s="91">
        <v>2001011</v>
      </c>
      <c r="B1513" s="41" t="s">
        <v>97</v>
      </c>
      <c r="C1513" s="43">
        <v>201</v>
      </c>
      <c r="D1513" s="41" t="s">
        <v>152</v>
      </c>
      <c r="E1513" s="41">
        <v>111500</v>
      </c>
      <c r="F1513" s="42" t="s">
        <v>210</v>
      </c>
      <c r="G1513" s="41"/>
      <c r="H1513" s="41"/>
      <c r="I1513" s="41">
        <v>2871.3</v>
      </c>
      <c r="J1513" s="203"/>
      <c r="K1513" s="286" t="s">
        <v>154</v>
      </c>
      <c r="L1513" s="94"/>
      <c r="M1513" s="94"/>
      <c r="N1513" s="94"/>
      <c r="O1513" s="170"/>
    </row>
    <row r="1514" spans="1:15" ht="15" customHeight="1">
      <c r="A1514" s="91">
        <v>2001011</v>
      </c>
      <c r="B1514" s="41" t="s">
        <v>97</v>
      </c>
      <c r="C1514" s="43">
        <v>201</v>
      </c>
      <c r="D1514" s="41" t="s">
        <v>152</v>
      </c>
      <c r="E1514" s="41">
        <v>111500</v>
      </c>
      <c r="F1514" s="42" t="s">
        <v>210</v>
      </c>
      <c r="G1514" s="41"/>
      <c r="H1514" s="41"/>
      <c r="I1514" s="41">
        <v>160.41999999999999</v>
      </c>
      <c r="J1514" s="203"/>
      <c r="K1514" s="286" t="s">
        <v>154</v>
      </c>
      <c r="L1514" s="94"/>
      <c r="M1514" s="94"/>
      <c r="N1514" s="94"/>
      <c r="O1514" s="170"/>
    </row>
    <row r="1515" spans="1:15" ht="15" customHeight="1">
      <c r="A1515" s="91">
        <v>2001011</v>
      </c>
      <c r="B1515" s="41" t="s">
        <v>97</v>
      </c>
      <c r="C1515" s="43">
        <v>201</v>
      </c>
      <c r="D1515" s="41" t="s">
        <v>152</v>
      </c>
      <c r="E1515" s="41">
        <v>111500</v>
      </c>
      <c r="F1515" s="42" t="s">
        <v>210</v>
      </c>
      <c r="G1515" s="41"/>
      <c r="H1515" s="41"/>
      <c r="I1515" s="41">
        <v>1525.79</v>
      </c>
      <c r="J1515" s="203"/>
      <c r="K1515" s="286" t="s">
        <v>154</v>
      </c>
      <c r="L1515" s="94"/>
      <c r="M1515" s="94"/>
      <c r="N1515" s="94"/>
      <c r="O1515" s="170"/>
    </row>
    <row r="1516" spans="1:15" ht="15" customHeight="1">
      <c r="A1516" s="91">
        <v>2001041</v>
      </c>
      <c r="B1516" s="41" t="s">
        <v>98</v>
      </c>
      <c r="C1516" s="43">
        <v>201</v>
      </c>
      <c r="D1516" s="41" t="s">
        <v>152</v>
      </c>
      <c r="E1516" s="41">
        <v>111500</v>
      </c>
      <c r="F1516" s="42" t="s">
        <v>210</v>
      </c>
      <c r="G1516" s="41"/>
      <c r="H1516" s="41"/>
      <c r="I1516" s="41">
        <v>1070.53</v>
      </c>
      <c r="J1516" s="203"/>
      <c r="K1516" s="286" t="s">
        <v>154</v>
      </c>
      <c r="L1516" s="94"/>
      <c r="M1516" s="94"/>
      <c r="N1516" s="94"/>
      <c r="O1516" s="170"/>
    </row>
    <row r="1517" spans="1:15" ht="15" customHeight="1">
      <c r="A1517" s="91">
        <v>2001041</v>
      </c>
      <c r="B1517" s="41" t="s">
        <v>98</v>
      </c>
      <c r="C1517" s="43">
        <v>201</v>
      </c>
      <c r="D1517" s="41" t="s">
        <v>152</v>
      </c>
      <c r="E1517" s="41">
        <v>111500</v>
      </c>
      <c r="F1517" s="42" t="s">
        <v>210</v>
      </c>
      <c r="G1517" s="41"/>
      <c r="H1517" s="41"/>
      <c r="I1517" s="41">
        <v>13776.4</v>
      </c>
      <c r="J1517" s="203"/>
      <c r="K1517" s="286" t="s">
        <v>154</v>
      </c>
      <c r="L1517" s="94"/>
      <c r="M1517" s="94"/>
      <c r="N1517" s="94"/>
      <c r="O1517" s="170"/>
    </row>
    <row r="1518" spans="1:15" ht="15" customHeight="1">
      <c r="A1518" s="91">
        <v>2001041</v>
      </c>
      <c r="B1518" s="41" t="s">
        <v>98</v>
      </c>
      <c r="C1518" s="43">
        <v>201</v>
      </c>
      <c r="D1518" s="41" t="s">
        <v>152</v>
      </c>
      <c r="E1518" s="41">
        <v>111500</v>
      </c>
      <c r="F1518" s="42" t="s">
        <v>210</v>
      </c>
      <c r="G1518" s="41"/>
      <c r="H1518" s="41"/>
      <c r="I1518" s="41">
        <v>21</v>
      </c>
      <c r="J1518" s="203"/>
      <c r="K1518" s="286" t="s">
        <v>154</v>
      </c>
      <c r="L1518" s="94"/>
      <c r="M1518" s="94"/>
      <c r="N1518" s="94"/>
      <c r="O1518" s="170"/>
    </row>
    <row r="1519" spans="1:15" ht="15" customHeight="1">
      <c r="A1519" s="91">
        <v>2001041</v>
      </c>
      <c r="B1519" s="41" t="s">
        <v>98</v>
      </c>
      <c r="C1519" s="43">
        <v>201</v>
      </c>
      <c r="D1519" s="41" t="s">
        <v>152</v>
      </c>
      <c r="E1519" s="41">
        <v>111500</v>
      </c>
      <c r="F1519" s="42" t="s">
        <v>210</v>
      </c>
      <c r="G1519" s="41"/>
      <c r="H1519" s="41"/>
      <c r="I1519" s="41">
        <v>2608.6999999999998</v>
      </c>
      <c r="J1519" s="203"/>
      <c r="K1519" s="286" t="s">
        <v>154</v>
      </c>
      <c r="L1519" s="94"/>
      <c r="M1519" s="94"/>
      <c r="N1519" s="94"/>
      <c r="O1519" s="170"/>
    </row>
    <row r="1520" spans="1:15" ht="15" customHeight="1">
      <c r="A1520" s="91">
        <v>2001041</v>
      </c>
      <c r="B1520" s="41" t="s">
        <v>98</v>
      </c>
      <c r="C1520" s="43">
        <v>201</v>
      </c>
      <c r="D1520" s="41" t="s">
        <v>152</v>
      </c>
      <c r="E1520" s="41">
        <v>111500</v>
      </c>
      <c r="F1520" s="42" t="s">
        <v>210</v>
      </c>
      <c r="G1520" s="41"/>
      <c r="H1520" s="41"/>
      <c r="I1520" s="41">
        <v>2323.73</v>
      </c>
      <c r="J1520" s="203"/>
      <c r="K1520" s="286" t="s">
        <v>154</v>
      </c>
      <c r="L1520" s="94"/>
      <c r="M1520" s="94"/>
      <c r="N1520" s="94"/>
      <c r="O1520" s="170"/>
    </row>
    <row r="1521" spans="1:15" ht="15" customHeight="1">
      <c r="A1521" s="91">
        <v>2001041</v>
      </c>
      <c r="B1521" s="41" t="s">
        <v>98</v>
      </c>
      <c r="C1521" s="43">
        <v>201</v>
      </c>
      <c r="D1521" s="41" t="s">
        <v>152</v>
      </c>
      <c r="E1521" s="41">
        <v>111500</v>
      </c>
      <c r="F1521" s="42" t="s">
        <v>210</v>
      </c>
      <c r="G1521" s="41"/>
      <c r="H1521" s="41"/>
      <c r="I1521" s="41">
        <v>6740.34</v>
      </c>
      <c r="J1521" s="203"/>
      <c r="K1521" s="286" t="s">
        <v>154</v>
      </c>
      <c r="L1521" s="94"/>
      <c r="M1521" s="94"/>
      <c r="N1521" s="94"/>
      <c r="O1521" s="170"/>
    </row>
    <row r="1522" spans="1:15" ht="15" customHeight="1">
      <c r="A1522" s="91">
        <v>2001051</v>
      </c>
      <c r="B1522" s="41" t="s">
        <v>87</v>
      </c>
      <c r="C1522" s="43">
        <v>201</v>
      </c>
      <c r="D1522" s="41" t="s">
        <v>152</v>
      </c>
      <c r="E1522" s="41">
        <v>111501</v>
      </c>
      <c r="F1522" s="201" t="s">
        <v>211</v>
      </c>
      <c r="G1522" s="41"/>
      <c r="H1522" s="41"/>
      <c r="I1522" s="41">
        <v>1050</v>
      </c>
      <c r="J1522" s="203"/>
      <c r="K1522" s="286" t="s">
        <v>154</v>
      </c>
      <c r="L1522" s="94"/>
      <c r="M1522" s="94"/>
      <c r="N1522" s="94"/>
      <c r="O1522" s="170"/>
    </row>
    <row r="1523" spans="1:15" ht="15" customHeight="1">
      <c r="A1523" s="91">
        <v>2001011</v>
      </c>
      <c r="B1523" s="41" t="s">
        <v>97</v>
      </c>
      <c r="C1523" s="43">
        <v>201</v>
      </c>
      <c r="D1523" s="41" t="s">
        <v>152</v>
      </c>
      <c r="E1523" s="41">
        <v>111501</v>
      </c>
      <c r="F1523" s="201" t="s">
        <v>211</v>
      </c>
      <c r="G1523" s="41"/>
      <c r="H1523" s="41"/>
      <c r="I1523" s="41">
        <v>720</v>
      </c>
      <c r="J1523" s="203"/>
      <c r="K1523" s="286" t="s">
        <v>154</v>
      </c>
      <c r="L1523" s="94"/>
      <c r="M1523" s="94"/>
      <c r="N1523" s="94"/>
      <c r="O1523" s="170"/>
    </row>
    <row r="1524" spans="1:15" ht="15" customHeight="1">
      <c r="A1524" s="91">
        <v>2001011</v>
      </c>
      <c r="B1524" s="41" t="s">
        <v>97</v>
      </c>
      <c r="C1524" s="43">
        <v>201</v>
      </c>
      <c r="D1524" s="41" t="s">
        <v>152</v>
      </c>
      <c r="E1524" s="41">
        <v>111501</v>
      </c>
      <c r="F1524" s="201" t="s">
        <v>211</v>
      </c>
      <c r="G1524" s="41"/>
      <c r="H1524" s="41"/>
      <c r="I1524" s="41">
        <v>7560</v>
      </c>
      <c r="J1524" s="203"/>
      <c r="K1524" s="286" t="s">
        <v>154</v>
      </c>
      <c r="L1524" s="94"/>
      <c r="M1524" s="94"/>
      <c r="N1524" s="94"/>
      <c r="O1524" s="170"/>
    </row>
    <row r="1525" spans="1:15" ht="15" customHeight="1">
      <c r="A1525" s="91">
        <v>2000010</v>
      </c>
      <c r="B1525" s="41" t="s">
        <v>159</v>
      </c>
      <c r="C1525" s="43">
        <v>201</v>
      </c>
      <c r="D1525" s="41" t="s">
        <v>152</v>
      </c>
      <c r="E1525" s="41">
        <v>111501</v>
      </c>
      <c r="F1525" s="201" t="s">
        <v>211</v>
      </c>
      <c r="G1525" s="41"/>
      <c r="H1525" s="41"/>
      <c r="I1525" s="41">
        <v>1155</v>
      </c>
      <c r="J1525" s="203"/>
      <c r="K1525" s="286" t="s">
        <v>161</v>
      </c>
      <c r="L1525" s="94"/>
      <c r="M1525" s="94"/>
      <c r="N1525" s="94"/>
      <c r="O1525" s="170"/>
    </row>
    <row r="1526" spans="1:15" ht="15" customHeight="1">
      <c r="A1526" s="91">
        <v>2001011</v>
      </c>
      <c r="B1526" s="41" t="s">
        <v>97</v>
      </c>
      <c r="C1526" s="43">
        <v>201</v>
      </c>
      <c r="D1526" s="41" t="s">
        <v>152</v>
      </c>
      <c r="E1526" s="41">
        <v>111501</v>
      </c>
      <c r="F1526" s="201" t="s">
        <v>211</v>
      </c>
      <c r="G1526" s="41"/>
      <c r="H1526" s="41"/>
      <c r="I1526" s="41">
        <v>1750</v>
      </c>
      <c r="J1526" s="203"/>
      <c r="K1526" s="286" t="s">
        <v>154</v>
      </c>
      <c r="L1526" s="94"/>
      <c r="M1526" s="94"/>
      <c r="N1526" s="94"/>
      <c r="O1526" s="170"/>
    </row>
    <row r="1527" spans="1:15" ht="15" customHeight="1">
      <c r="A1527" s="91">
        <v>2000010</v>
      </c>
      <c r="B1527" s="41" t="s">
        <v>159</v>
      </c>
      <c r="C1527" s="43">
        <v>201</v>
      </c>
      <c r="D1527" s="41" t="s">
        <v>152</v>
      </c>
      <c r="E1527" s="41">
        <v>111501</v>
      </c>
      <c r="F1527" s="201" t="s">
        <v>211</v>
      </c>
      <c r="G1527" s="41"/>
      <c r="H1527" s="41"/>
      <c r="I1527" s="41">
        <v>935</v>
      </c>
      <c r="J1527" s="203"/>
      <c r="K1527" s="286" t="s">
        <v>161</v>
      </c>
      <c r="L1527" s="94"/>
      <c r="M1527" s="94"/>
      <c r="N1527" s="94"/>
      <c r="O1527" s="170"/>
    </row>
    <row r="1528" spans="1:15" ht="15" customHeight="1">
      <c r="A1528" s="91">
        <v>2001011</v>
      </c>
      <c r="B1528" s="41" t="s">
        <v>97</v>
      </c>
      <c r="C1528" s="43">
        <v>201</v>
      </c>
      <c r="D1528" s="41" t="s">
        <v>152</v>
      </c>
      <c r="E1528" s="41">
        <v>111501</v>
      </c>
      <c r="F1528" s="201" t="s">
        <v>211</v>
      </c>
      <c r="G1528" s="41"/>
      <c r="H1528" s="41"/>
      <c r="I1528" s="41">
        <v>2880</v>
      </c>
      <c r="J1528" s="203"/>
      <c r="K1528" s="286" t="s">
        <v>154</v>
      </c>
      <c r="L1528" s="94"/>
      <c r="M1528" s="94"/>
      <c r="N1528" s="94"/>
      <c r="O1528" s="170"/>
    </row>
    <row r="1529" spans="1:15" ht="15" customHeight="1">
      <c r="A1529" s="91">
        <v>2001011</v>
      </c>
      <c r="B1529" s="41" t="s">
        <v>97</v>
      </c>
      <c r="C1529" s="43">
        <v>201</v>
      </c>
      <c r="D1529" s="41" t="s">
        <v>152</v>
      </c>
      <c r="E1529" s="41">
        <v>111501</v>
      </c>
      <c r="F1529" s="201" t="s">
        <v>211</v>
      </c>
      <c r="G1529" s="41"/>
      <c r="H1529" s="41"/>
      <c r="I1529" s="41">
        <v>2880</v>
      </c>
      <c r="J1529" s="203"/>
      <c r="K1529" s="286" t="s">
        <v>154</v>
      </c>
      <c r="L1529" s="94"/>
      <c r="M1529" s="94"/>
      <c r="N1529" s="94"/>
      <c r="O1529" s="170"/>
    </row>
    <row r="1530" spans="1:15" ht="15" customHeight="1">
      <c r="A1530" s="91">
        <v>2001011</v>
      </c>
      <c r="B1530" s="41" t="s">
        <v>97</v>
      </c>
      <c r="C1530" s="43">
        <v>201</v>
      </c>
      <c r="D1530" s="41" t="s">
        <v>152</v>
      </c>
      <c r="E1530" s="41">
        <v>111501</v>
      </c>
      <c r="F1530" s="201" t="s">
        <v>211</v>
      </c>
      <c r="G1530" s="41"/>
      <c r="H1530" s="41"/>
      <c r="I1530" s="41">
        <v>350</v>
      </c>
      <c r="J1530" s="203"/>
      <c r="K1530" s="286" t="s">
        <v>154</v>
      </c>
      <c r="L1530" s="94"/>
      <c r="M1530" s="94"/>
      <c r="N1530" s="94"/>
      <c r="O1530" s="170"/>
    </row>
    <row r="1531" spans="1:15" ht="15" customHeight="1">
      <c r="A1531" s="91">
        <v>2001011</v>
      </c>
      <c r="B1531" s="41" t="s">
        <v>97</v>
      </c>
      <c r="C1531" s="43">
        <v>201</v>
      </c>
      <c r="D1531" s="41" t="s">
        <v>152</v>
      </c>
      <c r="E1531" s="41">
        <v>111501</v>
      </c>
      <c r="F1531" s="201" t="s">
        <v>211</v>
      </c>
      <c r="G1531" s="41"/>
      <c r="H1531" s="41"/>
      <c r="I1531" s="41">
        <v>4560</v>
      </c>
      <c r="J1531" s="203"/>
      <c r="K1531" s="286" t="s">
        <v>154</v>
      </c>
      <c r="L1531" s="94"/>
      <c r="M1531" s="94"/>
      <c r="N1531" s="94"/>
      <c r="O1531" s="170"/>
    </row>
    <row r="1532" spans="1:15" ht="15" customHeight="1">
      <c r="A1532" s="91">
        <v>2001011</v>
      </c>
      <c r="B1532" s="41" t="s">
        <v>97</v>
      </c>
      <c r="C1532" s="43">
        <v>201</v>
      </c>
      <c r="D1532" s="41" t="s">
        <v>152</v>
      </c>
      <c r="E1532" s="41">
        <v>111501</v>
      </c>
      <c r="F1532" s="201" t="s">
        <v>211</v>
      </c>
      <c r="G1532" s="41"/>
      <c r="H1532" s="41"/>
      <c r="I1532" s="41">
        <v>2179.0300000000002</v>
      </c>
      <c r="J1532" s="203"/>
      <c r="K1532" s="286" t="s">
        <v>154</v>
      </c>
      <c r="L1532" s="94"/>
      <c r="M1532" s="94"/>
      <c r="N1532" s="94"/>
      <c r="O1532" s="170"/>
    </row>
    <row r="1533" spans="1:15" ht="15" customHeight="1">
      <c r="A1533" s="91">
        <v>2001041</v>
      </c>
      <c r="B1533" s="41" t="s">
        <v>98</v>
      </c>
      <c r="C1533" s="43">
        <v>201</v>
      </c>
      <c r="D1533" s="41" t="s">
        <v>152</v>
      </c>
      <c r="E1533" s="41">
        <v>111501</v>
      </c>
      <c r="F1533" s="201" t="s">
        <v>211</v>
      </c>
      <c r="G1533" s="41"/>
      <c r="H1533" s="41"/>
      <c r="I1533" s="41">
        <v>750</v>
      </c>
      <c r="J1533" s="203"/>
      <c r="K1533" s="286" t="s">
        <v>154</v>
      </c>
      <c r="L1533" s="94"/>
      <c r="M1533" s="94"/>
      <c r="N1533" s="94"/>
      <c r="O1533" s="170"/>
    </row>
    <row r="1534" spans="1:15" ht="15" customHeight="1">
      <c r="A1534" s="91">
        <v>2000010</v>
      </c>
      <c r="B1534" s="41" t="s">
        <v>159</v>
      </c>
      <c r="C1534" s="43">
        <v>201</v>
      </c>
      <c r="D1534" s="41" t="s">
        <v>152</v>
      </c>
      <c r="E1534" s="41">
        <v>111501</v>
      </c>
      <c r="F1534" s="201" t="s">
        <v>211</v>
      </c>
      <c r="G1534" s="41"/>
      <c r="H1534" s="41"/>
      <c r="I1534" s="41">
        <v>892</v>
      </c>
      <c r="J1534" s="203"/>
      <c r="K1534" s="286" t="s">
        <v>161</v>
      </c>
      <c r="L1534" s="94"/>
      <c r="M1534" s="94"/>
      <c r="N1534" s="94"/>
      <c r="O1534" s="170"/>
    </row>
    <row r="1535" spans="1:15" ht="15" customHeight="1">
      <c r="A1535" s="91">
        <v>2000010</v>
      </c>
      <c r="B1535" s="41" t="s">
        <v>159</v>
      </c>
      <c r="C1535" s="43">
        <v>201</v>
      </c>
      <c r="D1535" s="41" t="s">
        <v>152</v>
      </c>
      <c r="E1535" s="41">
        <v>111501</v>
      </c>
      <c r="F1535" s="201" t="s">
        <v>211</v>
      </c>
      <c r="G1535" s="41"/>
      <c r="H1535" s="41"/>
      <c r="I1535" s="41">
        <v>2895</v>
      </c>
      <c r="J1535" s="203"/>
      <c r="K1535" s="286" t="s">
        <v>161</v>
      </c>
      <c r="L1535" s="94"/>
      <c r="M1535" s="94"/>
      <c r="N1535" s="94"/>
      <c r="O1535" s="170"/>
    </row>
    <row r="1536" spans="1:15" ht="15" customHeight="1">
      <c r="A1536" s="91">
        <v>2000010</v>
      </c>
      <c r="B1536" s="41" t="s">
        <v>159</v>
      </c>
      <c r="C1536" s="43">
        <v>201</v>
      </c>
      <c r="D1536" s="41" t="s">
        <v>152</v>
      </c>
      <c r="E1536" s="41">
        <v>111501</v>
      </c>
      <c r="F1536" s="201" t="s">
        <v>211</v>
      </c>
      <c r="G1536" s="41"/>
      <c r="H1536" s="41"/>
      <c r="I1536" s="41">
        <v>480</v>
      </c>
      <c r="J1536" s="203"/>
      <c r="K1536" s="286" t="s">
        <v>161</v>
      </c>
      <c r="L1536" s="94"/>
      <c r="M1536" s="94"/>
      <c r="N1536" s="94"/>
      <c r="O1536" s="170"/>
    </row>
    <row r="1537" spans="1:15" ht="15" customHeight="1">
      <c r="A1537" s="91">
        <v>2000010</v>
      </c>
      <c r="B1537" s="41" t="s">
        <v>159</v>
      </c>
      <c r="C1537" s="43">
        <v>201</v>
      </c>
      <c r="D1537" s="41" t="s">
        <v>152</v>
      </c>
      <c r="E1537" s="41">
        <v>111501</v>
      </c>
      <c r="F1537" s="201" t="s">
        <v>211</v>
      </c>
      <c r="G1537" s="41"/>
      <c r="H1537" s="41"/>
      <c r="I1537" s="41">
        <v>1020</v>
      </c>
      <c r="J1537" s="203"/>
      <c r="K1537" s="286" t="s">
        <v>161</v>
      </c>
      <c r="L1537" s="94"/>
      <c r="M1537" s="94"/>
      <c r="N1537" s="94"/>
      <c r="O1537" s="170"/>
    </row>
    <row r="1538" spans="1:15" ht="15" customHeight="1">
      <c r="A1538" s="91">
        <v>2001051</v>
      </c>
      <c r="B1538" s="41" t="s">
        <v>87</v>
      </c>
      <c r="C1538" s="43">
        <v>201</v>
      </c>
      <c r="D1538" s="41" t="s">
        <v>152</v>
      </c>
      <c r="E1538" s="41">
        <v>111501</v>
      </c>
      <c r="F1538" s="201" t="s">
        <v>211</v>
      </c>
      <c r="G1538" s="41"/>
      <c r="H1538" s="41"/>
      <c r="I1538" s="41">
        <v>7350</v>
      </c>
      <c r="J1538" s="203"/>
      <c r="K1538" s="286" t="s">
        <v>154</v>
      </c>
      <c r="L1538" s="94"/>
      <c r="M1538" s="94"/>
      <c r="N1538" s="94"/>
      <c r="O1538" s="170"/>
    </row>
    <row r="1539" spans="1:15" ht="15" customHeight="1">
      <c r="A1539" s="91">
        <v>2001041</v>
      </c>
      <c r="B1539" s="41" t="s">
        <v>98</v>
      </c>
      <c r="C1539" s="43">
        <v>201</v>
      </c>
      <c r="D1539" s="41" t="s">
        <v>152</v>
      </c>
      <c r="E1539" s="41">
        <v>111501</v>
      </c>
      <c r="F1539" s="201" t="s">
        <v>211</v>
      </c>
      <c r="G1539" s="41"/>
      <c r="H1539" s="41"/>
      <c r="I1539" s="41">
        <v>4060</v>
      </c>
      <c r="J1539" s="203"/>
      <c r="K1539" s="286" t="s">
        <v>154</v>
      </c>
      <c r="L1539" s="94"/>
      <c r="M1539" s="94"/>
      <c r="N1539" s="94"/>
      <c r="O1539" s="170"/>
    </row>
    <row r="1540" spans="1:15" ht="15" customHeight="1">
      <c r="A1540" s="91">
        <v>2000010</v>
      </c>
      <c r="B1540" s="41" t="s">
        <v>159</v>
      </c>
      <c r="C1540" s="43">
        <v>201</v>
      </c>
      <c r="D1540" s="41" t="s">
        <v>152</v>
      </c>
      <c r="E1540" s="41">
        <v>111501</v>
      </c>
      <c r="F1540" s="201" t="s">
        <v>211</v>
      </c>
      <c r="G1540" s="41"/>
      <c r="H1540" s="41"/>
      <c r="I1540" s="41">
        <v>935</v>
      </c>
      <c r="J1540" s="203"/>
      <c r="K1540" s="286" t="s">
        <v>161</v>
      </c>
      <c r="L1540" s="94"/>
      <c r="M1540" s="94"/>
      <c r="N1540" s="94"/>
      <c r="O1540" s="170"/>
    </row>
    <row r="1541" spans="1:15" ht="15" customHeight="1">
      <c r="A1541" s="91">
        <v>2000010</v>
      </c>
      <c r="B1541" s="41" t="s">
        <v>159</v>
      </c>
      <c r="C1541" s="43">
        <v>201</v>
      </c>
      <c r="D1541" s="41" t="s">
        <v>152</v>
      </c>
      <c r="E1541" s="41">
        <v>111501</v>
      </c>
      <c r="F1541" s="201" t="s">
        <v>211</v>
      </c>
      <c r="G1541" s="41"/>
      <c r="H1541" s="41"/>
      <c r="I1541" s="41">
        <v>532.9</v>
      </c>
      <c r="J1541" s="203"/>
      <c r="K1541" s="286" t="s">
        <v>161</v>
      </c>
      <c r="L1541" s="94"/>
      <c r="M1541" s="94"/>
      <c r="N1541" s="94"/>
      <c r="O1541" s="170"/>
    </row>
    <row r="1542" spans="1:15" ht="15" customHeight="1">
      <c r="A1542" s="91">
        <v>2001041</v>
      </c>
      <c r="B1542" s="41" t="s">
        <v>98</v>
      </c>
      <c r="C1542" s="43">
        <v>201</v>
      </c>
      <c r="D1542" s="41" t="s">
        <v>152</v>
      </c>
      <c r="E1542" s="41">
        <v>111501</v>
      </c>
      <c r="F1542" s="201" t="s">
        <v>211</v>
      </c>
      <c r="G1542" s="41"/>
      <c r="H1542" s="41"/>
      <c r="I1542" s="41">
        <v>1580</v>
      </c>
      <c r="J1542" s="203"/>
      <c r="K1542" s="286" t="s">
        <v>154</v>
      </c>
      <c r="L1542" s="94"/>
      <c r="M1542" s="94"/>
      <c r="N1542" s="94"/>
      <c r="O1542" s="170"/>
    </row>
    <row r="1543" spans="1:15" ht="15" customHeight="1">
      <c r="A1543" s="91">
        <v>2001051</v>
      </c>
      <c r="B1543" s="41" t="s">
        <v>87</v>
      </c>
      <c r="C1543" s="43">
        <v>201</v>
      </c>
      <c r="D1543" s="41" t="s">
        <v>152</v>
      </c>
      <c r="E1543" s="41">
        <v>111501</v>
      </c>
      <c r="F1543" s="201" t="s">
        <v>211</v>
      </c>
      <c r="G1543" s="41"/>
      <c r="H1543" s="41"/>
      <c r="I1543" s="41">
        <v>1050</v>
      </c>
      <c r="J1543" s="203"/>
      <c r="K1543" s="286" t="s">
        <v>154</v>
      </c>
      <c r="L1543" s="94"/>
      <c r="M1543" s="94"/>
      <c r="N1543" s="94"/>
      <c r="O1543" s="170"/>
    </row>
    <row r="1544" spans="1:15" ht="15" customHeight="1">
      <c r="A1544" s="91">
        <v>2001011</v>
      </c>
      <c r="B1544" s="41" t="s">
        <v>97</v>
      </c>
      <c r="C1544" s="43">
        <v>201</v>
      </c>
      <c r="D1544" s="41" t="s">
        <v>152</v>
      </c>
      <c r="E1544" s="41">
        <v>111501</v>
      </c>
      <c r="F1544" s="201" t="s">
        <v>211</v>
      </c>
      <c r="G1544" s="41"/>
      <c r="H1544" s="41"/>
      <c r="I1544" s="41">
        <v>2160</v>
      </c>
      <c r="J1544" s="203"/>
      <c r="K1544" s="286" t="s">
        <v>154</v>
      </c>
      <c r="L1544" s="94"/>
      <c r="M1544" s="94"/>
      <c r="N1544" s="94"/>
      <c r="O1544" s="170"/>
    </row>
    <row r="1545" spans="1:15" ht="15" customHeight="1">
      <c r="A1545" s="91">
        <v>2001011</v>
      </c>
      <c r="B1545" s="41" t="s">
        <v>97</v>
      </c>
      <c r="C1545" s="43">
        <v>201</v>
      </c>
      <c r="D1545" s="41" t="s">
        <v>152</v>
      </c>
      <c r="E1545" s="41">
        <v>111501</v>
      </c>
      <c r="F1545" s="201" t="s">
        <v>211</v>
      </c>
      <c r="G1545" s="41"/>
      <c r="H1545" s="41"/>
      <c r="I1545" s="41">
        <v>4434</v>
      </c>
      <c r="J1545" s="203"/>
      <c r="K1545" s="286" t="s">
        <v>154</v>
      </c>
      <c r="L1545" s="94"/>
      <c r="M1545" s="94"/>
      <c r="N1545" s="94"/>
      <c r="O1545" s="170"/>
    </row>
    <row r="1546" spans="1:15" ht="15" customHeight="1">
      <c r="A1546" s="91">
        <v>2001041</v>
      </c>
      <c r="B1546" s="41" t="s">
        <v>98</v>
      </c>
      <c r="C1546" s="43">
        <v>201</v>
      </c>
      <c r="D1546" s="41" t="s">
        <v>152</v>
      </c>
      <c r="E1546" s="41">
        <v>111501</v>
      </c>
      <c r="F1546" s="201" t="s">
        <v>211</v>
      </c>
      <c r="G1546" s="41"/>
      <c r="H1546" s="41"/>
      <c r="I1546" s="41">
        <v>4612</v>
      </c>
      <c r="J1546" s="203"/>
      <c r="K1546" s="286" t="s">
        <v>154</v>
      </c>
      <c r="L1546" s="94"/>
      <c r="M1546" s="94"/>
      <c r="N1546" s="94"/>
      <c r="O1546" s="170"/>
    </row>
    <row r="1547" spans="1:15" ht="15" customHeight="1">
      <c r="A1547" s="91">
        <v>2000010</v>
      </c>
      <c r="B1547" s="41" t="s">
        <v>159</v>
      </c>
      <c r="C1547" s="43">
        <v>201</v>
      </c>
      <c r="D1547" s="41" t="s">
        <v>152</v>
      </c>
      <c r="E1547" s="41">
        <v>111501</v>
      </c>
      <c r="F1547" s="201" t="s">
        <v>211</v>
      </c>
      <c r="G1547" s="41"/>
      <c r="H1547" s="41"/>
      <c r="I1547" s="41">
        <v>82.11</v>
      </c>
      <c r="J1547" s="203"/>
      <c r="K1547" s="286" t="s">
        <v>161</v>
      </c>
      <c r="L1547" s="94"/>
      <c r="M1547" s="94"/>
      <c r="N1547" s="94"/>
      <c r="O1547" s="170"/>
    </row>
    <row r="1548" spans="1:15" ht="15" customHeight="1">
      <c r="A1548" s="91">
        <v>2001011</v>
      </c>
      <c r="B1548" s="41" t="s">
        <v>97</v>
      </c>
      <c r="C1548" s="43">
        <v>201</v>
      </c>
      <c r="D1548" s="41" t="s">
        <v>152</v>
      </c>
      <c r="E1548" s="41">
        <v>111501</v>
      </c>
      <c r="F1548" s="201" t="s">
        <v>211</v>
      </c>
      <c r="G1548" s="41"/>
      <c r="H1548" s="41"/>
      <c r="I1548" s="41">
        <v>2160</v>
      </c>
      <c r="J1548" s="203"/>
      <c r="K1548" s="286" t="s">
        <v>154</v>
      </c>
      <c r="L1548" s="94"/>
      <c r="M1548" s="94"/>
      <c r="N1548" s="94"/>
      <c r="O1548" s="170"/>
    </row>
    <row r="1549" spans="1:15" ht="15" customHeight="1">
      <c r="A1549" s="91">
        <v>2001041</v>
      </c>
      <c r="B1549" s="41" t="s">
        <v>98</v>
      </c>
      <c r="C1549" s="43">
        <v>201</v>
      </c>
      <c r="D1549" s="41" t="s">
        <v>152</v>
      </c>
      <c r="E1549" s="41">
        <v>111501</v>
      </c>
      <c r="F1549" s="201" t="s">
        <v>211</v>
      </c>
      <c r="G1549" s="41"/>
      <c r="H1549" s="41"/>
      <c r="I1549" s="41">
        <v>1578.97</v>
      </c>
      <c r="J1549" s="203"/>
      <c r="K1549" s="286" t="s">
        <v>154</v>
      </c>
      <c r="L1549" s="94"/>
      <c r="M1549" s="94"/>
      <c r="N1549" s="94"/>
      <c r="O1549" s="170"/>
    </row>
    <row r="1550" spans="1:15" ht="15" customHeight="1">
      <c r="A1550" s="91">
        <v>2001011</v>
      </c>
      <c r="B1550" s="41" t="s">
        <v>97</v>
      </c>
      <c r="C1550" s="43">
        <v>201</v>
      </c>
      <c r="D1550" s="41" t="s">
        <v>152</v>
      </c>
      <c r="E1550" s="41">
        <v>111501</v>
      </c>
      <c r="F1550" s="201" t="s">
        <v>211</v>
      </c>
      <c r="G1550" s="41"/>
      <c r="H1550" s="41"/>
      <c r="I1550" s="41">
        <v>450</v>
      </c>
      <c r="J1550" s="203"/>
      <c r="K1550" s="286" t="s">
        <v>154</v>
      </c>
      <c r="L1550" s="94"/>
      <c r="M1550" s="94"/>
      <c r="N1550" s="94"/>
      <c r="O1550" s="170"/>
    </row>
    <row r="1551" spans="1:15" ht="15" customHeight="1">
      <c r="A1551" s="91">
        <v>2000010</v>
      </c>
      <c r="B1551" s="41" t="s">
        <v>159</v>
      </c>
      <c r="C1551" s="43">
        <v>201</v>
      </c>
      <c r="D1551" s="41" t="s">
        <v>152</v>
      </c>
      <c r="E1551" s="41">
        <v>111501</v>
      </c>
      <c r="F1551" s="201" t="s">
        <v>211</v>
      </c>
      <c r="G1551" s="41"/>
      <c r="H1551" s="41"/>
      <c r="I1551" s="41">
        <v>1380</v>
      </c>
      <c r="J1551" s="203"/>
      <c r="K1551" s="286" t="s">
        <v>161</v>
      </c>
      <c r="L1551" s="94"/>
      <c r="M1551" s="94"/>
      <c r="N1551" s="94"/>
      <c r="O1551" s="170"/>
    </row>
    <row r="1552" spans="1:15" ht="15" customHeight="1">
      <c r="A1552" s="91">
        <v>2000010</v>
      </c>
      <c r="B1552" s="41" t="s">
        <v>159</v>
      </c>
      <c r="C1552" s="43">
        <v>201</v>
      </c>
      <c r="D1552" s="41" t="s">
        <v>152</v>
      </c>
      <c r="E1552" s="41">
        <v>111501</v>
      </c>
      <c r="F1552" s="201" t="s">
        <v>211</v>
      </c>
      <c r="G1552" s="41"/>
      <c r="H1552" s="41"/>
      <c r="I1552" s="41">
        <v>28800</v>
      </c>
      <c r="J1552" s="203"/>
      <c r="K1552" s="286" t="s">
        <v>161</v>
      </c>
      <c r="L1552" s="94"/>
      <c r="M1552" s="94"/>
      <c r="N1552" s="94"/>
      <c r="O1552" s="170"/>
    </row>
    <row r="1553" spans="1:15" ht="15" customHeight="1">
      <c r="A1553" s="91">
        <v>2000010</v>
      </c>
      <c r="B1553" s="41" t="s">
        <v>159</v>
      </c>
      <c r="C1553" s="43">
        <v>201</v>
      </c>
      <c r="D1553" s="41" t="s">
        <v>152</v>
      </c>
      <c r="E1553" s="41">
        <v>111501</v>
      </c>
      <c r="F1553" s="201" t="s">
        <v>211</v>
      </c>
      <c r="G1553" s="41"/>
      <c r="H1553" s="41"/>
      <c r="I1553" s="41">
        <v>105.7</v>
      </c>
      <c r="J1553" s="203"/>
      <c r="K1553" s="286" t="s">
        <v>161</v>
      </c>
      <c r="L1553" s="94"/>
      <c r="M1553" s="94"/>
      <c r="N1553" s="94"/>
      <c r="O1553" s="170"/>
    </row>
    <row r="1554" spans="1:15" ht="15" customHeight="1">
      <c r="A1554" s="91">
        <v>2000010</v>
      </c>
      <c r="B1554" s="41" t="s">
        <v>159</v>
      </c>
      <c r="C1554" s="43">
        <v>201</v>
      </c>
      <c r="D1554" s="41" t="s">
        <v>152</v>
      </c>
      <c r="E1554" s="41">
        <v>111501</v>
      </c>
      <c r="F1554" s="201" t="s">
        <v>211</v>
      </c>
      <c r="G1554" s="41"/>
      <c r="H1554" s="41"/>
      <c r="I1554" s="41">
        <v>723.05</v>
      </c>
      <c r="J1554" s="203"/>
      <c r="K1554" s="286" t="s">
        <v>161</v>
      </c>
      <c r="L1554" s="94"/>
      <c r="M1554" s="94"/>
      <c r="N1554" s="94"/>
      <c r="O1554" s="170"/>
    </row>
    <row r="1555" spans="1:15" ht="15" customHeight="1">
      <c r="A1555" s="91">
        <v>2000010</v>
      </c>
      <c r="B1555" s="41" t="s">
        <v>159</v>
      </c>
      <c r="C1555" s="43">
        <v>201</v>
      </c>
      <c r="D1555" s="41" t="s">
        <v>152</v>
      </c>
      <c r="E1555" s="41">
        <v>111501</v>
      </c>
      <c r="F1555" s="201" t="s">
        <v>211</v>
      </c>
      <c r="G1555" s="41"/>
      <c r="H1555" s="41"/>
      <c r="I1555" s="41">
        <v>1431</v>
      </c>
      <c r="J1555" s="203"/>
      <c r="K1555" s="286" t="s">
        <v>161</v>
      </c>
      <c r="L1555" s="94"/>
      <c r="M1555" s="94"/>
      <c r="N1555" s="94"/>
      <c r="O1555" s="170"/>
    </row>
    <row r="1556" spans="1:15" ht="15" customHeight="1">
      <c r="A1556" s="91">
        <v>2001011</v>
      </c>
      <c r="B1556" s="41" t="s">
        <v>97</v>
      </c>
      <c r="C1556" s="43">
        <v>201</v>
      </c>
      <c r="D1556" s="41" t="s">
        <v>152</v>
      </c>
      <c r="E1556" s="41">
        <v>111501</v>
      </c>
      <c r="F1556" s="201" t="s">
        <v>211</v>
      </c>
      <c r="G1556" s="41"/>
      <c r="H1556" s="41"/>
      <c r="I1556" s="41">
        <v>2880</v>
      </c>
      <c r="J1556" s="203"/>
      <c r="K1556" s="286" t="s">
        <v>154</v>
      </c>
      <c r="L1556" s="94"/>
      <c r="M1556" s="94"/>
      <c r="N1556" s="94"/>
      <c r="O1556" s="170"/>
    </row>
    <row r="1557" spans="1:15" ht="15" customHeight="1">
      <c r="A1557" s="91">
        <v>2000010</v>
      </c>
      <c r="B1557" s="41" t="s">
        <v>159</v>
      </c>
      <c r="C1557" s="43">
        <v>201</v>
      </c>
      <c r="D1557" s="41" t="s">
        <v>152</v>
      </c>
      <c r="E1557" s="41">
        <v>111501</v>
      </c>
      <c r="F1557" s="201" t="s">
        <v>211</v>
      </c>
      <c r="G1557" s="41"/>
      <c r="H1557" s="41"/>
      <c r="I1557" s="41">
        <v>2675</v>
      </c>
      <c r="J1557" s="203"/>
      <c r="K1557" s="286" t="s">
        <v>161</v>
      </c>
      <c r="L1557" s="94"/>
      <c r="M1557" s="94"/>
      <c r="N1557" s="94"/>
      <c r="O1557" s="170"/>
    </row>
    <row r="1558" spans="1:15" ht="15" customHeight="1">
      <c r="A1558" s="91">
        <v>2000010</v>
      </c>
      <c r="B1558" s="41" t="s">
        <v>159</v>
      </c>
      <c r="C1558" s="43">
        <v>201</v>
      </c>
      <c r="D1558" s="41" t="s">
        <v>152</v>
      </c>
      <c r="E1558" s="41">
        <v>111501</v>
      </c>
      <c r="F1558" s="201" t="s">
        <v>211</v>
      </c>
      <c r="G1558" s="41"/>
      <c r="H1558" s="41"/>
      <c r="I1558" s="41">
        <v>975</v>
      </c>
      <c r="J1558" s="203"/>
      <c r="K1558" s="286" t="s">
        <v>161</v>
      </c>
      <c r="L1558" s="94"/>
      <c r="M1558" s="94"/>
      <c r="N1558" s="94"/>
      <c r="O1558" s="170"/>
    </row>
    <row r="1559" spans="1:15" ht="15" customHeight="1">
      <c r="A1559" s="91">
        <v>2000010</v>
      </c>
      <c r="B1559" s="41" t="s">
        <v>159</v>
      </c>
      <c r="C1559" s="43">
        <v>201</v>
      </c>
      <c r="D1559" s="41" t="s">
        <v>152</v>
      </c>
      <c r="E1559" s="41">
        <v>111501</v>
      </c>
      <c r="F1559" s="201" t="s">
        <v>211</v>
      </c>
      <c r="G1559" s="41"/>
      <c r="H1559" s="41"/>
      <c r="I1559" s="41">
        <v>1250</v>
      </c>
      <c r="J1559" s="203"/>
      <c r="K1559" s="286" t="s">
        <v>161</v>
      </c>
      <c r="L1559" s="94"/>
      <c r="M1559" s="94"/>
      <c r="N1559" s="94"/>
      <c r="O1559" s="170"/>
    </row>
    <row r="1560" spans="1:15" ht="15" customHeight="1">
      <c r="A1560" s="91">
        <v>2001041</v>
      </c>
      <c r="B1560" s="41" t="s">
        <v>98</v>
      </c>
      <c r="C1560" s="43">
        <v>201</v>
      </c>
      <c r="D1560" s="41" t="s">
        <v>152</v>
      </c>
      <c r="E1560" s="41">
        <v>111501</v>
      </c>
      <c r="F1560" s="201" t="s">
        <v>211</v>
      </c>
      <c r="G1560" s="41"/>
      <c r="H1560" s="41"/>
      <c r="I1560" s="41">
        <v>5500</v>
      </c>
      <c r="J1560" s="203"/>
      <c r="K1560" s="286" t="s">
        <v>154</v>
      </c>
      <c r="L1560" s="94"/>
      <c r="M1560" s="94"/>
      <c r="N1560" s="94"/>
      <c r="O1560" s="170"/>
    </row>
    <row r="1561" spans="1:15" ht="15" customHeight="1">
      <c r="A1561" s="91">
        <v>2001021</v>
      </c>
      <c r="B1561" s="41" t="s">
        <v>89</v>
      </c>
      <c r="C1561" s="43">
        <v>201</v>
      </c>
      <c r="D1561" s="41" t="s">
        <v>152</v>
      </c>
      <c r="E1561" s="41">
        <v>112000</v>
      </c>
      <c r="F1561" s="201" t="s">
        <v>212</v>
      </c>
      <c r="G1561" s="41"/>
      <c r="H1561" s="41"/>
      <c r="I1561" s="41">
        <v>861</v>
      </c>
      <c r="J1561" s="203"/>
      <c r="K1561" s="286" t="s">
        <v>154</v>
      </c>
      <c r="L1561" s="94"/>
      <c r="M1561" s="94"/>
      <c r="N1561" s="94"/>
      <c r="O1561" s="170"/>
    </row>
    <row r="1562" spans="1:15" ht="15" customHeight="1">
      <c r="A1562" s="91">
        <v>2001011</v>
      </c>
      <c r="B1562" s="41" t="s">
        <v>97</v>
      </c>
      <c r="C1562" s="43">
        <v>201</v>
      </c>
      <c r="D1562" s="41" t="s">
        <v>152</v>
      </c>
      <c r="E1562" s="41">
        <v>112000</v>
      </c>
      <c r="F1562" s="201" t="s">
        <v>212</v>
      </c>
      <c r="G1562" s="41"/>
      <c r="H1562" s="41"/>
      <c r="I1562" s="41">
        <v>90.69</v>
      </c>
      <c r="J1562" s="203"/>
      <c r="K1562" s="286" t="s">
        <v>154</v>
      </c>
      <c r="L1562" s="94"/>
      <c r="M1562" s="94"/>
      <c r="N1562" s="94"/>
      <c r="O1562" s="170"/>
    </row>
    <row r="1563" spans="1:15" ht="15" customHeight="1">
      <c r="A1563" s="91">
        <v>2001011</v>
      </c>
      <c r="B1563" s="41" t="s">
        <v>97</v>
      </c>
      <c r="C1563" s="43">
        <v>201</v>
      </c>
      <c r="D1563" s="41" t="s">
        <v>152</v>
      </c>
      <c r="E1563" s="41">
        <v>112000</v>
      </c>
      <c r="F1563" s="201" t="s">
        <v>212</v>
      </c>
      <c r="G1563" s="41"/>
      <c r="H1563" s="41"/>
      <c r="I1563" s="41">
        <v>271.07</v>
      </c>
      <c r="J1563" s="203"/>
      <c r="K1563" s="286" t="s">
        <v>154</v>
      </c>
      <c r="L1563" s="94"/>
      <c r="M1563" s="94"/>
      <c r="N1563" s="94"/>
      <c r="O1563" s="170"/>
    </row>
    <row r="1564" spans="1:15" ht="15" customHeight="1">
      <c r="A1564" s="91">
        <v>2001011</v>
      </c>
      <c r="B1564" s="41" t="s">
        <v>97</v>
      </c>
      <c r="C1564" s="43">
        <v>201</v>
      </c>
      <c r="D1564" s="41" t="s">
        <v>152</v>
      </c>
      <c r="E1564" s="41">
        <v>112000</v>
      </c>
      <c r="F1564" s="201" t="s">
        <v>212</v>
      </c>
      <c r="G1564" s="41"/>
      <c r="H1564" s="41"/>
      <c r="I1564" s="41">
        <v>10271.41</v>
      </c>
      <c r="J1564" s="203"/>
      <c r="K1564" s="286" t="s">
        <v>154</v>
      </c>
      <c r="L1564" s="94"/>
      <c r="M1564" s="94"/>
      <c r="N1564" s="94"/>
      <c r="O1564" s="170"/>
    </row>
    <row r="1565" spans="1:15" ht="15" customHeight="1">
      <c r="A1565" s="91">
        <v>2001021</v>
      </c>
      <c r="B1565" s="41" t="s">
        <v>89</v>
      </c>
      <c r="C1565" s="43">
        <v>201</v>
      </c>
      <c r="D1565" s="41" t="s">
        <v>152</v>
      </c>
      <c r="E1565" s="41">
        <v>112000</v>
      </c>
      <c r="F1565" s="201" t="s">
        <v>212</v>
      </c>
      <c r="G1565" s="41"/>
      <c r="H1565" s="41"/>
      <c r="I1565" s="41">
        <v>959.2</v>
      </c>
      <c r="J1565" s="203"/>
      <c r="K1565" s="286" t="s">
        <v>154</v>
      </c>
      <c r="L1565" s="94"/>
      <c r="M1565" s="94"/>
      <c r="N1565" s="94"/>
      <c r="O1565" s="170"/>
    </row>
    <row r="1566" spans="1:15" ht="15" customHeight="1">
      <c r="A1566" s="91">
        <v>2001041</v>
      </c>
      <c r="B1566" s="41" t="s">
        <v>98</v>
      </c>
      <c r="C1566" s="43">
        <v>201</v>
      </c>
      <c r="D1566" s="41" t="s">
        <v>152</v>
      </c>
      <c r="E1566" s="41">
        <v>112000</v>
      </c>
      <c r="F1566" s="201" t="s">
        <v>212</v>
      </c>
      <c r="G1566" s="41"/>
      <c r="H1566" s="41"/>
      <c r="I1566" s="41">
        <v>1918.6</v>
      </c>
      <c r="J1566" s="203"/>
      <c r="K1566" s="286" t="s">
        <v>154</v>
      </c>
      <c r="L1566" s="94"/>
      <c r="M1566" s="94"/>
      <c r="N1566" s="94"/>
      <c r="O1566" s="170"/>
    </row>
    <row r="1567" spans="1:15" ht="15" customHeight="1">
      <c r="A1567" s="91">
        <v>2001041</v>
      </c>
      <c r="B1567" s="41" t="s">
        <v>98</v>
      </c>
      <c r="C1567" s="43">
        <v>201</v>
      </c>
      <c r="D1567" s="41" t="s">
        <v>152</v>
      </c>
      <c r="E1567" s="41">
        <v>112000</v>
      </c>
      <c r="F1567" s="201" t="s">
        <v>212</v>
      </c>
      <c r="G1567" s="41"/>
      <c r="H1567" s="41"/>
      <c r="I1567" s="41">
        <v>1031.98</v>
      </c>
      <c r="J1567" s="203"/>
      <c r="K1567" s="286" t="s">
        <v>154</v>
      </c>
      <c r="L1567" s="94"/>
      <c r="M1567" s="94"/>
      <c r="N1567" s="94"/>
      <c r="O1567" s="170"/>
    </row>
    <row r="1568" spans="1:15" ht="15" customHeight="1">
      <c r="A1568" s="91">
        <v>2001011</v>
      </c>
      <c r="B1568" s="41" t="s">
        <v>97</v>
      </c>
      <c r="C1568" s="43">
        <v>201</v>
      </c>
      <c r="D1568" s="41" t="s">
        <v>152</v>
      </c>
      <c r="E1568" s="41">
        <v>112000</v>
      </c>
      <c r="F1568" s="201" t="s">
        <v>212</v>
      </c>
      <c r="G1568" s="41"/>
      <c r="H1568" s="41"/>
      <c r="I1568" s="41">
        <v>113.66</v>
      </c>
      <c r="J1568" s="203"/>
      <c r="K1568" s="286" t="s">
        <v>154</v>
      </c>
      <c r="L1568" s="94"/>
      <c r="M1568" s="94"/>
      <c r="N1568" s="94"/>
      <c r="O1568" s="170"/>
    </row>
    <row r="1569" spans="1:15" ht="15" customHeight="1">
      <c r="A1569" s="91">
        <v>2001041</v>
      </c>
      <c r="B1569" s="41" t="s">
        <v>98</v>
      </c>
      <c r="C1569" s="43">
        <v>201</v>
      </c>
      <c r="D1569" s="41" t="s">
        <v>152</v>
      </c>
      <c r="E1569" s="41">
        <v>112000</v>
      </c>
      <c r="F1569" s="201" t="s">
        <v>212</v>
      </c>
      <c r="G1569" s="41"/>
      <c r="H1569" s="41"/>
      <c r="I1569" s="41">
        <v>475.92</v>
      </c>
      <c r="J1569" s="203"/>
      <c r="K1569" s="286" t="s">
        <v>154</v>
      </c>
      <c r="L1569" s="94"/>
      <c r="M1569" s="94"/>
      <c r="N1569" s="94"/>
      <c r="O1569" s="170"/>
    </row>
    <row r="1570" spans="1:15" ht="15" customHeight="1">
      <c r="A1570" s="91">
        <v>2001041</v>
      </c>
      <c r="B1570" s="41" t="s">
        <v>98</v>
      </c>
      <c r="C1570" s="43">
        <v>201</v>
      </c>
      <c r="D1570" s="41" t="s">
        <v>152</v>
      </c>
      <c r="E1570" s="41">
        <v>112000</v>
      </c>
      <c r="F1570" s="201" t="s">
        <v>212</v>
      </c>
      <c r="G1570" s="41"/>
      <c r="H1570" s="41"/>
      <c r="I1570" s="41">
        <v>344</v>
      </c>
      <c r="J1570" s="203"/>
      <c r="K1570" s="286" t="s">
        <v>154</v>
      </c>
      <c r="L1570" s="94"/>
      <c r="M1570" s="94"/>
      <c r="N1570" s="94"/>
      <c r="O1570" s="170"/>
    </row>
    <row r="1571" spans="1:15" ht="15" customHeight="1">
      <c r="A1571" s="91">
        <v>2001021</v>
      </c>
      <c r="B1571" s="41" t="s">
        <v>89</v>
      </c>
      <c r="C1571" s="43">
        <v>201</v>
      </c>
      <c r="D1571" s="41" t="s">
        <v>152</v>
      </c>
      <c r="E1571" s="41">
        <v>112000</v>
      </c>
      <c r="F1571" s="201" t="s">
        <v>212</v>
      </c>
      <c r="G1571" s="41"/>
      <c r="H1571" s="41"/>
      <c r="I1571" s="41">
        <v>479.2</v>
      </c>
      <c r="J1571" s="203"/>
      <c r="K1571" s="286" t="s">
        <v>154</v>
      </c>
      <c r="L1571" s="94"/>
      <c r="M1571" s="94"/>
      <c r="N1571" s="94"/>
      <c r="O1571" s="170"/>
    </row>
    <row r="1572" spans="1:15" ht="15" customHeight="1">
      <c r="A1572" s="91">
        <v>2001041</v>
      </c>
      <c r="B1572" s="41" t="s">
        <v>98</v>
      </c>
      <c r="C1572" s="43">
        <v>201</v>
      </c>
      <c r="D1572" s="41" t="s">
        <v>152</v>
      </c>
      <c r="E1572" s="41">
        <v>112000</v>
      </c>
      <c r="F1572" s="201" t="s">
        <v>212</v>
      </c>
      <c r="G1572" s="41"/>
      <c r="H1572" s="41"/>
      <c r="I1572" s="41">
        <v>1217.5999999999999</v>
      </c>
      <c r="J1572" s="203"/>
      <c r="K1572" s="286" t="s">
        <v>154</v>
      </c>
      <c r="L1572" s="94"/>
      <c r="M1572" s="94"/>
      <c r="N1572" s="94"/>
      <c r="O1572" s="170"/>
    </row>
    <row r="1573" spans="1:15" ht="15" customHeight="1">
      <c r="A1573" s="91">
        <v>2001011</v>
      </c>
      <c r="B1573" s="41" t="s">
        <v>97</v>
      </c>
      <c r="C1573" s="43">
        <v>201</v>
      </c>
      <c r="D1573" s="41" t="s">
        <v>152</v>
      </c>
      <c r="E1573" s="41">
        <v>112000</v>
      </c>
      <c r="F1573" s="201" t="s">
        <v>212</v>
      </c>
      <c r="G1573" s="41"/>
      <c r="H1573" s="41"/>
      <c r="I1573" s="41">
        <v>909.33</v>
      </c>
      <c r="J1573" s="203"/>
      <c r="K1573" s="286" t="s">
        <v>154</v>
      </c>
      <c r="L1573" s="94"/>
      <c r="M1573" s="94"/>
      <c r="N1573" s="94"/>
      <c r="O1573" s="170"/>
    </row>
    <row r="1574" spans="1:15" ht="15" customHeight="1">
      <c r="A1574" s="91">
        <v>2001011</v>
      </c>
      <c r="B1574" s="41" t="s">
        <v>97</v>
      </c>
      <c r="C1574" s="43">
        <v>201</v>
      </c>
      <c r="D1574" s="41" t="s">
        <v>152</v>
      </c>
      <c r="E1574" s="41">
        <v>112000</v>
      </c>
      <c r="F1574" s="201" t="s">
        <v>212</v>
      </c>
      <c r="G1574" s="41"/>
      <c r="H1574" s="41"/>
      <c r="I1574" s="41">
        <v>13216</v>
      </c>
      <c r="J1574" s="203"/>
      <c r="K1574" s="286" t="s">
        <v>154</v>
      </c>
      <c r="L1574" s="94"/>
      <c r="M1574" s="94"/>
      <c r="N1574" s="94"/>
      <c r="O1574" s="170"/>
    </row>
    <row r="1575" spans="1:15" ht="15" customHeight="1">
      <c r="A1575" s="91">
        <v>2001021</v>
      </c>
      <c r="B1575" s="41" t="s">
        <v>89</v>
      </c>
      <c r="C1575" s="43">
        <v>201</v>
      </c>
      <c r="D1575" s="41" t="s">
        <v>152</v>
      </c>
      <c r="E1575" s="41">
        <v>112000</v>
      </c>
      <c r="F1575" s="201" t="s">
        <v>212</v>
      </c>
      <c r="G1575" s="41"/>
      <c r="H1575" s="41"/>
      <c r="I1575" s="41">
        <v>857.48</v>
      </c>
      <c r="J1575" s="203"/>
      <c r="K1575" s="286" t="s">
        <v>154</v>
      </c>
      <c r="L1575" s="94"/>
      <c r="M1575" s="94"/>
      <c r="N1575" s="94"/>
      <c r="O1575" s="170"/>
    </row>
    <row r="1576" spans="1:15" ht="15" customHeight="1">
      <c r="A1576" s="91">
        <v>2001021</v>
      </c>
      <c r="B1576" s="41" t="s">
        <v>89</v>
      </c>
      <c r="C1576" s="43">
        <v>201</v>
      </c>
      <c r="D1576" s="41" t="s">
        <v>152</v>
      </c>
      <c r="E1576" s="41">
        <v>112000</v>
      </c>
      <c r="F1576" s="201" t="s">
        <v>212</v>
      </c>
      <c r="G1576" s="41"/>
      <c r="H1576" s="41"/>
      <c r="I1576" s="41">
        <v>879.07</v>
      </c>
      <c r="J1576" s="203"/>
      <c r="K1576" s="286" t="s">
        <v>154</v>
      </c>
      <c r="L1576" s="94"/>
      <c r="M1576" s="94"/>
      <c r="N1576" s="94"/>
      <c r="O1576" s="170"/>
    </row>
    <row r="1577" spans="1:15" ht="15" customHeight="1">
      <c r="A1577" s="91">
        <v>2001021</v>
      </c>
      <c r="B1577" s="41" t="s">
        <v>89</v>
      </c>
      <c r="C1577" s="43">
        <v>201</v>
      </c>
      <c r="D1577" s="41" t="s">
        <v>152</v>
      </c>
      <c r="E1577" s="41">
        <v>112000</v>
      </c>
      <c r="F1577" s="201" t="s">
        <v>212</v>
      </c>
      <c r="G1577" s="41"/>
      <c r="H1577" s="41"/>
      <c r="I1577" s="41">
        <v>1567.51</v>
      </c>
      <c r="J1577" s="203"/>
      <c r="K1577" s="286" t="s">
        <v>154</v>
      </c>
      <c r="L1577" s="94"/>
      <c r="M1577" s="94"/>
      <c r="N1577" s="94"/>
      <c r="O1577" s="170"/>
    </row>
    <row r="1578" spans="1:15" ht="15" customHeight="1">
      <c r="A1578" s="91">
        <v>2001021</v>
      </c>
      <c r="B1578" s="41" t="s">
        <v>89</v>
      </c>
      <c r="C1578" s="43">
        <v>201</v>
      </c>
      <c r="D1578" s="41" t="s">
        <v>152</v>
      </c>
      <c r="E1578" s="41">
        <v>112000</v>
      </c>
      <c r="F1578" s="201" t="s">
        <v>212</v>
      </c>
      <c r="G1578" s="41"/>
      <c r="H1578" s="41"/>
      <c r="I1578" s="41">
        <v>456.4</v>
      </c>
      <c r="J1578" s="203"/>
      <c r="K1578" s="286" t="s">
        <v>154</v>
      </c>
      <c r="L1578" s="94"/>
      <c r="M1578" s="94"/>
      <c r="N1578" s="94"/>
      <c r="O1578" s="170"/>
    </row>
    <row r="1579" spans="1:15" ht="15" customHeight="1">
      <c r="A1579" s="91">
        <v>2001021</v>
      </c>
      <c r="B1579" s="41" t="s">
        <v>89</v>
      </c>
      <c r="C1579" s="43">
        <v>201</v>
      </c>
      <c r="D1579" s="41" t="s">
        <v>152</v>
      </c>
      <c r="E1579" s="41">
        <v>112000</v>
      </c>
      <c r="F1579" s="201" t="s">
        <v>212</v>
      </c>
      <c r="G1579" s="41"/>
      <c r="H1579" s="41"/>
      <c r="I1579" s="41">
        <v>85.64</v>
      </c>
      <c r="J1579" s="203"/>
      <c r="K1579" s="286" t="s">
        <v>154</v>
      </c>
      <c r="L1579" s="94"/>
      <c r="M1579" s="94"/>
      <c r="N1579" s="94"/>
      <c r="O1579" s="170"/>
    </row>
    <row r="1580" spans="1:15" ht="15" customHeight="1">
      <c r="A1580" s="91">
        <v>2001021</v>
      </c>
      <c r="B1580" s="41" t="s">
        <v>89</v>
      </c>
      <c r="C1580" s="43">
        <v>201</v>
      </c>
      <c r="D1580" s="41" t="s">
        <v>152</v>
      </c>
      <c r="E1580" s="41">
        <v>112000</v>
      </c>
      <c r="F1580" s="201" t="s">
        <v>212</v>
      </c>
      <c r="G1580" s="41"/>
      <c r="H1580" s="41"/>
      <c r="I1580" s="41">
        <v>68.400000000000006</v>
      </c>
      <c r="J1580" s="203"/>
      <c r="K1580" s="286" t="s">
        <v>154</v>
      </c>
      <c r="L1580" s="94"/>
      <c r="M1580" s="94"/>
      <c r="N1580" s="94"/>
      <c r="O1580" s="170"/>
    </row>
    <row r="1581" spans="1:15" ht="15" customHeight="1">
      <c r="A1581" s="91">
        <v>2001021</v>
      </c>
      <c r="B1581" s="41" t="s">
        <v>89</v>
      </c>
      <c r="C1581" s="43">
        <v>201</v>
      </c>
      <c r="D1581" s="41" t="s">
        <v>152</v>
      </c>
      <c r="E1581" s="41">
        <v>112000</v>
      </c>
      <c r="F1581" s="201" t="s">
        <v>212</v>
      </c>
      <c r="G1581" s="41"/>
      <c r="H1581" s="41"/>
      <c r="I1581" s="41">
        <v>124.54</v>
      </c>
      <c r="J1581" s="203"/>
      <c r="K1581" s="286" t="s">
        <v>154</v>
      </c>
      <c r="L1581" s="94"/>
      <c r="M1581" s="94"/>
      <c r="N1581" s="94"/>
      <c r="O1581" s="170"/>
    </row>
    <row r="1582" spans="1:15" ht="15" customHeight="1">
      <c r="A1582" s="91">
        <v>2001021</v>
      </c>
      <c r="B1582" s="41" t="s">
        <v>89</v>
      </c>
      <c r="C1582" s="43">
        <v>201</v>
      </c>
      <c r="D1582" s="41" t="s">
        <v>152</v>
      </c>
      <c r="E1582" s="41">
        <v>112000</v>
      </c>
      <c r="F1582" s="201" t="s">
        <v>212</v>
      </c>
      <c r="G1582" s="41"/>
      <c r="H1582" s="41"/>
      <c r="I1582" s="41">
        <v>4.4000000000000004</v>
      </c>
      <c r="J1582" s="203"/>
      <c r="K1582" s="286" t="s">
        <v>154</v>
      </c>
      <c r="L1582" s="94"/>
      <c r="M1582" s="94"/>
      <c r="N1582" s="94"/>
      <c r="O1582" s="170"/>
    </row>
    <row r="1583" spans="1:15" ht="15" customHeight="1">
      <c r="A1583" s="91">
        <v>2001021</v>
      </c>
      <c r="B1583" s="41" t="s">
        <v>89</v>
      </c>
      <c r="C1583" s="43">
        <v>201</v>
      </c>
      <c r="D1583" s="41" t="s">
        <v>152</v>
      </c>
      <c r="E1583" s="41">
        <v>112000</v>
      </c>
      <c r="F1583" s="201" t="s">
        <v>212</v>
      </c>
      <c r="G1583" s="41"/>
      <c r="H1583" s="41"/>
      <c r="I1583" s="41">
        <v>638.4</v>
      </c>
      <c r="J1583" s="203"/>
      <c r="K1583" s="286" t="s">
        <v>154</v>
      </c>
      <c r="L1583" s="94"/>
      <c r="M1583" s="94"/>
      <c r="N1583" s="94"/>
      <c r="O1583" s="170"/>
    </row>
    <row r="1584" spans="1:15" ht="15" customHeight="1">
      <c r="A1584" s="91">
        <v>2001051</v>
      </c>
      <c r="B1584" s="41" t="s">
        <v>87</v>
      </c>
      <c r="C1584" s="43">
        <v>201</v>
      </c>
      <c r="D1584" s="41" t="s">
        <v>152</v>
      </c>
      <c r="E1584" s="41">
        <v>112000</v>
      </c>
      <c r="F1584" s="201" t="s">
        <v>212</v>
      </c>
      <c r="G1584" s="41"/>
      <c r="H1584" s="41"/>
      <c r="I1584" s="41">
        <v>139.44</v>
      </c>
      <c r="J1584" s="203"/>
      <c r="K1584" s="286" t="s">
        <v>154</v>
      </c>
      <c r="L1584" s="94"/>
      <c r="M1584" s="94"/>
      <c r="N1584" s="94"/>
      <c r="O1584" s="170"/>
    </row>
    <row r="1585" spans="1:15" ht="15" customHeight="1">
      <c r="A1585" s="91">
        <v>2001051</v>
      </c>
      <c r="B1585" s="41" t="s">
        <v>87</v>
      </c>
      <c r="C1585" s="43">
        <v>201</v>
      </c>
      <c r="D1585" s="41" t="s">
        <v>152</v>
      </c>
      <c r="E1585" s="41">
        <v>112000</v>
      </c>
      <c r="F1585" s="201" t="s">
        <v>212</v>
      </c>
      <c r="G1585" s="41"/>
      <c r="H1585" s="41"/>
      <c r="I1585" s="41">
        <v>685.86</v>
      </c>
      <c r="J1585" s="203"/>
      <c r="K1585" s="286" t="s">
        <v>154</v>
      </c>
      <c r="L1585" s="94"/>
      <c r="M1585" s="94"/>
      <c r="N1585" s="94"/>
      <c r="O1585" s="170"/>
    </row>
    <row r="1586" spans="1:15" ht="15" customHeight="1">
      <c r="A1586" s="91">
        <v>2001011</v>
      </c>
      <c r="B1586" s="41" t="s">
        <v>97</v>
      </c>
      <c r="C1586" s="43">
        <v>201</v>
      </c>
      <c r="D1586" s="41" t="s">
        <v>152</v>
      </c>
      <c r="E1586" s="41">
        <v>112000</v>
      </c>
      <c r="F1586" s="201" t="s">
        <v>212</v>
      </c>
      <c r="G1586" s="41"/>
      <c r="H1586" s="41"/>
      <c r="I1586" s="41">
        <v>450.32</v>
      </c>
      <c r="J1586" s="203"/>
      <c r="K1586" s="286" t="s">
        <v>154</v>
      </c>
      <c r="L1586" s="94"/>
      <c r="M1586" s="94"/>
      <c r="N1586" s="94"/>
      <c r="O1586" s="170"/>
    </row>
    <row r="1587" spans="1:15" ht="15" customHeight="1">
      <c r="A1587" s="91">
        <v>2001011</v>
      </c>
      <c r="B1587" s="41" t="s">
        <v>97</v>
      </c>
      <c r="C1587" s="43">
        <v>201</v>
      </c>
      <c r="D1587" s="41" t="s">
        <v>152</v>
      </c>
      <c r="E1587" s="41">
        <v>112000</v>
      </c>
      <c r="F1587" s="201" t="s">
        <v>212</v>
      </c>
      <c r="G1587" s="41"/>
      <c r="H1587" s="41"/>
      <c r="I1587" s="41">
        <v>145.76</v>
      </c>
      <c r="J1587" s="203"/>
      <c r="K1587" s="286" t="s">
        <v>154</v>
      </c>
      <c r="L1587" s="94"/>
      <c r="M1587" s="94"/>
      <c r="N1587" s="94"/>
      <c r="O1587" s="170"/>
    </row>
    <row r="1588" spans="1:15" ht="15" customHeight="1">
      <c r="A1588" s="91">
        <v>2001011</v>
      </c>
      <c r="B1588" s="41" t="s">
        <v>97</v>
      </c>
      <c r="C1588" s="43">
        <v>201</v>
      </c>
      <c r="D1588" s="41" t="s">
        <v>152</v>
      </c>
      <c r="E1588" s="41">
        <v>112000</v>
      </c>
      <c r="F1588" s="201" t="s">
        <v>212</v>
      </c>
      <c r="G1588" s="41"/>
      <c r="H1588" s="41"/>
      <c r="I1588" s="41">
        <v>7345.67</v>
      </c>
      <c r="J1588" s="203"/>
      <c r="K1588" s="286" t="s">
        <v>154</v>
      </c>
      <c r="L1588" s="94"/>
      <c r="M1588" s="94"/>
      <c r="N1588" s="94"/>
      <c r="O1588" s="170"/>
    </row>
    <row r="1589" spans="1:15" ht="15" customHeight="1">
      <c r="A1589" s="91">
        <v>2001041</v>
      </c>
      <c r="B1589" s="41" t="s">
        <v>98</v>
      </c>
      <c r="C1589" s="43">
        <v>201</v>
      </c>
      <c r="D1589" s="41" t="s">
        <v>152</v>
      </c>
      <c r="E1589" s="41">
        <v>112000</v>
      </c>
      <c r="F1589" s="201" t="s">
        <v>212</v>
      </c>
      <c r="G1589" s="41"/>
      <c r="H1589" s="41"/>
      <c r="I1589" s="41">
        <v>868.72</v>
      </c>
      <c r="J1589" s="203"/>
      <c r="K1589" s="286" t="s">
        <v>154</v>
      </c>
      <c r="L1589" s="94"/>
      <c r="M1589" s="94"/>
      <c r="N1589" s="94"/>
      <c r="O1589" s="170"/>
    </row>
    <row r="1590" spans="1:15" ht="15" customHeight="1">
      <c r="A1590" s="91">
        <v>2001041</v>
      </c>
      <c r="B1590" s="41" t="s">
        <v>98</v>
      </c>
      <c r="C1590" s="43">
        <v>201</v>
      </c>
      <c r="D1590" s="41" t="s">
        <v>152</v>
      </c>
      <c r="E1590" s="41">
        <v>112000</v>
      </c>
      <c r="F1590" s="201" t="s">
        <v>212</v>
      </c>
      <c r="G1590" s="41"/>
      <c r="H1590" s="41"/>
      <c r="I1590" s="41">
        <v>733.91</v>
      </c>
      <c r="J1590" s="203"/>
      <c r="K1590" s="286" t="s">
        <v>154</v>
      </c>
      <c r="L1590" s="94"/>
      <c r="M1590" s="94"/>
      <c r="N1590" s="94"/>
      <c r="O1590" s="170"/>
    </row>
    <row r="1591" spans="1:15" ht="15" customHeight="1">
      <c r="A1591" s="91">
        <v>2001021</v>
      </c>
      <c r="B1591" s="41" t="s">
        <v>89</v>
      </c>
      <c r="C1591" s="43">
        <v>201</v>
      </c>
      <c r="D1591" s="41" t="s">
        <v>152</v>
      </c>
      <c r="E1591" s="41">
        <v>112000</v>
      </c>
      <c r="F1591" s="201" t="s">
        <v>212</v>
      </c>
      <c r="G1591" s="41"/>
      <c r="H1591" s="41"/>
      <c r="I1591" s="41">
        <v>158.16</v>
      </c>
      <c r="J1591" s="203"/>
      <c r="K1591" s="286" t="s">
        <v>154</v>
      </c>
      <c r="L1591" s="94"/>
      <c r="M1591" s="94"/>
      <c r="N1591" s="94"/>
      <c r="O1591" s="170"/>
    </row>
    <row r="1592" spans="1:15" ht="15" customHeight="1">
      <c r="A1592" s="91">
        <v>2001021</v>
      </c>
      <c r="B1592" s="41" t="s">
        <v>89</v>
      </c>
      <c r="C1592" s="43">
        <v>201</v>
      </c>
      <c r="D1592" s="41" t="s">
        <v>152</v>
      </c>
      <c r="E1592" s="41">
        <v>112000</v>
      </c>
      <c r="F1592" s="201" t="s">
        <v>212</v>
      </c>
      <c r="G1592" s="41"/>
      <c r="H1592" s="41"/>
      <c r="I1592" s="41">
        <v>4596</v>
      </c>
      <c r="J1592" s="203"/>
      <c r="K1592" s="286" t="s">
        <v>154</v>
      </c>
      <c r="L1592" s="94"/>
      <c r="M1592" s="94"/>
      <c r="N1592" s="94"/>
      <c r="O1592" s="170"/>
    </row>
    <row r="1593" spans="1:15" ht="15" customHeight="1">
      <c r="A1593" s="91">
        <v>2001021</v>
      </c>
      <c r="B1593" s="41" t="s">
        <v>89</v>
      </c>
      <c r="C1593" s="43">
        <v>201</v>
      </c>
      <c r="D1593" s="41" t="s">
        <v>152</v>
      </c>
      <c r="E1593" s="41">
        <v>112000</v>
      </c>
      <c r="F1593" s="201" t="s">
        <v>212</v>
      </c>
      <c r="G1593" s="41"/>
      <c r="H1593" s="41"/>
      <c r="I1593" s="41">
        <v>162.12</v>
      </c>
      <c r="J1593" s="203"/>
      <c r="K1593" s="286" t="s">
        <v>154</v>
      </c>
      <c r="L1593" s="94"/>
      <c r="M1593" s="94"/>
      <c r="N1593" s="94"/>
      <c r="O1593" s="170"/>
    </row>
    <row r="1594" spans="1:15" ht="15" customHeight="1">
      <c r="A1594" s="91">
        <v>2001011</v>
      </c>
      <c r="B1594" s="41" t="s">
        <v>97</v>
      </c>
      <c r="C1594" s="43">
        <v>201</v>
      </c>
      <c r="D1594" s="41" t="s">
        <v>152</v>
      </c>
      <c r="E1594" s="41">
        <v>112000</v>
      </c>
      <c r="F1594" s="201" t="s">
        <v>212</v>
      </c>
      <c r="G1594" s="41"/>
      <c r="H1594" s="41"/>
      <c r="I1594" s="41">
        <v>426.67</v>
      </c>
      <c r="J1594" s="203"/>
      <c r="K1594" s="286" t="s">
        <v>154</v>
      </c>
      <c r="L1594" s="94"/>
      <c r="M1594" s="94"/>
      <c r="N1594" s="94"/>
      <c r="O1594" s="170"/>
    </row>
    <row r="1595" spans="1:15" ht="15" customHeight="1">
      <c r="A1595" s="91">
        <v>2001011</v>
      </c>
      <c r="B1595" s="41" t="s">
        <v>97</v>
      </c>
      <c r="C1595" s="43">
        <v>201</v>
      </c>
      <c r="D1595" s="41" t="s">
        <v>152</v>
      </c>
      <c r="E1595" s="41">
        <v>112000</v>
      </c>
      <c r="F1595" s="201" t="s">
        <v>212</v>
      </c>
      <c r="G1595" s="41"/>
      <c r="H1595" s="41"/>
      <c r="I1595" s="41">
        <v>70.78</v>
      </c>
      <c r="J1595" s="203"/>
      <c r="K1595" s="286" t="s">
        <v>154</v>
      </c>
      <c r="L1595" s="94"/>
      <c r="M1595" s="94"/>
      <c r="N1595" s="94"/>
      <c r="O1595" s="170"/>
    </row>
    <row r="1596" spans="1:15" ht="15" customHeight="1">
      <c r="A1596" s="91">
        <v>2001011</v>
      </c>
      <c r="B1596" s="41" t="s">
        <v>97</v>
      </c>
      <c r="C1596" s="43">
        <v>201</v>
      </c>
      <c r="D1596" s="41" t="s">
        <v>152</v>
      </c>
      <c r="E1596" s="41">
        <v>112000</v>
      </c>
      <c r="F1596" s="201" t="s">
        <v>212</v>
      </c>
      <c r="G1596" s="41"/>
      <c r="H1596" s="41"/>
      <c r="I1596" s="41">
        <v>282.49</v>
      </c>
      <c r="J1596" s="203"/>
      <c r="K1596" s="286" t="s">
        <v>154</v>
      </c>
      <c r="L1596" s="94"/>
      <c r="M1596" s="94"/>
      <c r="N1596" s="94"/>
      <c r="O1596" s="170"/>
    </row>
    <row r="1597" spans="1:15" ht="15" customHeight="1">
      <c r="A1597" s="91">
        <v>2001041</v>
      </c>
      <c r="B1597" s="41" t="s">
        <v>98</v>
      </c>
      <c r="C1597" s="43">
        <v>201</v>
      </c>
      <c r="D1597" s="41" t="s">
        <v>152</v>
      </c>
      <c r="E1597" s="41">
        <v>112000</v>
      </c>
      <c r="F1597" s="201" t="s">
        <v>212</v>
      </c>
      <c r="G1597" s="41"/>
      <c r="H1597" s="41"/>
      <c r="I1597" s="41">
        <v>389.8</v>
      </c>
      <c r="J1597" s="203"/>
      <c r="K1597" s="286" t="s">
        <v>154</v>
      </c>
      <c r="L1597" s="94"/>
      <c r="M1597" s="94"/>
      <c r="N1597" s="94"/>
      <c r="O1597" s="170"/>
    </row>
    <row r="1598" spans="1:15" ht="15" customHeight="1">
      <c r="A1598" s="91">
        <v>2001041</v>
      </c>
      <c r="B1598" s="41" t="s">
        <v>98</v>
      </c>
      <c r="C1598" s="43">
        <v>201</v>
      </c>
      <c r="D1598" s="41" t="s">
        <v>152</v>
      </c>
      <c r="E1598" s="41">
        <v>112000</v>
      </c>
      <c r="F1598" s="201" t="s">
        <v>212</v>
      </c>
      <c r="G1598" s="41"/>
      <c r="H1598" s="41"/>
      <c r="I1598" s="41">
        <v>261</v>
      </c>
      <c r="J1598" s="203"/>
      <c r="K1598" s="286" t="s">
        <v>154</v>
      </c>
      <c r="L1598" s="94"/>
      <c r="M1598" s="94"/>
      <c r="N1598" s="94"/>
      <c r="O1598" s="170"/>
    </row>
    <row r="1599" spans="1:15" ht="15" customHeight="1">
      <c r="A1599" s="91">
        <v>2001041</v>
      </c>
      <c r="B1599" s="41" t="s">
        <v>98</v>
      </c>
      <c r="C1599" s="43">
        <v>201</v>
      </c>
      <c r="D1599" s="41" t="s">
        <v>152</v>
      </c>
      <c r="E1599" s="41">
        <v>112000</v>
      </c>
      <c r="F1599" s="201" t="s">
        <v>212</v>
      </c>
      <c r="G1599" s="41"/>
      <c r="H1599" s="41"/>
      <c r="I1599" s="41">
        <v>927.6</v>
      </c>
      <c r="J1599" s="203"/>
      <c r="K1599" s="286" t="s">
        <v>154</v>
      </c>
      <c r="L1599" s="94"/>
      <c r="M1599" s="94"/>
      <c r="N1599" s="94"/>
      <c r="O1599" s="170"/>
    </row>
    <row r="1600" spans="1:15" ht="15" customHeight="1">
      <c r="A1600" s="91">
        <v>2001011</v>
      </c>
      <c r="B1600" s="41" t="s">
        <v>97</v>
      </c>
      <c r="C1600" s="43">
        <v>201</v>
      </c>
      <c r="D1600" s="41" t="s">
        <v>152</v>
      </c>
      <c r="E1600" s="41">
        <v>112000</v>
      </c>
      <c r="F1600" s="201" t="s">
        <v>212</v>
      </c>
      <c r="G1600" s="41"/>
      <c r="H1600" s="41"/>
      <c r="I1600" s="41">
        <v>1784.88</v>
      </c>
      <c r="J1600" s="203"/>
      <c r="K1600" s="286" t="s">
        <v>154</v>
      </c>
      <c r="L1600" s="94"/>
      <c r="M1600" s="94"/>
      <c r="N1600" s="94"/>
      <c r="O1600" s="170"/>
    </row>
    <row r="1601" spans="1:15" ht="15" customHeight="1">
      <c r="A1601" s="91">
        <v>2001011</v>
      </c>
      <c r="B1601" s="41" t="s">
        <v>97</v>
      </c>
      <c r="C1601" s="43">
        <v>201</v>
      </c>
      <c r="D1601" s="41" t="s">
        <v>152</v>
      </c>
      <c r="E1601" s="41">
        <v>112000</v>
      </c>
      <c r="F1601" s="201" t="s">
        <v>212</v>
      </c>
      <c r="G1601" s="41"/>
      <c r="H1601" s="41"/>
      <c r="I1601" s="41">
        <v>34.6</v>
      </c>
      <c r="J1601" s="203"/>
      <c r="K1601" s="286" t="s">
        <v>154</v>
      </c>
      <c r="L1601" s="94"/>
      <c r="M1601" s="94"/>
      <c r="N1601" s="94"/>
      <c r="O1601" s="170"/>
    </row>
    <row r="1602" spans="1:15" ht="15" customHeight="1">
      <c r="A1602" s="91">
        <v>2001011</v>
      </c>
      <c r="B1602" s="41" t="s">
        <v>97</v>
      </c>
      <c r="C1602" s="43">
        <v>201</v>
      </c>
      <c r="D1602" s="41" t="s">
        <v>152</v>
      </c>
      <c r="E1602" s="41">
        <v>112000</v>
      </c>
      <c r="F1602" s="201" t="s">
        <v>212</v>
      </c>
      <c r="G1602" s="41"/>
      <c r="H1602" s="41"/>
      <c r="I1602" s="41">
        <v>2111.44</v>
      </c>
      <c r="J1602" s="203"/>
      <c r="K1602" s="286" t="s">
        <v>154</v>
      </c>
      <c r="L1602" s="94"/>
      <c r="M1602" s="94"/>
      <c r="N1602" s="94"/>
      <c r="O1602" s="170"/>
    </row>
    <row r="1603" spans="1:15" ht="15" customHeight="1">
      <c r="A1603" s="91">
        <v>2001011</v>
      </c>
      <c r="B1603" s="41" t="s">
        <v>97</v>
      </c>
      <c r="C1603" s="43">
        <v>201</v>
      </c>
      <c r="D1603" s="41" t="s">
        <v>152</v>
      </c>
      <c r="E1603" s="41">
        <v>112000</v>
      </c>
      <c r="F1603" s="201" t="s">
        <v>212</v>
      </c>
      <c r="G1603" s="41"/>
      <c r="H1603" s="41"/>
      <c r="I1603" s="41">
        <v>104</v>
      </c>
      <c r="J1603" s="203"/>
      <c r="K1603" s="286" t="s">
        <v>154</v>
      </c>
      <c r="L1603" s="94"/>
      <c r="M1603" s="94"/>
      <c r="N1603" s="94"/>
      <c r="O1603" s="170"/>
    </row>
    <row r="1604" spans="1:15" ht="15" customHeight="1">
      <c r="A1604" s="91">
        <v>2001021</v>
      </c>
      <c r="B1604" s="41" t="s">
        <v>89</v>
      </c>
      <c r="C1604" s="43">
        <v>201</v>
      </c>
      <c r="D1604" s="41" t="s">
        <v>152</v>
      </c>
      <c r="E1604" s="41">
        <v>112000</v>
      </c>
      <c r="F1604" s="201" t="s">
        <v>212</v>
      </c>
      <c r="G1604" s="41"/>
      <c r="H1604" s="41"/>
      <c r="I1604" s="41">
        <v>822.8</v>
      </c>
      <c r="J1604" s="203"/>
      <c r="K1604" s="286" t="s">
        <v>154</v>
      </c>
      <c r="L1604" s="94"/>
      <c r="M1604" s="94"/>
      <c r="N1604" s="94"/>
      <c r="O1604" s="170"/>
    </row>
    <row r="1605" spans="1:15" ht="15" customHeight="1">
      <c r="A1605" s="91">
        <v>2001021</v>
      </c>
      <c r="B1605" s="41" t="s">
        <v>89</v>
      </c>
      <c r="C1605" s="43">
        <v>201</v>
      </c>
      <c r="D1605" s="41" t="s">
        <v>152</v>
      </c>
      <c r="E1605" s="41">
        <v>112000</v>
      </c>
      <c r="F1605" s="201" t="s">
        <v>212</v>
      </c>
      <c r="G1605" s="41"/>
      <c r="H1605" s="41"/>
      <c r="I1605" s="41">
        <v>136.1</v>
      </c>
      <c r="J1605" s="203"/>
      <c r="K1605" s="286" t="s">
        <v>154</v>
      </c>
      <c r="L1605" s="94"/>
      <c r="M1605" s="94"/>
      <c r="N1605" s="94"/>
      <c r="O1605" s="170"/>
    </row>
    <row r="1606" spans="1:15" ht="15" customHeight="1">
      <c r="A1606" s="91">
        <v>2001021</v>
      </c>
      <c r="B1606" s="41" t="s">
        <v>89</v>
      </c>
      <c r="C1606" s="43">
        <v>201</v>
      </c>
      <c r="D1606" s="41" t="s">
        <v>152</v>
      </c>
      <c r="E1606" s="41">
        <v>112000</v>
      </c>
      <c r="F1606" s="201" t="s">
        <v>212</v>
      </c>
      <c r="G1606" s="41"/>
      <c r="H1606" s="41"/>
      <c r="I1606" s="41">
        <v>18.52</v>
      </c>
      <c r="J1606" s="203"/>
      <c r="K1606" s="286" t="s">
        <v>154</v>
      </c>
      <c r="L1606" s="94"/>
      <c r="M1606" s="94"/>
      <c r="N1606" s="94"/>
      <c r="O1606" s="170"/>
    </row>
    <row r="1607" spans="1:15" ht="15" customHeight="1">
      <c r="A1607" s="91">
        <v>2001021</v>
      </c>
      <c r="B1607" s="41" t="s">
        <v>89</v>
      </c>
      <c r="C1607" s="43">
        <v>201</v>
      </c>
      <c r="D1607" s="41" t="s">
        <v>152</v>
      </c>
      <c r="E1607" s="41">
        <v>112000</v>
      </c>
      <c r="F1607" s="201" t="s">
        <v>212</v>
      </c>
      <c r="G1607" s="41"/>
      <c r="H1607" s="41"/>
      <c r="I1607" s="41">
        <v>2151.0500000000002</v>
      </c>
      <c r="J1607" s="203"/>
      <c r="K1607" s="286" t="s">
        <v>154</v>
      </c>
      <c r="L1607" s="94"/>
      <c r="M1607" s="94"/>
      <c r="N1607" s="94"/>
      <c r="O1607" s="170"/>
    </row>
    <row r="1608" spans="1:15" ht="15" customHeight="1">
      <c r="A1608" s="91">
        <v>2001021</v>
      </c>
      <c r="B1608" s="41" t="s">
        <v>89</v>
      </c>
      <c r="C1608" s="43">
        <v>201</v>
      </c>
      <c r="D1608" s="41" t="s">
        <v>152</v>
      </c>
      <c r="E1608" s="41">
        <v>112000</v>
      </c>
      <c r="F1608" s="201" t="s">
        <v>212</v>
      </c>
      <c r="G1608" s="41"/>
      <c r="H1608" s="41"/>
      <c r="I1608" s="41">
        <v>466.37</v>
      </c>
      <c r="J1608" s="203"/>
      <c r="K1608" s="286" t="s">
        <v>154</v>
      </c>
      <c r="L1608" s="94"/>
      <c r="M1608" s="94"/>
      <c r="N1608" s="94"/>
      <c r="O1608" s="170"/>
    </row>
    <row r="1609" spans="1:15" ht="15" customHeight="1">
      <c r="A1609" s="91">
        <v>2001051</v>
      </c>
      <c r="B1609" s="41" t="s">
        <v>87</v>
      </c>
      <c r="C1609" s="43">
        <v>201</v>
      </c>
      <c r="D1609" s="41" t="s">
        <v>152</v>
      </c>
      <c r="E1609" s="41">
        <v>112000</v>
      </c>
      <c r="F1609" s="201" t="s">
        <v>212</v>
      </c>
      <c r="G1609" s="41"/>
      <c r="H1609" s="41"/>
      <c r="I1609" s="41">
        <v>274.51</v>
      </c>
      <c r="J1609" s="203"/>
      <c r="K1609" s="286" t="s">
        <v>154</v>
      </c>
      <c r="L1609" s="94"/>
      <c r="M1609" s="94"/>
      <c r="N1609" s="94"/>
      <c r="O1609" s="170"/>
    </row>
    <row r="1610" spans="1:15" ht="15" customHeight="1">
      <c r="A1610" s="91">
        <v>2001051</v>
      </c>
      <c r="B1610" s="41" t="s">
        <v>87</v>
      </c>
      <c r="C1610" s="43">
        <v>201</v>
      </c>
      <c r="D1610" s="41" t="s">
        <v>152</v>
      </c>
      <c r="E1610" s="41">
        <v>112000</v>
      </c>
      <c r="F1610" s="201" t="s">
        <v>212</v>
      </c>
      <c r="G1610" s="41"/>
      <c r="H1610" s="41"/>
      <c r="I1610" s="41">
        <v>746.74</v>
      </c>
      <c r="J1610" s="203"/>
      <c r="K1610" s="286" t="s">
        <v>154</v>
      </c>
      <c r="L1610" s="94"/>
      <c r="M1610" s="94"/>
      <c r="N1610" s="94"/>
      <c r="O1610" s="170"/>
    </row>
    <row r="1611" spans="1:15" ht="15" customHeight="1">
      <c r="A1611" s="91">
        <v>2001051</v>
      </c>
      <c r="B1611" s="41" t="s">
        <v>87</v>
      </c>
      <c r="C1611" s="43">
        <v>201</v>
      </c>
      <c r="D1611" s="41" t="s">
        <v>152</v>
      </c>
      <c r="E1611" s="41">
        <v>112000</v>
      </c>
      <c r="F1611" s="201" t="s">
        <v>212</v>
      </c>
      <c r="G1611" s="41"/>
      <c r="H1611" s="41"/>
      <c r="I1611" s="41">
        <v>2619.5300000000002</v>
      </c>
      <c r="J1611" s="203"/>
      <c r="K1611" s="286" t="s">
        <v>154</v>
      </c>
      <c r="L1611" s="94"/>
      <c r="M1611" s="94"/>
      <c r="N1611" s="94"/>
      <c r="O1611" s="170"/>
    </row>
    <row r="1612" spans="1:15" ht="15" customHeight="1">
      <c r="A1612" s="91">
        <v>2001011</v>
      </c>
      <c r="B1612" s="41" t="s">
        <v>97</v>
      </c>
      <c r="C1612" s="43">
        <v>201</v>
      </c>
      <c r="D1612" s="41" t="s">
        <v>152</v>
      </c>
      <c r="E1612" s="41">
        <v>112000</v>
      </c>
      <c r="F1612" s="201" t="s">
        <v>212</v>
      </c>
      <c r="G1612" s="41"/>
      <c r="H1612" s="41"/>
      <c r="I1612" s="41">
        <v>5830.35</v>
      </c>
      <c r="J1612" s="203"/>
      <c r="K1612" s="286" t="s">
        <v>154</v>
      </c>
      <c r="L1612" s="94"/>
      <c r="M1612" s="94"/>
      <c r="N1612" s="94"/>
      <c r="O1612" s="170"/>
    </row>
    <row r="1613" spans="1:15" ht="15" customHeight="1">
      <c r="A1613" s="91">
        <v>2001021</v>
      </c>
      <c r="B1613" s="41" t="s">
        <v>89</v>
      </c>
      <c r="C1613" s="43">
        <v>201</v>
      </c>
      <c r="D1613" s="41" t="s">
        <v>152</v>
      </c>
      <c r="E1613" s="41">
        <v>112000</v>
      </c>
      <c r="F1613" s="201" t="s">
        <v>212</v>
      </c>
      <c r="G1613" s="41"/>
      <c r="H1613" s="41"/>
      <c r="I1613" s="41">
        <v>384</v>
      </c>
      <c r="J1613" s="203"/>
      <c r="K1613" s="286" t="s">
        <v>154</v>
      </c>
      <c r="L1613" s="94"/>
      <c r="M1613" s="94"/>
      <c r="N1613" s="94"/>
      <c r="O1613" s="170"/>
    </row>
    <row r="1614" spans="1:15" ht="15" customHeight="1">
      <c r="A1614" s="91">
        <v>2001041</v>
      </c>
      <c r="B1614" s="41" t="s">
        <v>98</v>
      </c>
      <c r="C1614" s="43">
        <v>201</v>
      </c>
      <c r="D1614" s="41" t="s">
        <v>152</v>
      </c>
      <c r="E1614" s="41">
        <v>112000</v>
      </c>
      <c r="F1614" s="201" t="s">
        <v>212</v>
      </c>
      <c r="G1614" s="41"/>
      <c r="H1614" s="41"/>
      <c r="I1614" s="41">
        <v>5584.82</v>
      </c>
      <c r="J1614" s="203"/>
      <c r="K1614" s="286" t="s">
        <v>154</v>
      </c>
      <c r="L1614" s="94"/>
      <c r="M1614" s="94"/>
      <c r="N1614" s="94"/>
      <c r="O1614" s="170"/>
    </row>
    <row r="1615" spans="1:15" ht="15" customHeight="1">
      <c r="A1615" s="91">
        <v>2001041</v>
      </c>
      <c r="B1615" s="41" t="s">
        <v>98</v>
      </c>
      <c r="C1615" s="43">
        <v>201</v>
      </c>
      <c r="D1615" s="41" t="s">
        <v>152</v>
      </c>
      <c r="E1615" s="41">
        <v>112000</v>
      </c>
      <c r="F1615" s="201" t="s">
        <v>212</v>
      </c>
      <c r="G1615" s="41"/>
      <c r="H1615" s="41"/>
      <c r="I1615" s="41">
        <v>3178.89</v>
      </c>
      <c r="J1615" s="203"/>
      <c r="K1615" s="286" t="s">
        <v>154</v>
      </c>
      <c r="L1615" s="94"/>
      <c r="M1615" s="94"/>
      <c r="N1615" s="94"/>
      <c r="O1615" s="170"/>
    </row>
    <row r="1616" spans="1:15" ht="15" customHeight="1">
      <c r="A1616" s="91">
        <v>2001041</v>
      </c>
      <c r="B1616" s="41" t="s">
        <v>98</v>
      </c>
      <c r="C1616" s="43">
        <v>201</v>
      </c>
      <c r="D1616" s="41" t="s">
        <v>152</v>
      </c>
      <c r="E1616" s="41">
        <v>112000</v>
      </c>
      <c r="F1616" s="201" t="s">
        <v>212</v>
      </c>
      <c r="G1616" s="41"/>
      <c r="H1616" s="41"/>
      <c r="I1616" s="41">
        <v>868.63</v>
      </c>
      <c r="J1616" s="203"/>
      <c r="K1616" s="286" t="s">
        <v>154</v>
      </c>
      <c r="L1616" s="94"/>
      <c r="M1616" s="94"/>
      <c r="N1616" s="94"/>
      <c r="O1616" s="170"/>
    </row>
    <row r="1617" spans="1:15" ht="15" customHeight="1">
      <c r="A1617" s="91">
        <v>2001011</v>
      </c>
      <c r="B1617" s="41" t="s">
        <v>97</v>
      </c>
      <c r="C1617" s="43">
        <v>201</v>
      </c>
      <c r="D1617" s="41" t="s">
        <v>152</v>
      </c>
      <c r="E1617" s="41">
        <v>112000</v>
      </c>
      <c r="F1617" s="201" t="s">
        <v>212</v>
      </c>
      <c r="G1617" s="41"/>
      <c r="H1617" s="41"/>
      <c r="I1617" s="41">
        <v>286.39999999999998</v>
      </c>
      <c r="J1617" s="203"/>
      <c r="K1617" s="286" t="s">
        <v>154</v>
      </c>
      <c r="L1617" s="94"/>
      <c r="M1617" s="94"/>
      <c r="N1617" s="94"/>
      <c r="O1617" s="170"/>
    </row>
    <row r="1618" spans="1:15" ht="15" customHeight="1">
      <c r="A1618" s="91">
        <v>2001011</v>
      </c>
      <c r="B1618" s="41" t="s">
        <v>97</v>
      </c>
      <c r="C1618" s="43">
        <v>201</v>
      </c>
      <c r="D1618" s="41" t="s">
        <v>152</v>
      </c>
      <c r="E1618" s="41">
        <v>112000</v>
      </c>
      <c r="F1618" s="201" t="s">
        <v>212</v>
      </c>
      <c r="G1618" s="41"/>
      <c r="H1618" s="41"/>
      <c r="I1618" s="41">
        <v>685.76</v>
      </c>
      <c r="J1618" s="203"/>
      <c r="K1618" s="286" t="s">
        <v>154</v>
      </c>
      <c r="L1618" s="94"/>
      <c r="M1618" s="94"/>
      <c r="N1618" s="94"/>
      <c r="O1618" s="170"/>
    </row>
    <row r="1619" spans="1:15" ht="15" customHeight="1">
      <c r="A1619" s="91">
        <v>2001011</v>
      </c>
      <c r="B1619" s="41" t="s">
        <v>97</v>
      </c>
      <c r="C1619" s="43">
        <v>201</v>
      </c>
      <c r="D1619" s="41" t="s">
        <v>152</v>
      </c>
      <c r="E1619" s="41">
        <v>112000</v>
      </c>
      <c r="F1619" s="201" t="s">
        <v>212</v>
      </c>
      <c r="G1619" s="41"/>
      <c r="H1619" s="41"/>
      <c r="I1619" s="41">
        <v>3894</v>
      </c>
      <c r="J1619" s="203"/>
      <c r="K1619" s="286" t="s">
        <v>154</v>
      </c>
      <c r="L1619" s="94"/>
      <c r="M1619" s="94"/>
      <c r="N1619" s="94"/>
      <c r="O1619" s="170"/>
    </row>
    <row r="1620" spans="1:15" ht="15" customHeight="1">
      <c r="A1620" s="91">
        <v>2001011</v>
      </c>
      <c r="B1620" s="41" t="s">
        <v>97</v>
      </c>
      <c r="C1620" s="43">
        <v>201</v>
      </c>
      <c r="D1620" s="41" t="s">
        <v>152</v>
      </c>
      <c r="E1620" s="41">
        <v>112000</v>
      </c>
      <c r="F1620" s="201" t="s">
        <v>212</v>
      </c>
      <c r="G1620" s="41"/>
      <c r="H1620" s="41"/>
      <c r="I1620" s="41">
        <v>575.70000000000005</v>
      </c>
      <c r="J1620" s="203"/>
      <c r="K1620" s="286" t="s">
        <v>154</v>
      </c>
      <c r="L1620" s="94"/>
      <c r="M1620" s="94"/>
      <c r="N1620" s="94"/>
      <c r="O1620" s="170"/>
    </row>
    <row r="1621" spans="1:15" ht="15" customHeight="1">
      <c r="A1621" s="91">
        <v>2001011</v>
      </c>
      <c r="B1621" s="41" t="s">
        <v>97</v>
      </c>
      <c r="C1621" s="43">
        <v>201</v>
      </c>
      <c r="D1621" s="41" t="s">
        <v>152</v>
      </c>
      <c r="E1621" s="41">
        <v>112000</v>
      </c>
      <c r="F1621" s="201" t="s">
        <v>212</v>
      </c>
      <c r="G1621" s="41"/>
      <c r="H1621" s="41"/>
      <c r="I1621" s="41">
        <v>305.12</v>
      </c>
      <c r="J1621" s="203"/>
      <c r="K1621" s="286" t="s">
        <v>154</v>
      </c>
      <c r="L1621" s="94"/>
      <c r="M1621" s="94"/>
      <c r="N1621" s="94"/>
      <c r="O1621" s="170"/>
    </row>
    <row r="1622" spans="1:15" ht="15" customHeight="1">
      <c r="A1622" s="91">
        <v>2001021</v>
      </c>
      <c r="B1622" s="41" t="s">
        <v>89</v>
      </c>
      <c r="C1622" s="43">
        <v>201</v>
      </c>
      <c r="D1622" s="41" t="s">
        <v>152</v>
      </c>
      <c r="E1622" s="41">
        <v>112000</v>
      </c>
      <c r="F1622" s="201" t="s">
        <v>212</v>
      </c>
      <c r="G1622" s="41"/>
      <c r="H1622" s="41"/>
      <c r="I1622" s="41">
        <v>250</v>
      </c>
      <c r="J1622" s="203"/>
      <c r="K1622" s="286" t="s">
        <v>154</v>
      </c>
      <c r="L1622" s="94"/>
      <c r="M1622" s="94"/>
      <c r="N1622" s="94"/>
      <c r="O1622" s="170"/>
    </row>
    <row r="1623" spans="1:15" ht="15" customHeight="1">
      <c r="A1623" s="91">
        <v>2001021</v>
      </c>
      <c r="B1623" s="41" t="s">
        <v>89</v>
      </c>
      <c r="C1623" s="43">
        <v>201</v>
      </c>
      <c r="D1623" s="41" t="s">
        <v>152</v>
      </c>
      <c r="E1623" s="41">
        <v>112000</v>
      </c>
      <c r="F1623" s="201" t="s">
        <v>212</v>
      </c>
      <c r="G1623" s="41"/>
      <c r="H1623" s="41"/>
      <c r="I1623" s="41">
        <v>55.34</v>
      </c>
      <c r="J1623" s="203"/>
      <c r="K1623" s="286" t="s">
        <v>154</v>
      </c>
      <c r="L1623" s="94"/>
      <c r="M1623" s="94"/>
      <c r="N1623" s="94"/>
      <c r="O1623" s="170"/>
    </row>
    <row r="1624" spans="1:15" ht="15" customHeight="1">
      <c r="A1624" s="91">
        <v>2001021</v>
      </c>
      <c r="B1624" s="41" t="s">
        <v>89</v>
      </c>
      <c r="C1624" s="43">
        <v>201</v>
      </c>
      <c r="D1624" s="41" t="s">
        <v>152</v>
      </c>
      <c r="E1624" s="41">
        <v>112000</v>
      </c>
      <c r="F1624" s="201" t="s">
        <v>212</v>
      </c>
      <c r="G1624" s="41"/>
      <c r="H1624" s="41"/>
      <c r="I1624" s="41">
        <v>542.72</v>
      </c>
      <c r="J1624" s="203"/>
      <c r="K1624" s="286" t="s">
        <v>154</v>
      </c>
      <c r="L1624" s="94"/>
      <c r="M1624" s="94"/>
      <c r="N1624" s="94"/>
      <c r="O1624" s="170"/>
    </row>
    <row r="1625" spans="1:15" ht="15" customHeight="1">
      <c r="A1625" s="91">
        <v>2001011</v>
      </c>
      <c r="B1625" s="41" t="s">
        <v>97</v>
      </c>
      <c r="C1625" s="43">
        <v>201</v>
      </c>
      <c r="D1625" s="41" t="s">
        <v>152</v>
      </c>
      <c r="E1625" s="41">
        <v>112000</v>
      </c>
      <c r="F1625" s="201" t="s">
        <v>212</v>
      </c>
      <c r="G1625" s="41"/>
      <c r="H1625" s="41"/>
      <c r="I1625" s="41">
        <v>427.6</v>
      </c>
      <c r="J1625" s="203"/>
      <c r="K1625" s="286" t="s">
        <v>154</v>
      </c>
      <c r="L1625" s="94"/>
      <c r="M1625" s="94"/>
      <c r="N1625" s="94"/>
      <c r="O1625" s="170"/>
    </row>
    <row r="1626" spans="1:15" ht="15" customHeight="1">
      <c r="A1626" s="91">
        <v>2001051</v>
      </c>
      <c r="B1626" s="41" t="s">
        <v>87</v>
      </c>
      <c r="C1626" s="43">
        <v>201</v>
      </c>
      <c r="D1626" s="41" t="s">
        <v>152</v>
      </c>
      <c r="E1626" s="41">
        <v>112000</v>
      </c>
      <c r="F1626" s="201" t="s">
        <v>212</v>
      </c>
      <c r="G1626" s="41"/>
      <c r="H1626" s="41"/>
      <c r="I1626" s="41">
        <v>588.24</v>
      </c>
      <c r="J1626" s="203"/>
      <c r="K1626" s="286" t="s">
        <v>154</v>
      </c>
      <c r="L1626" s="94"/>
      <c r="M1626" s="94"/>
      <c r="N1626" s="94"/>
      <c r="O1626" s="170"/>
    </row>
    <row r="1627" spans="1:15" ht="15" customHeight="1">
      <c r="A1627" s="91">
        <v>2001021</v>
      </c>
      <c r="B1627" s="41" t="s">
        <v>89</v>
      </c>
      <c r="C1627" s="43">
        <v>201</v>
      </c>
      <c r="D1627" s="41" t="s">
        <v>152</v>
      </c>
      <c r="E1627" s="41">
        <v>112000</v>
      </c>
      <c r="F1627" s="201" t="s">
        <v>212</v>
      </c>
      <c r="G1627" s="41"/>
      <c r="H1627" s="41"/>
      <c r="I1627" s="41">
        <v>167.76</v>
      </c>
      <c r="J1627" s="203"/>
      <c r="K1627" s="286" t="s">
        <v>154</v>
      </c>
      <c r="L1627" s="94"/>
      <c r="M1627" s="94"/>
      <c r="N1627" s="94"/>
      <c r="O1627" s="170"/>
    </row>
    <row r="1628" spans="1:15" ht="15" customHeight="1">
      <c r="A1628" s="91">
        <v>2001011</v>
      </c>
      <c r="B1628" s="41" t="s">
        <v>97</v>
      </c>
      <c r="C1628" s="43">
        <v>201</v>
      </c>
      <c r="D1628" s="41" t="s">
        <v>152</v>
      </c>
      <c r="E1628" s="41">
        <v>112000</v>
      </c>
      <c r="F1628" s="201" t="s">
        <v>212</v>
      </c>
      <c r="G1628" s="41"/>
      <c r="H1628" s="41"/>
      <c r="I1628" s="41">
        <v>300.16000000000003</v>
      </c>
      <c r="J1628" s="203"/>
      <c r="K1628" s="286" t="s">
        <v>154</v>
      </c>
      <c r="L1628" s="94"/>
      <c r="M1628" s="94"/>
      <c r="N1628" s="94"/>
      <c r="O1628" s="170"/>
    </row>
    <row r="1629" spans="1:15" ht="15" customHeight="1">
      <c r="A1629" s="91">
        <v>2001021</v>
      </c>
      <c r="B1629" s="41" t="s">
        <v>89</v>
      </c>
      <c r="C1629" s="43">
        <v>201</v>
      </c>
      <c r="D1629" s="41" t="s">
        <v>152</v>
      </c>
      <c r="E1629" s="41">
        <v>112000</v>
      </c>
      <c r="F1629" s="201" t="s">
        <v>212</v>
      </c>
      <c r="G1629" s="41"/>
      <c r="H1629" s="41"/>
      <c r="I1629" s="41">
        <v>805</v>
      </c>
      <c r="J1629" s="203"/>
      <c r="K1629" s="286" t="s">
        <v>154</v>
      </c>
      <c r="L1629" s="94"/>
      <c r="M1629" s="94"/>
      <c r="N1629" s="94"/>
      <c r="O1629" s="170"/>
    </row>
    <row r="1630" spans="1:15" ht="15" customHeight="1">
      <c r="A1630" s="91">
        <v>2001021</v>
      </c>
      <c r="B1630" s="41" t="s">
        <v>89</v>
      </c>
      <c r="C1630" s="43">
        <v>201</v>
      </c>
      <c r="D1630" s="41" t="s">
        <v>152</v>
      </c>
      <c r="E1630" s="41">
        <v>112000</v>
      </c>
      <c r="F1630" s="201" t="s">
        <v>212</v>
      </c>
      <c r="G1630" s="41"/>
      <c r="H1630" s="41"/>
      <c r="I1630" s="41">
        <v>135.54</v>
      </c>
      <c r="J1630" s="203"/>
      <c r="K1630" s="286" t="s">
        <v>154</v>
      </c>
      <c r="L1630" s="94"/>
      <c r="M1630" s="94"/>
      <c r="N1630" s="94"/>
      <c r="O1630" s="170"/>
    </row>
    <row r="1631" spans="1:15" ht="15" customHeight="1">
      <c r="A1631" s="91">
        <v>2001041</v>
      </c>
      <c r="B1631" s="41" t="s">
        <v>98</v>
      </c>
      <c r="C1631" s="43">
        <v>201</v>
      </c>
      <c r="D1631" s="41" t="s">
        <v>152</v>
      </c>
      <c r="E1631" s="41">
        <v>112000</v>
      </c>
      <c r="F1631" s="201" t="s">
        <v>212</v>
      </c>
      <c r="G1631" s="41"/>
      <c r="H1631" s="41"/>
      <c r="I1631" s="41">
        <v>2871.3</v>
      </c>
      <c r="J1631" s="203"/>
      <c r="K1631" s="286" t="s">
        <v>154</v>
      </c>
      <c r="L1631" s="94"/>
      <c r="M1631" s="94"/>
      <c r="N1631" s="94"/>
      <c r="O1631" s="170"/>
    </row>
    <row r="1632" spans="1:15" ht="15" customHeight="1">
      <c r="A1632" s="91">
        <v>2001041</v>
      </c>
      <c r="B1632" s="41" t="s">
        <v>98</v>
      </c>
      <c r="C1632" s="43">
        <v>201</v>
      </c>
      <c r="D1632" s="41" t="s">
        <v>152</v>
      </c>
      <c r="E1632" s="41">
        <v>112000</v>
      </c>
      <c r="F1632" s="201" t="s">
        <v>212</v>
      </c>
      <c r="G1632" s="41"/>
      <c r="H1632" s="41"/>
      <c r="I1632" s="41">
        <v>2501.12</v>
      </c>
      <c r="J1632" s="203"/>
      <c r="K1632" s="286" t="s">
        <v>154</v>
      </c>
      <c r="L1632" s="94"/>
      <c r="M1632" s="94"/>
      <c r="N1632" s="94"/>
      <c r="O1632" s="170"/>
    </row>
    <row r="1633" spans="1:15" ht="15" customHeight="1">
      <c r="A1633" s="91">
        <v>2001041</v>
      </c>
      <c r="B1633" s="41" t="s">
        <v>98</v>
      </c>
      <c r="C1633" s="43">
        <v>201</v>
      </c>
      <c r="D1633" s="41" t="s">
        <v>152</v>
      </c>
      <c r="E1633" s="41">
        <v>112000</v>
      </c>
      <c r="F1633" s="201" t="s">
        <v>212</v>
      </c>
      <c r="G1633" s="41"/>
      <c r="H1633" s="41"/>
      <c r="I1633" s="41">
        <v>2298</v>
      </c>
      <c r="J1633" s="203"/>
      <c r="K1633" s="286" t="s">
        <v>154</v>
      </c>
      <c r="L1633" s="94"/>
      <c r="M1633" s="94"/>
      <c r="N1633" s="94"/>
      <c r="O1633" s="170"/>
    </row>
    <row r="1634" spans="1:15" ht="15" customHeight="1">
      <c r="A1634" s="91">
        <v>2001041</v>
      </c>
      <c r="B1634" s="41" t="s">
        <v>98</v>
      </c>
      <c r="C1634" s="43">
        <v>201</v>
      </c>
      <c r="D1634" s="41" t="s">
        <v>152</v>
      </c>
      <c r="E1634" s="41">
        <v>112000</v>
      </c>
      <c r="F1634" s="201" t="s">
        <v>212</v>
      </c>
      <c r="G1634" s="41"/>
      <c r="H1634" s="41"/>
      <c r="I1634" s="41">
        <v>1064</v>
      </c>
      <c r="J1634" s="203"/>
      <c r="K1634" s="286" t="s">
        <v>154</v>
      </c>
      <c r="L1634" s="94"/>
      <c r="M1634" s="94"/>
      <c r="N1634" s="94"/>
      <c r="O1634" s="170"/>
    </row>
    <row r="1635" spans="1:15" ht="15" customHeight="1">
      <c r="A1635" s="91">
        <v>2001041</v>
      </c>
      <c r="B1635" s="41" t="s">
        <v>98</v>
      </c>
      <c r="C1635" s="43">
        <v>201</v>
      </c>
      <c r="D1635" s="41" t="s">
        <v>152</v>
      </c>
      <c r="E1635" s="41">
        <v>112000</v>
      </c>
      <c r="F1635" s="201" t="s">
        <v>212</v>
      </c>
      <c r="G1635" s="41"/>
      <c r="H1635" s="41"/>
      <c r="I1635" s="41">
        <v>36</v>
      </c>
      <c r="J1635" s="203"/>
      <c r="K1635" s="286" t="s">
        <v>154</v>
      </c>
      <c r="L1635" s="94"/>
      <c r="M1635" s="94"/>
      <c r="N1635" s="94"/>
      <c r="O1635" s="170"/>
    </row>
    <row r="1636" spans="1:15" ht="15" customHeight="1">
      <c r="A1636" s="91">
        <v>2001051</v>
      </c>
      <c r="B1636" s="41" t="s">
        <v>87</v>
      </c>
      <c r="C1636" s="43">
        <v>201</v>
      </c>
      <c r="D1636" s="41" t="s">
        <v>152</v>
      </c>
      <c r="E1636" s="41">
        <v>112000</v>
      </c>
      <c r="F1636" s="201" t="s">
        <v>212</v>
      </c>
      <c r="G1636" s="41"/>
      <c r="H1636" s="41"/>
      <c r="I1636" s="41">
        <v>2509.91</v>
      </c>
      <c r="J1636" s="203"/>
      <c r="K1636" s="286" t="s">
        <v>154</v>
      </c>
      <c r="L1636" s="94"/>
      <c r="M1636" s="94"/>
      <c r="N1636" s="94"/>
      <c r="O1636" s="170"/>
    </row>
    <row r="1637" spans="1:15" ht="15" customHeight="1">
      <c r="A1637" s="91">
        <v>2001021</v>
      </c>
      <c r="B1637" s="41" t="s">
        <v>89</v>
      </c>
      <c r="C1637" s="43">
        <v>201</v>
      </c>
      <c r="D1637" s="41" t="s">
        <v>152</v>
      </c>
      <c r="E1637" s="41">
        <v>112000</v>
      </c>
      <c r="F1637" s="201" t="s">
        <v>212</v>
      </c>
      <c r="G1637" s="41"/>
      <c r="H1637" s="41"/>
      <c r="I1637" s="41">
        <v>141</v>
      </c>
      <c r="J1637" s="203"/>
      <c r="K1637" s="286" t="s">
        <v>154</v>
      </c>
      <c r="L1637" s="94"/>
      <c r="M1637" s="94"/>
      <c r="N1637" s="94"/>
      <c r="O1637" s="170"/>
    </row>
    <row r="1638" spans="1:15" ht="15" customHeight="1">
      <c r="A1638" s="91">
        <v>2001011</v>
      </c>
      <c r="B1638" s="41" t="s">
        <v>97</v>
      </c>
      <c r="C1638" s="43">
        <v>201</v>
      </c>
      <c r="D1638" s="41" t="s">
        <v>152</v>
      </c>
      <c r="E1638" s="41">
        <v>112000</v>
      </c>
      <c r="F1638" s="201" t="s">
        <v>212</v>
      </c>
      <c r="G1638" s="41"/>
      <c r="H1638" s="41"/>
      <c r="I1638" s="41">
        <v>444</v>
      </c>
      <c r="J1638" s="203"/>
      <c r="K1638" s="286" t="s">
        <v>154</v>
      </c>
      <c r="L1638" s="94"/>
      <c r="M1638" s="94"/>
      <c r="N1638" s="94"/>
      <c r="O1638" s="170"/>
    </row>
    <row r="1639" spans="1:15" ht="15" customHeight="1">
      <c r="A1639" s="91">
        <v>2001011</v>
      </c>
      <c r="B1639" s="41" t="s">
        <v>97</v>
      </c>
      <c r="C1639" s="43">
        <v>201</v>
      </c>
      <c r="D1639" s="41" t="s">
        <v>152</v>
      </c>
      <c r="E1639" s="41">
        <v>112000</v>
      </c>
      <c r="F1639" s="201" t="s">
        <v>212</v>
      </c>
      <c r="G1639" s="41"/>
      <c r="H1639" s="41"/>
      <c r="I1639" s="41">
        <v>1327.3</v>
      </c>
      <c r="J1639" s="203"/>
      <c r="K1639" s="286" t="s">
        <v>154</v>
      </c>
      <c r="L1639" s="94"/>
      <c r="M1639" s="94"/>
      <c r="N1639" s="94"/>
      <c r="O1639" s="170"/>
    </row>
    <row r="1640" spans="1:15" ht="15" customHeight="1">
      <c r="A1640" s="91">
        <v>2001011</v>
      </c>
      <c r="B1640" s="41" t="s">
        <v>97</v>
      </c>
      <c r="C1640" s="43">
        <v>201</v>
      </c>
      <c r="D1640" s="41" t="s">
        <v>152</v>
      </c>
      <c r="E1640" s="41">
        <v>112000</v>
      </c>
      <c r="F1640" s="201" t="s">
        <v>212</v>
      </c>
      <c r="G1640" s="41"/>
      <c r="H1640" s="41"/>
      <c r="I1640" s="41">
        <v>3548.64</v>
      </c>
      <c r="J1640" s="203"/>
      <c r="K1640" s="286" t="s">
        <v>154</v>
      </c>
      <c r="L1640" s="94"/>
      <c r="M1640" s="94"/>
      <c r="N1640" s="94"/>
      <c r="O1640" s="170"/>
    </row>
    <row r="1641" spans="1:15" ht="15" customHeight="1">
      <c r="A1641" s="91">
        <v>2001021</v>
      </c>
      <c r="B1641" s="41" t="s">
        <v>89</v>
      </c>
      <c r="C1641" s="43">
        <v>201</v>
      </c>
      <c r="D1641" s="41" t="s">
        <v>152</v>
      </c>
      <c r="E1641" s="41">
        <v>112000</v>
      </c>
      <c r="F1641" s="201" t="s">
        <v>212</v>
      </c>
      <c r="G1641" s="41"/>
      <c r="H1641" s="41"/>
      <c r="I1641" s="41">
        <v>1890</v>
      </c>
      <c r="J1641" s="203"/>
      <c r="K1641" s="286" t="s">
        <v>154</v>
      </c>
      <c r="L1641" s="94"/>
      <c r="M1641" s="94"/>
      <c r="N1641" s="94"/>
      <c r="O1641" s="170"/>
    </row>
    <row r="1642" spans="1:15" ht="15" customHeight="1">
      <c r="A1642" s="91">
        <v>2001051</v>
      </c>
      <c r="B1642" s="41" t="s">
        <v>87</v>
      </c>
      <c r="C1642" s="43">
        <v>201</v>
      </c>
      <c r="D1642" s="41" t="s">
        <v>152</v>
      </c>
      <c r="E1642" s="41">
        <v>112000</v>
      </c>
      <c r="F1642" s="201" t="s">
        <v>212</v>
      </c>
      <c r="G1642" s="41"/>
      <c r="H1642" s="41"/>
      <c r="I1642" s="41">
        <v>2399.1999999999998</v>
      </c>
      <c r="J1642" s="203"/>
      <c r="K1642" s="286" t="s">
        <v>154</v>
      </c>
      <c r="L1642" s="94"/>
      <c r="M1642" s="94"/>
      <c r="N1642" s="94"/>
      <c r="O1642" s="170"/>
    </row>
    <row r="1643" spans="1:15" ht="15" customHeight="1">
      <c r="A1643" s="91">
        <v>2001021</v>
      </c>
      <c r="B1643" s="41" t="s">
        <v>89</v>
      </c>
      <c r="C1643" s="43">
        <v>201</v>
      </c>
      <c r="D1643" s="41" t="s">
        <v>152</v>
      </c>
      <c r="E1643" s="41">
        <v>112000</v>
      </c>
      <c r="F1643" s="201" t="s">
        <v>212</v>
      </c>
      <c r="G1643" s="41"/>
      <c r="H1643" s="41"/>
      <c r="I1643" s="41">
        <v>1074</v>
      </c>
      <c r="J1643" s="203"/>
      <c r="K1643" s="286" t="s">
        <v>154</v>
      </c>
      <c r="L1643" s="94"/>
      <c r="M1643" s="94"/>
      <c r="N1643" s="94"/>
      <c r="O1643" s="170"/>
    </row>
    <row r="1644" spans="1:15" ht="15" customHeight="1">
      <c r="A1644" s="91">
        <v>2001011</v>
      </c>
      <c r="B1644" s="41" t="s">
        <v>97</v>
      </c>
      <c r="C1644" s="43">
        <v>201</v>
      </c>
      <c r="D1644" s="41" t="s">
        <v>152</v>
      </c>
      <c r="E1644" s="41">
        <v>112000</v>
      </c>
      <c r="F1644" s="201" t="s">
        <v>212</v>
      </c>
      <c r="G1644" s="41"/>
      <c r="H1644" s="41"/>
      <c r="I1644" s="41">
        <v>263.76</v>
      </c>
      <c r="J1644" s="203"/>
      <c r="K1644" s="286" t="s">
        <v>154</v>
      </c>
      <c r="L1644" s="94"/>
      <c r="M1644" s="94"/>
      <c r="N1644" s="94"/>
      <c r="O1644" s="170"/>
    </row>
    <row r="1645" spans="1:15" ht="15" customHeight="1">
      <c r="A1645" s="91">
        <v>2001051</v>
      </c>
      <c r="B1645" s="41" t="s">
        <v>87</v>
      </c>
      <c r="C1645" s="43">
        <v>201</v>
      </c>
      <c r="D1645" s="41" t="s">
        <v>152</v>
      </c>
      <c r="E1645" s="41">
        <v>112000</v>
      </c>
      <c r="F1645" s="201" t="s">
        <v>212</v>
      </c>
      <c r="G1645" s="41"/>
      <c r="H1645" s="41"/>
      <c r="I1645" s="41">
        <v>3112.16</v>
      </c>
      <c r="J1645" s="203"/>
      <c r="K1645" s="286" t="s">
        <v>154</v>
      </c>
      <c r="L1645" s="94"/>
      <c r="M1645" s="94"/>
      <c r="N1645" s="94"/>
      <c r="O1645" s="170"/>
    </row>
    <row r="1646" spans="1:15" ht="15" customHeight="1">
      <c r="A1646" s="91">
        <v>2001051</v>
      </c>
      <c r="B1646" s="41" t="s">
        <v>87</v>
      </c>
      <c r="C1646" s="43">
        <v>201</v>
      </c>
      <c r="D1646" s="41" t="s">
        <v>152</v>
      </c>
      <c r="E1646" s="41">
        <v>112000</v>
      </c>
      <c r="F1646" s="201" t="s">
        <v>212</v>
      </c>
      <c r="G1646" s="41"/>
      <c r="H1646" s="41"/>
      <c r="I1646" s="41">
        <v>638.4</v>
      </c>
      <c r="J1646" s="203"/>
      <c r="K1646" s="286" t="s">
        <v>154</v>
      </c>
      <c r="L1646" s="94"/>
      <c r="M1646" s="94"/>
      <c r="N1646" s="94"/>
      <c r="O1646" s="170"/>
    </row>
    <row r="1647" spans="1:15" ht="15" customHeight="1">
      <c r="A1647" s="91">
        <v>2001021</v>
      </c>
      <c r="B1647" s="41" t="s">
        <v>89</v>
      </c>
      <c r="C1647" s="43">
        <v>201</v>
      </c>
      <c r="D1647" s="41" t="s">
        <v>152</v>
      </c>
      <c r="E1647" s="41">
        <v>112000</v>
      </c>
      <c r="F1647" s="201" t="s">
        <v>212</v>
      </c>
      <c r="G1647" s="41"/>
      <c r="H1647" s="41"/>
      <c r="I1647" s="41">
        <v>3383.1</v>
      </c>
      <c r="J1647" s="203"/>
      <c r="K1647" s="286" t="s">
        <v>154</v>
      </c>
      <c r="L1647" s="94"/>
      <c r="M1647" s="94"/>
      <c r="N1647" s="94"/>
      <c r="O1647" s="170"/>
    </row>
    <row r="1648" spans="1:15" ht="15" customHeight="1">
      <c r="A1648" s="91">
        <v>2001011</v>
      </c>
      <c r="B1648" s="41" t="s">
        <v>97</v>
      </c>
      <c r="C1648" s="43">
        <v>201</v>
      </c>
      <c r="D1648" s="41" t="s">
        <v>152</v>
      </c>
      <c r="E1648" s="41">
        <v>112000</v>
      </c>
      <c r="F1648" s="201" t="s">
        <v>212</v>
      </c>
      <c r="G1648" s="41"/>
      <c r="H1648" s="41"/>
      <c r="I1648" s="41">
        <v>828</v>
      </c>
      <c r="J1648" s="203"/>
      <c r="K1648" s="286" t="s">
        <v>154</v>
      </c>
      <c r="L1648" s="94"/>
      <c r="M1648" s="94"/>
      <c r="N1648" s="94"/>
      <c r="O1648" s="170"/>
    </row>
    <row r="1649" spans="1:15" ht="15" customHeight="1">
      <c r="A1649" s="91">
        <v>2001041</v>
      </c>
      <c r="B1649" s="41" t="s">
        <v>98</v>
      </c>
      <c r="C1649" s="43">
        <v>201</v>
      </c>
      <c r="D1649" s="41" t="s">
        <v>152</v>
      </c>
      <c r="E1649" s="41">
        <v>112000</v>
      </c>
      <c r="F1649" s="201" t="s">
        <v>212</v>
      </c>
      <c r="G1649" s="41"/>
      <c r="H1649" s="41"/>
      <c r="I1649" s="41">
        <v>12038.17</v>
      </c>
      <c r="J1649" s="203"/>
      <c r="K1649" s="286" t="s">
        <v>154</v>
      </c>
      <c r="L1649" s="94"/>
      <c r="M1649" s="94"/>
      <c r="N1649" s="94"/>
      <c r="O1649" s="170"/>
    </row>
    <row r="1650" spans="1:15" ht="15" customHeight="1">
      <c r="A1650" s="91">
        <v>2001041</v>
      </c>
      <c r="B1650" s="41" t="s">
        <v>98</v>
      </c>
      <c r="C1650" s="43">
        <v>201</v>
      </c>
      <c r="D1650" s="41" t="s">
        <v>152</v>
      </c>
      <c r="E1650" s="41">
        <v>112000</v>
      </c>
      <c r="F1650" s="201" t="s">
        <v>212</v>
      </c>
      <c r="G1650" s="41"/>
      <c r="H1650" s="41"/>
      <c r="I1650" s="41">
        <v>8976.7999999999993</v>
      </c>
      <c r="J1650" s="203"/>
      <c r="K1650" s="286" t="s">
        <v>154</v>
      </c>
      <c r="L1650" s="94"/>
      <c r="M1650" s="94"/>
      <c r="N1650" s="94"/>
      <c r="O1650" s="170"/>
    </row>
    <row r="1651" spans="1:15" ht="15" customHeight="1">
      <c r="A1651" s="91">
        <v>2001021</v>
      </c>
      <c r="B1651" s="41" t="s">
        <v>89</v>
      </c>
      <c r="C1651" s="43">
        <v>201</v>
      </c>
      <c r="D1651" s="41" t="s">
        <v>152</v>
      </c>
      <c r="E1651" s="41">
        <v>112000</v>
      </c>
      <c r="F1651" s="201" t="s">
        <v>212</v>
      </c>
      <c r="G1651" s="41"/>
      <c r="H1651" s="41"/>
      <c r="I1651" s="41">
        <v>332.3</v>
      </c>
      <c r="J1651" s="203"/>
      <c r="K1651" s="286" t="s">
        <v>154</v>
      </c>
      <c r="L1651" s="94"/>
      <c r="M1651" s="94"/>
      <c r="N1651" s="94"/>
      <c r="O1651" s="170"/>
    </row>
    <row r="1652" spans="1:15" ht="15" customHeight="1">
      <c r="A1652" s="91">
        <v>2001021</v>
      </c>
      <c r="B1652" s="41" t="s">
        <v>89</v>
      </c>
      <c r="C1652" s="43">
        <v>201</v>
      </c>
      <c r="D1652" s="41" t="s">
        <v>152</v>
      </c>
      <c r="E1652" s="41">
        <v>112000</v>
      </c>
      <c r="F1652" s="201" t="s">
        <v>212</v>
      </c>
      <c r="G1652" s="41"/>
      <c r="H1652" s="41"/>
      <c r="I1652" s="41">
        <v>597.6</v>
      </c>
      <c r="J1652" s="203"/>
      <c r="K1652" s="286" t="s">
        <v>154</v>
      </c>
      <c r="L1652" s="94"/>
      <c r="M1652" s="94"/>
      <c r="N1652" s="94"/>
      <c r="O1652" s="170"/>
    </row>
    <row r="1653" spans="1:15" ht="15" customHeight="1">
      <c r="A1653" s="91">
        <v>2001051</v>
      </c>
      <c r="B1653" s="41" t="s">
        <v>87</v>
      </c>
      <c r="C1653" s="43">
        <v>201</v>
      </c>
      <c r="D1653" s="41" t="s">
        <v>152</v>
      </c>
      <c r="E1653" s="41">
        <v>112000</v>
      </c>
      <c r="F1653" s="201" t="s">
        <v>212</v>
      </c>
      <c r="G1653" s="41"/>
      <c r="H1653" s="41"/>
      <c r="I1653" s="41">
        <v>4266.1000000000004</v>
      </c>
      <c r="J1653" s="203"/>
      <c r="K1653" s="286" t="s">
        <v>154</v>
      </c>
      <c r="L1653" s="94"/>
      <c r="M1653" s="94"/>
      <c r="N1653" s="94"/>
      <c r="O1653" s="170"/>
    </row>
    <row r="1654" spans="1:15" ht="15" customHeight="1">
      <c r="A1654" s="91">
        <v>2001041</v>
      </c>
      <c r="B1654" s="41" t="s">
        <v>98</v>
      </c>
      <c r="C1654" s="43">
        <v>201</v>
      </c>
      <c r="D1654" s="41" t="s">
        <v>152</v>
      </c>
      <c r="E1654" s="41">
        <v>112000</v>
      </c>
      <c r="F1654" s="201" t="s">
        <v>212</v>
      </c>
      <c r="G1654" s="41"/>
      <c r="H1654" s="41"/>
      <c r="I1654" s="41">
        <v>1422</v>
      </c>
      <c r="J1654" s="203"/>
      <c r="K1654" s="286" t="s">
        <v>154</v>
      </c>
      <c r="L1654" s="94"/>
      <c r="M1654" s="94"/>
      <c r="N1654" s="94"/>
      <c r="O1654" s="170"/>
    </row>
    <row r="1655" spans="1:15" ht="15" customHeight="1">
      <c r="A1655" s="91">
        <v>2001041</v>
      </c>
      <c r="B1655" s="41" t="s">
        <v>98</v>
      </c>
      <c r="C1655" s="43">
        <v>201</v>
      </c>
      <c r="D1655" s="41" t="s">
        <v>152</v>
      </c>
      <c r="E1655" s="41">
        <v>112000</v>
      </c>
      <c r="F1655" s="201" t="s">
        <v>212</v>
      </c>
      <c r="G1655" s="41"/>
      <c r="H1655" s="41"/>
      <c r="I1655" s="41">
        <v>83.3</v>
      </c>
      <c r="J1655" s="203"/>
      <c r="K1655" s="286" t="s">
        <v>154</v>
      </c>
      <c r="L1655" s="94"/>
      <c r="M1655" s="94"/>
      <c r="N1655" s="94"/>
      <c r="O1655" s="170"/>
    </row>
    <row r="1656" spans="1:15" ht="15" customHeight="1">
      <c r="A1656" s="91">
        <v>2001041</v>
      </c>
      <c r="B1656" s="41" t="s">
        <v>98</v>
      </c>
      <c r="C1656" s="43">
        <v>201</v>
      </c>
      <c r="D1656" s="41" t="s">
        <v>152</v>
      </c>
      <c r="E1656" s="41">
        <v>112000</v>
      </c>
      <c r="F1656" s="201" t="s">
        <v>212</v>
      </c>
      <c r="G1656" s="41"/>
      <c r="H1656" s="41"/>
      <c r="I1656" s="41">
        <v>5774.4</v>
      </c>
      <c r="J1656" s="203"/>
      <c r="K1656" s="286" t="s">
        <v>154</v>
      </c>
      <c r="L1656" s="94"/>
      <c r="M1656" s="94"/>
      <c r="N1656" s="94"/>
      <c r="O1656" s="170"/>
    </row>
    <row r="1657" spans="1:15" ht="15" customHeight="1">
      <c r="A1657" s="91">
        <v>2001041</v>
      </c>
      <c r="B1657" s="41" t="s">
        <v>98</v>
      </c>
      <c r="C1657" s="43">
        <v>201</v>
      </c>
      <c r="D1657" s="41" t="s">
        <v>152</v>
      </c>
      <c r="E1657" s="41">
        <v>112000</v>
      </c>
      <c r="F1657" s="201" t="s">
        <v>212</v>
      </c>
      <c r="G1657" s="41"/>
      <c r="H1657" s="41"/>
      <c r="I1657" s="41">
        <v>4000</v>
      </c>
      <c r="J1657" s="203"/>
      <c r="K1657" s="286" t="s">
        <v>154</v>
      </c>
      <c r="L1657" s="94"/>
      <c r="M1657" s="94"/>
      <c r="N1657" s="94"/>
      <c r="O1657" s="170"/>
    </row>
    <row r="1658" spans="1:15" ht="15" customHeight="1">
      <c r="A1658" s="91">
        <v>2001011</v>
      </c>
      <c r="B1658" s="41" t="s">
        <v>97</v>
      </c>
      <c r="C1658" s="43">
        <v>201</v>
      </c>
      <c r="D1658" s="41" t="s">
        <v>152</v>
      </c>
      <c r="E1658" s="41">
        <v>112000</v>
      </c>
      <c r="F1658" s="201" t="s">
        <v>212</v>
      </c>
      <c r="G1658" s="41"/>
      <c r="H1658" s="41"/>
      <c r="I1658" s="41">
        <v>101.2</v>
      </c>
      <c r="J1658" s="203"/>
      <c r="K1658" s="286" t="s">
        <v>154</v>
      </c>
      <c r="L1658" s="94"/>
      <c r="M1658" s="94"/>
      <c r="N1658" s="94"/>
      <c r="O1658" s="170"/>
    </row>
    <row r="1659" spans="1:15" ht="15" customHeight="1">
      <c r="A1659" s="91">
        <v>2001011</v>
      </c>
      <c r="B1659" s="41" t="s">
        <v>97</v>
      </c>
      <c r="C1659" s="43">
        <v>201</v>
      </c>
      <c r="D1659" s="41" t="s">
        <v>152</v>
      </c>
      <c r="E1659" s="41">
        <v>112000</v>
      </c>
      <c r="F1659" s="201" t="s">
        <v>212</v>
      </c>
      <c r="G1659" s="41"/>
      <c r="H1659" s="41"/>
      <c r="I1659" s="41">
        <v>112.6</v>
      </c>
      <c r="J1659" s="203"/>
      <c r="K1659" s="286" t="s">
        <v>154</v>
      </c>
      <c r="L1659" s="94"/>
      <c r="M1659" s="94"/>
      <c r="N1659" s="94"/>
      <c r="O1659" s="170"/>
    </row>
    <row r="1660" spans="1:15" ht="15" customHeight="1">
      <c r="A1660" s="91">
        <v>2001011</v>
      </c>
      <c r="B1660" s="41" t="s">
        <v>97</v>
      </c>
      <c r="C1660" s="43">
        <v>201</v>
      </c>
      <c r="D1660" s="41" t="s">
        <v>152</v>
      </c>
      <c r="E1660" s="41">
        <v>112000</v>
      </c>
      <c r="F1660" s="201" t="s">
        <v>212</v>
      </c>
      <c r="G1660" s="41"/>
      <c r="H1660" s="41"/>
      <c r="I1660" s="41">
        <v>84</v>
      </c>
      <c r="J1660" s="203"/>
      <c r="K1660" s="286" t="s">
        <v>154</v>
      </c>
      <c r="L1660" s="94"/>
      <c r="M1660" s="94"/>
      <c r="N1660" s="94"/>
      <c r="O1660" s="170"/>
    </row>
    <row r="1661" spans="1:15" ht="15" customHeight="1">
      <c r="A1661" s="91">
        <v>2001021</v>
      </c>
      <c r="B1661" s="41" t="s">
        <v>89</v>
      </c>
      <c r="C1661" s="43">
        <v>201</v>
      </c>
      <c r="D1661" s="41" t="s">
        <v>152</v>
      </c>
      <c r="E1661" s="41">
        <v>112000</v>
      </c>
      <c r="F1661" s="201" t="s">
        <v>212</v>
      </c>
      <c r="G1661" s="41"/>
      <c r="H1661" s="41"/>
      <c r="I1661" s="41">
        <v>106.75</v>
      </c>
      <c r="J1661" s="203"/>
      <c r="K1661" s="286" t="s">
        <v>154</v>
      </c>
      <c r="L1661" s="94"/>
      <c r="M1661" s="94"/>
      <c r="N1661" s="94"/>
      <c r="O1661" s="170"/>
    </row>
    <row r="1662" spans="1:15" ht="15" customHeight="1">
      <c r="A1662" s="91">
        <v>2001051</v>
      </c>
      <c r="B1662" s="41" t="s">
        <v>87</v>
      </c>
      <c r="C1662" s="43">
        <v>201</v>
      </c>
      <c r="D1662" s="41" t="s">
        <v>152</v>
      </c>
      <c r="E1662" s="41">
        <v>112000</v>
      </c>
      <c r="F1662" s="201" t="s">
        <v>212</v>
      </c>
      <c r="G1662" s="41"/>
      <c r="H1662" s="41"/>
      <c r="I1662" s="41">
        <v>1039.2</v>
      </c>
      <c r="J1662" s="203"/>
      <c r="K1662" s="286" t="s">
        <v>154</v>
      </c>
      <c r="L1662" s="94"/>
      <c r="M1662" s="94"/>
      <c r="N1662" s="94"/>
      <c r="O1662" s="170"/>
    </row>
    <row r="1663" spans="1:15" ht="15" customHeight="1">
      <c r="A1663" s="91">
        <v>2001041</v>
      </c>
      <c r="B1663" s="41" t="s">
        <v>98</v>
      </c>
      <c r="C1663" s="43">
        <v>201</v>
      </c>
      <c r="D1663" s="41" t="s">
        <v>152</v>
      </c>
      <c r="E1663" s="41">
        <v>112000</v>
      </c>
      <c r="F1663" s="201" t="s">
        <v>212</v>
      </c>
      <c r="G1663" s="41"/>
      <c r="H1663" s="41"/>
      <c r="I1663" s="41">
        <v>1196.08</v>
      </c>
      <c r="J1663" s="203"/>
      <c r="K1663" s="286" t="s">
        <v>154</v>
      </c>
      <c r="L1663" s="94"/>
      <c r="M1663" s="94"/>
      <c r="N1663" s="94"/>
      <c r="O1663" s="170"/>
    </row>
    <row r="1664" spans="1:15" ht="15" customHeight="1">
      <c r="A1664" s="91">
        <v>2001041</v>
      </c>
      <c r="B1664" s="41" t="s">
        <v>98</v>
      </c>
      <c r="C1664" s="43">
        <v>201</v>
      </c>
      <c r="D1664" s="41" t="s">
        <v>152</v>
      </c>
      <c r="E1664" s="41">
        <v>112000</v>
      </c>
      <c r="F1664" s="201" t="s">
        <v>212</v>
      </c>
      <c r="G1664" s="41"/>
      <c r="H1664" s="41"/>
      <c r="I1664" s="41">
        <v>833.76</v>
      </c>
      <c r="J1664" s="203"/>
      <c r="K1664" s="286" t="s">
        <v>154</v>
      </c>
      <c r="L1664" s="94"/>
      <c r="M1664" s="94"/>
      <c r="N1664" s="94"/>
      <c r="O1664" s="170"/>
    </row>
    <row r="1665" spans="1:15" ht="15" customHeight="1">
      <c r="A1665" s="91">
        <v>2001041</v>
      </c>
      <c r="B1665" s="41" t="s">
        <v>98</v>
      </c>
      <c r="C1665" s="43">
        <v>201</v>
      </c>
      <c r="D1665" s="41" t="s">
        <v>152</v>
      </c>
      <c r="E1665" s="41">
        <v>112000</v>
      </c>
      <c r="F1665" s="201" t="s">
        <v>212</v>
      </c>
      <c r="G1665" s="41"/>
      <c r="H1665" s="41"/>
      <c r="I1665" s="41">
        <v>1205.3599999999999</v>
      </c>
      <c r="J1665" s="203"/>
      <c r="K1665" s="286" t="s">
        <v>154</v>
      </c>
      <c r="L1665" s="94"/>
      <c r="M1665" s="94"/>
      <c r="N1665" s="94"/>
      <c r="O1665" s="170"/>
    </row>
    <row r="1666" spans="1:15" ht="15" customHeight="1">
      <c r="A1666" s="91">
        <v>2001041</v>
      </c>
      <c r="B1666" s="41" t="s">
        <v>98</v>
      </c>
      <c r="C1666" s="43">
        <v>201</v>
      </c>
      <c r="D1666" s="41" t="s">
        <v>152</v>
      </c>
      <c r="E1666" s="41">
        <v>112000</v>
      </c>
      <c r="F1666" s="201" t="s">
        <v>212</v>
      </c>
      <c r="G1666" s="41"/>
      <c r="H1666" s="41"/>
      <c r="I1666" s="41">
        <v>5237.78</v>
      </c>
      <c r="J1666" s="203"/>
      <c r="K1666" s="286" t="s">
        <v>154</v>
      </c>
      <c r="L1666" s="94"/>
      <c r="M1666" s="94"/>
      <c r="N1666" s="94"/>
      <c r="O1666" s="170"/>
    </row>
    <row r="1667" spans="1:15" ht="15" customHeight="1">
      <c r="A1667" s="91">
        <v>2001041</v>
      </c>
      <c r="B1667" s="41" t="s">
        <v>98</v>
      </c>
      <c r="C1667" s="43">
        <v>201</v>
      </c>
      <c r="D1667" s="41" t="s">
        <v>152</v>
      </c>
      <c r="E1667" s="41">
        <v>112000</v>
      </c>
      <c r="F1667" s="201" t="s">
        <v>212</v>
      </c>
      <c r="G1667" s="41"/>
      <c r="H1667" s="41"/>
      <c r="I1667" s="41">
        <v>687.76</v>
      </c>
      <c r="J1667" s="203"/>
      <c r="K1667" s="286" t="s">
        <v>154</v>
      </c>
      <c r="L1667" s="94"/>
      <c r="M1667" s="94"/>
      <c r="N1667" s="94"/>
      <c r="O1667" s="170"/>
    </row>
    <row r="1668" spans="1:15" ht="15" customHeight="1">
      <c r="A1668" s="91">
        <v>2001041</v>
      </c>
      <c r="B1668" s="41" t="s">
        <v>98</v>
      </c>
      <c r="C1668" s="43">
        <v>201</v>
      </c>
      <c r="D1668" s="41" t="s">
        <v>152</v>
      </c>
      <c r="E1668" s="41">
        <v>112000</v>
      </c>
      <c r="F1668" s="201" t="s">
        <v>212</v>
      </c>
      <c r="G1668" s="41"/>
      <c r="H1668" s="41"/>
      <c r="I1668" s="41">
        <v>888</v>
      </c>
      <c r="J1668" s="203"/>
      <c r="K1668" s="286" t="s">
        <v>154</v>
      </c>
      <c r="L1668" s="94"/>
      <c r="M1668" s="94"/>
      <c r="N1668" s="94"/>
      <c r="O1668" s="170"/>
    </row>
    <row r="1669" spans="1:15" ht="15" customHeight="1">
      <c r="A1669" s="91">
        <v>2001021</v>
      </c>
      <c r="B1669" s="41" t="s">
        <v>89</v>
      </c>
      <c r="C1669" s="43">
        <v>201</v>
      </c>
      <c r="D1669" s="41" t="s">
        <v>152</v>
      </c>
      <c r="E1669" s="41">
        <v>112000</v>
      </c>
      <c r="F1669" s="201" t="s">
        <v>212</v>
      </c>
      <c r="G1669" s="41"/>
      <c r="H1669" s="41"/>
      <c r="I1669" s="41">
        <v>2400</v>
      </c>
      <c r="J1669" s="203"/>
      <c r="K1669" s="286" t="s">
        <v>154</v>
      </c>
      <c r="L1669" s="94"/>
      <c r="M1669" s="94"/>
      <c r="N1669" s="94"/>
      <c r="O1669" s="170"/>
    </row>
    <row r="1670" spans="1:15" ht="15" customHeight="1">
      <c r="A1670" s="91">
        <v>2001021</v>
      </c>
      <c r="B1670" s="41" t="s">
        <v>89</v>
      </c>
      <c r="C1670" s="43">
        <v>201</v>
      </c>
      <c r="D1670" s="41" t="s">
        <v>152</v>
      </c>
      <c r="E1670" s="41">
        <v>112000</v>
      </c>
      <c r="F1670" s="201" t="s">
        <v>212</v>
      </c>
      <c r="G1670" s="41"/>
      <c r="H1670" s="41"/>
      <c r="I1670" s="41">
        <v>331.88</v>
      </c>
      <c r="J1670" s="203"/>
      <c r="K1670" s="286" t="s">
        <v>154</v>
      </c>
      <c r="L1670" s="94"/>
      <c r="M1670" s="94"/>
      <c r="N1670" s="94"/>
      <c r="O1670" s="170"/>
    </row>
    <row r="1671" spans="1:15" ht="15" customHeight="1">
      <c r="A1671" s="91">
        <v>2001021</v>
      </c>
      <c r="B1671" s="41" t="s">
        <v>89</v>
      </c>
      <c r="C1671" s="43">
        <v>201</v>
      </c>
      <c r="D1671" s="41" t="s">
        <v>152</v>
      </c>
      <c r="E1671" s="41">
        <v>112000</v>
      </c>
      <c r="F1671" s="201" t="s">
        <v>212</v>
      </c>
      <c r="G1671" s="41"/>
      <c r="H1671" s="41"/>
      <c r="I1671" s="41">
        <v>4805</v>
      </c>
      <c r="J1671" s="203"/>
      <c r="K1671" s="286" t="s">
        <v>154</v>
      </c>
      <c r="L1671" s="94"/>
      <c r="M1671" s="94"/>
      <c r="N1671" s="94"/>
      <c r="O1671" s="170"/>
    </row>
    <row r="1672" spans="1:15" ht="15" customHeight="1">
      <c r="A1672" s="91">
        <v>2001021</v>
      </c>
      <c r="B1672" s="41" t="s">
        <v>89</v>
      </c>
      <c r="C1672" s="43">
        <v>201</v>
      </c>
      <c r="D1672" s="41" t="s">
        <v>152</v>
      </c>
      <c r="E1672" s="41">
        <v>112000</v>
      </c>
      <c r="F1672" s="201" t="s">
        <v>212</v>
      </c>
      <c r="G1672" s="41"/>
      <c r="H1672" s="41"/>
      <c r="I1672" s="41">
        <v>208.62</v>
      </c>
      <c r="J1672" s="203"/>
      <c r="K1672" s="286" t="s">
        <v>154</v>
      </c>
      <c r="L1672" s="94"/>
      <c r="M1672" s="94"/>
      <c r="N1672" s="94"/>
      <c r="O1672" s="170"/>
    </row>
    <row r="1673" spans="1:15" ht="15" customHeight="1">
      <c r="A1673" s="91">
        <v>2001051</v>
      </c>
      <c r="B1673" s="41" t="s">
        <v>87</v>
      </c>
      <c r="C1673" s="43">
        <v>201</v>
      </c>
      <c r="D1673" s="41" t="s">
        <v>152</v>
      </c>
      <c r="E1673" s="41">
        <v>112000</v>
      </c>
      <c r="F1673" s="201" t="s">
        <v>212</v>
      </c>
      <c r="G1673" s="41"/>
      <c r="H1673" s="41"/>
      <c r="I1673" s="41">
        <v>3152.4</v>
      </c>
      <c r="J1673" s="203"/>
      <c r="K1673" s="286" t="s">
        <v>154</v>
      </c>
      <c r="L1673" s="94"/>
      <c r="M1673" s="94"/>
      <c r="N1673" s="94"/>
      <c r="O1673" s="170"/>
    </row>
    <row r="1674" spans="1:15" ht="15" customHeight="1">
      <c r="A1674" s="91">
        <v>2001041</v>
      </c>
      <c r="B1674" s="41" t="s">
        <v>98</v>
      </c>
      <c r="C1674" s="43">
        <v>201</v>
      </c>
      <c r="D1674" s="41" t="s">
        <v>152</v>
      </c>
      <c r="E1674" s="41">
        <v>112000</v>
      </c>
      <c r="F1674" s="201" t="s">
        <v>212</v>
      </c>
      <c r="G1674" s="41"/>
      <c r="H1674" s="41"/>
      <c r="I1674" s="41">
        <v>1456.36</v>
      </c>
      <c r="J1674" s="203"/>
      <c r="K1674" s="286" t="s">
        <v>154</v>
      </c>
      <c r="L1674" s="94"/>
      <c r="M1674" s="94"/>
      <c r="N1674" s="94"/>
      <c r="O1674" s="170"/>
    </row>
    <row r="1675" spans="1:15" ht="15" customHeight="1">
      <c r="A1675" s="91">
        <v>2001021</v>
      </c>
      <c r="B1675" s="41" t="s">
        <v>89</v>
      </c>
      <c r="C1675" s="43">
        <v>201</v>
      </c>
      <c r="D1675" s="41" t="s">
        <v>152</v>
      </c>
      <c r="E1675" s="41">
        <v>112000</v>
      </c>
      <c r="F1675" s="201" t="s">
        <v>212</v>
      </c>
      <c r="G1675" s="41"/>
      <c r="H1675" s="41"/>
      <c r="I1675" s="41">
        <v>1452.25</v>
      </c>
      <c r="J1675" s="203"/>
      <c r="K1675" s="286" t="s">
        <v>154</v>
      </c>
      <c r="L1675" s="94"/>
      <c r="M1675" s="94"/>
      <c r="N1675" s="94"/>
      <c r="O1675" s="170"/>
    </row>
    <row r="1676" spans="1:15" ht="15" customHeight="1">
      <c r="A1676" s="91">
        <v>2001051</v>
      </c>
      <c r="B1676" s="41" t="s">
        <v>87</v>
      </c>
      <c r="C1676" s="43">
        <v>201</v>
      </c>
      <c r="D1676" s="41" t="s">
        <v>152</v>
      </c>
      <c r="E1676" s="41">
        <v>112000</v>
      </c>
      <c r="F1676" s="201" t="s">
        <v>212</v>
      </c>
      <c r="G1676" s="41"/>
      <c r="H1676" s="41"/>
      <c r="I1676" s="41">
        <v>78.17</v>
      </c>
      <c r="J1676" s="203"/>
      <c r="K1676" s="286" t="s">
        <v>154</v>
      </c>
      <c r="L1676" s="94"/>
      <c r="M1676" s="94"/>
      <c r="N1676" s="94"/>
      <c r="O1676" s="170"/>
    </row>
    <row r="1677" spans="1:15" ht="15" customHeight="1">
      <c r="A1677" s="91">
        <v>2001051</v>
      </c>
      <c r="B1677" s="41" t="s">
        <v>87</v>
      </c>
      <c r="C1677" s="43">
        <v>201</v>
      </c>
      <c r="D1677" s="41" t="s">
        <v>152</v>
      </c>
      <c r="E1677" s="41">
        <v>112000</v>
      </c>
      <c r="F1677" s="201" t="s">
        <v>212</v>
      </c>
      <c r="G1677" s="41"/>
      <c r="H1677" s="41"/>
      <c r="I1677" s="41">
        <v>197.76</v>
      </c>
      <c r="J1677" s="203"/>
      <c r="K1677" s="286" t="s">
        <v>154</v>
      </c>
      <c r="L1677" s="94"/>
      <c r="M1677" s="94"/>
      <c r="N1677" s="94"/>
      <c r="O1677" s="170"/>
    </row>
    <row r="1678" spans="1:15" ht="15" customHeight="1">
      <c r="A1678" s="91">
        <v>2001011</v>
      </c>
      <c r="B1678" s="41" t="s">
        <v>97</v>
      </c>
      <c r="C1678" s="43">
        <v>201</v>
      </c>
      <c r="D1678" s="41" t="s">
        <v>152</v>
      </c>
      <c r="E1678" s="41">
        <v>112000</v>
      </c>
      <c r="F1678" s="201" t="s">
        <v>212</v>
      </c>
      <c r="G1678" s="41"/>
      <c r="H1678" s="41"/>
      <c r="I1678" s="41">
        <v>1356.72</v>
      </c>
      <c r="J1678" s="203"/>
      <c r="K1678" s="286" t="s">
        <v>154</v>
      </c>
      <c r="L1678" s="94"/>
      <c r="M1678" s="94"/>
      <c r="N1678" s="94"/>
      <c r="O1678" s="170"/>
    </row>
    <row r="1679" spans="1:15" ht="15" customHeight="1">
      <c r="A1679" s="91">
        <v>2001051</v>
      </c>
      <c r="B1679" s="41" t="s">
        <v>87</v>
      </c>
      <c r="C1679" s="43">
        <v>201</v>
      </c>
      <c r="D1679" s="41" t="s">
        <v>152</v>
      </c>
      <c r="E1679" s="41">
        <v>112000</v>
      </c>
      <c r="F1679" s="201" t="s">
        <v>212</v>
      </c>
      <c r="G1679" s="41"/>
      <c r="H1679" s="41"/>
      <c r="I1679" s="41">
        <v>5708.83</v>
      </c>
      <c r="J1679" s="203"/>
      <c r="K1679" s="286" t="s">
        <v>154</v>
      </c>
      <c r="L1679" s="94"/>
      <c r="M1679" s="94"/>
      <c r="N1679" s="94"/>
      <c r="O1679" s="170"/>
    </row>
    <row r="1680" spans="1:15" ht="15" customHeight="1">
      <c r="A1680" s="91">
        <v>2001021</v>
      </c>
      <c r="B1680" s="41" t="s">
        <v>89</v>
      </c>
      <c r="C1680" s="43">
        <v>201</v>
      </c>
      <c r="D1680" s="41" t="s">
        <v>152</v>
      </c>
      <c r="E1680" s="41">
        <v>112000</v>
      </c>
      <c r="F1680" s="201" t="s">
        <v>212</v>
      </c>
      <c r="G1680" s="41"/>
      <c r="H1680" s="41"/>
      <c r="I1680" s="41">
        <v>398</v>
      </c>
      <c r="J1680" s="203"/>
      <c r="K1680" s="286" t="s">
        <v>154</v>
      </c>
      <c r="L1680" s="94"/>
      <c r="M1680" s="94"/>
      <c r="N1680" s="94"/>
      <c r="O1680" s="170"/>
    </row>
    <row r="1681" spans="1:15" ht="15" customHeight="1">
      <c r="A1681" s="91">
        <v>2001021</v>
      </c>
      <c r="B1681" s="41" t="s">
        <v>89</v>
      </c>
      <c r="C1681" s="43">
        <v>201</v>
      </c>
      <c r="D1681" s="41" t="s">
        <v>152</v>
      </c>
      <c r="E1681" s="41">
        <v>112000</v>
      </c>
      <c r="F1681" s="201" t="s">
        <v>212</v>
      </c>
      <c r="G1681" s="41"/>
      <c r="H1681" s="41"/>
      <c r="I1681" s="41">
        <v>197.7</v>
      </c>
      <c r="J1681" s="203"/>
      <c r="K1681" s="286" t="s">
        <v>154</v>
      </c>
      <c r="L1681" s="94"/>
      <c r="M1681" s="94"/>
      <c r="N1681" s="94"/>
      <c r="O1681" s="170"/>
    </row>
    <row r="1682" spans="1:15" ht="15" customHeight="1">
      <c r="A1682" s="91">
        <v>2001011</v>
      </c>
      <c r="B1682" s="41" t="s">
        <v>97</v>
      </c>
      <c r="C1682" s="43">
        <v>201</v>
      </c>
      <c r="D1682" s="41" t="s">
        <v>152</v>
      </c>
      <c r="E1682" s="41">
        <v>112000</v>
      </c>
      <c r="F1682" s="201" t="s">
        <v>212</v>
      </c>
      <c r="G1682" s="41"/>
      <c r="H1682" s="41"/>
      <c r="I1682" s="41">
        <v>6962.7</v>
      </c>
      <c r="J1682" s="203"/>
      <c r="K1682" s="286" t="s">
        <v>154</v>
      </c>
      <c r="L1682" s="94"/>
      <c r="M1682" s="94"/>
      <c r="N1682" s="94"/>
      <c r="O1682" s="170"/>
    </row>
    <row r="1683" spans="1:15" ht="15" customHeight="1">
      <c r="A1683" s="91">
        <v>2001011</v>
      </c>
      <c r="B1683" s="41" t="s">
        <v>97</v>
      </c>
      <c r="C1683" s="43">
        <v>201</v>
      </c>
      <c r="D1683" s="41" t="s">
        <v>152</v>
      </c>
      <c r="E1683" s="41">
        <v>112000</v>
      </c>
      <c r="F1683" s="201" t="s">
        <v>212</v>
      </c>
      <c r="G1683" s="41"/>
      <c r="H1683" s="41"/>
      <c r="I1683" s="41">
        <v>641.53</v>
      </c>
      <c r="J1683" s="203"/>
      <c r="K1683" s="286" t="s">
        <v>154</v>
      </c>
      <c r="L1683" s="94"/>
      <c r="M1683" s="94"/>
      <c r="N1683" s="94"/>
      <c r="O1683" s="170"/>
    </row>
    <row r="1684" spans="1:15" ht="15" customHeight="1">
      <c r="A1684" s="91">
        <v>2001011</v>
      </c>
      <c r="B1684" s="41" t="s">
        <v>97</v>
      </c>
      <c r="C1684" s="43">
        <v>201</v>
      </c>
      <c r="D1684" s="41" t="s">
        <v>152</v>
      </c>
      <c r="E1684" s="41">
        <v>112000</v>
      </c>
      <c r="F1684" s="201" t="s">
        <v>212</v>
      </c>
      <c r="G1684" s="41"/>
      <c r="H1684" s="41"/>
      <c r="I1684" s="41">
        <v>459.84</v>
      </c>
      <c r="J1684" s="203"/>
      <c r="K1684" s="286" t="s">
        <v>154</v>
      </c>
      <c r="L1684" s="94"/>
      <c r="M1684" s="94"/>
      <c r="N1684" s="94"/>
      <c r="O1684" s="170"/>
    </row>
    <row r="1685" spans="1:15" ht="15" customHeight="1">
      <c r="A1685" s="91">
        <v>2001041</v>
      </c>
      <c r="B1685" s="41" t="s">
        <v>98</v>
      </c>
      <c r="C1685" s="43">
        <v>201</v>
      </c>
      <c r="D1685" s="41" t="s">
        <v>152</v>
      </c>
      <c r="E1685" s="41">
        <v>112000</v>
      </c>
      <c r="F1685" s="201" t="s">
        <v>212</v>
      </c>
      <c r="G1685" s="41"/>
      <c r="H1685" s="41"/>
      <c r="I1685" s="41">
        <v>1310.08</v>
      </c>
      <c r="J1685" s="203"/>
      <c r="K1685" s="286" t="s">
        <v>154</v>
      </c>
      <c r="L1685" s="94"/>
      <c r="M1685" s="94"/>
      <c r="N1685" s="94"/>
      <c r="O1685" s="170"/>
    </row>
    <row r="1686" spans="1:15" ht="15" customHeight="1">
      <c r="A1686" s="91">
        <v>2001041</v>
      </c>
      <c r="B1686" s="41" t="s">
        <v>98</v>
      </c>
      <c r="C1686" s="43">
        <v>201</v>
      </c>
      <c r="D1686" s="41" t="s">
        <v>152</v>
      </c>
      <c r="E1686" s="41">
        <v>112000</v>
      </c>
      <c r="F1686" s="201" t="s">
        <v>212</v>
      </c>
      <c r="G1686" s="41"/>
      <c r="H1686" s="41"/>
      <c r="I1686" s="41">
        <v>15094.83</v>
      </c>
      <c r="J1686" s="203"/>
      <c r="K1686" s="286" t="s">
        <v>154</v>
      </c>
      <c r="L1686" s="94"/>
      <c r="M1686" s="94"/>
      <c r="N1686" s="94"/>
      <c r="O1686" s="170"/>
    </row>
    <row r="1687" spans="1:15" ht="15" customHeight="1">
      <c r="A1687" s="91">
        <v>2001041</v>
      </c>
      <c r="B1687" s="41" t="s">
        <v>98</v>
      </c>
      <c r="C1687" s="43">
        <v>201</v>
      </c>
      <c r="D1687" s="41" t="s">
        <v>152</v>
      </c>
      <c r="E1687" s="41">
        <v>112000</v>
      </c>
      <c r="F1687" s="201" t="s">
        <v>212</v>
      </c>
      <c r="G1687" s="41"/>
      <c r="H1687" s="41"/>
      <c r="I1687" s="41">
        <v>611.20000000000005</v>
      </c>
      <c r="J1687" s="203"/>
      <c r="K1687" s="286" t="s">
        <v>154</v>
      </c>
      <c r="L1687" s="94"/>
      <c r="M1687" s="94"/>
      <c r="N1687" s="94"/>
      <c r="O1687" s="170"/>
    </row>
    <row r="1688" spans="1:15" ht="15" customHeight="1">
      <c r="A1688" s="91">
        <v>2001051</v>
      </c>
      <c r="B1688" s="41" t="s">
        <v>87</v>
      </c>
      <c r="C1688" s="43">
        <v>201</v>
      </c>
      <c r="D1688" s="41" t="s">
        <v>152</v>
      </c>
      <c r="E1688" s="41">
        <v>112000</v>
      </c>
      <c r="F1688" s="201" t="s">
        <v>212</v>
      </c>
      <c r="G1688" s="41"/>
      <c r="H1688" s="41"/>
      <c r="I1688" s="41">
        <v>1349</v>
      </c>
      <c r="J1688" s="203"/>
      <c r="K1688" s="286" t="s">
        <v>154</v>
      </c>
      <c r="L1688" s="94"/>
      <c r="M1688" s="94"/>
      <c r="N1688" s="94"/>
      <c r="O1688" s="170"/>
    </row>
    <row r="1689" spans="1:15" ht="15" customHeight="1">
      <c r="A1689" s="91">
        <v>2001021</v>
      </c>
      <c r="B1689" s="41" t="s">
        <v>89</v>
      </c>
      <c r="C1689" s="43">
        <v>201</v>
      </c>
      <c r="D1689" s="41" t="s">
        <v>152</v>
      </c>
      <c r="E1689" s="41">
        <v>112000</v>
      </c>
      <c r="F1689" s="201" t="s">
        <v>212</v>
      </c>
      <c r="G1689" s="41"/>
      <c r="H1689" s="41"/>
      <c r="I1689" s="41">
        <v>3506.52</v>
      </c>
      <c r="J1689" s="203"/>
      <c r="K1689" s="286" t="s">
        <v>154</v>
      </c>
      <c r="L1689" s="94"/>
      <c r="M1689" s="94"/>
      <c r="N1689" s="94"/>
      <c r="O1689" s="170"/>
    </row>
    <row r="1690" spans="1:15" ht="15" customHeight="1">
      <c r="A1690" s="91">
        <v>2001021</v>
      </c>
      <c r="B1690" s="41" t="s">
        <v>89</v>
      </c>
      <c r="C1690" s="43">
        <v>201</v>
      </c>
      <c r="D1690" s="41" t="s">
        <v>152</v>
      </c>
      <c r="E1690" s="41">
        <v>112000</v>
      </c>
      <c r="F1690" s="201" t="s">
        <v>212</v>
      </c>
      <c r="G1690" s="41"/>
      <c r="H1690" s="41"/>
      <c r="I1690" s="41">
        <v>437.51</v>
      </c>
      <c r="J1690" s="203"/>
      <c r="K1690" s="286" t="s">
        <v>154</v>
      </c>
      <c r="L1690" s="94"/>
      <c r="M1690" s="94"/>
      <c r="N1690" s="94"/>
      <c r="O1690" s="170"/>
    </row>
    <row r="1691" spans="1:15" ht="15" customHeight="1">
      <c r="A1691" s="91">
        <v>2001021</v>
      </c>
      <c r="B1691" s="41" t="s">
        <v>89</v>
      </c>
      <c r="C1691" s="43">
        <v>201</v>
      </c>
      <c r="D1691" s="41" t="s">
        <v>152</v>
      </c>
      <c r="E1691" s="41">
        <v>112000</v>
      </c>
      <c r="F1691" s="201" t="s">
        <v>212</v>
      </c>
      <c r="G1691" s="41"/>
      <c r="H1691" s="41"/>
      <c r="I1691" s="41">
        <v>1194</v>
      </c>
      <c r="J1691" s="203"/>
      <c r="K1691" s="286" t="s">
        <v>154</v>
      </c>
      <c r="L1691" s="94"/>
      <c r="M1691" s="94"/>
      <c r="N1691" s="94"/>
      <c r="O1691" s="170"/>
    </row>
    <row r="1692" spans="1:15" ht="15" customHeight="1">
      <c r="A1692" s="91">
        <v>2001021</v>
      </c>
      <c r="B1692" s="41" t="s">
        <v>89</v>
      </c>
      <c r="C1692" s="43">
        <v>201</v>
      </c>
      <c r="D1692" s="41" t="s">
        <v>152</v>
      </c>
      <c r="E1692" s="41">
        <v>112000</v>
      </c>
      <c r="F1692" s="201" t="s">
        <v>212</v>
      </c>
      <c r="G1692" s="41"/>
      <c r="H1692" s="41"/>
      <c r="I1692" s="41">
        <v>703.76</v>
      </c>
      <c r="J1692" s="203"/>
      <c r="K1692" s="286" t="s">
        <v>154</v>
      </c>
      <c r="L1692" s="94"/>
      <c r="M1692" s="94"/>
      <c r="N1692" s="94"/>
      <c r="O1692" s="170"/>
    </row>
    <row r="1693" spans="1:15" ht="15" customHeight="1">
      <c r="A1693" s="91">
        <v>2001021</v>
      </c>
      <c r="B1693" s="41" t="s">
        <v>89</v>
      </c>
      <c r="C1693" s="43">
        <v>201</v>
      </c>
      <c r="D1693" s="41" t="s">
        <v>152</v>
      </c>
      <c r="E1693" s="41">
        <v>112000</v>
      </c>
      <c r="F1693" s="201" t="s">
        <v>212</v>
      </c>
      <c r="G1693" s="41"/>
      <c r="H1693" s="41"/>
      <c r="I1693" s="41">
        <v>121.85</v>
      </c>
      <c r="J1693" s="203"/>
      <c r="K1693" s="286" t="s">
        <v>154</v>
      </c>
      <c r="L1693" s="94"/>
      <c r="M1693" s="94"/>
      <c r="N1693" s="94"/>
      <c r="O1693" s="170"/>
    </row>
    <row r="1694" spans="1:15" ht="15" customHeight="1">
      <c r="A1694" s="91">
        <v>2001041</v>
      </c>
      <c r="B1694" s="41" t="s">
        <v>98</v>
      </c>
      <c r="C1694" s="43">
        <v>201</v>
      </c>
      <c r="D1694" s="41" t="s">
        <v>152</v>
      </c>
      <c r="E1694" s="41">
        <v>112000</v>
      </c>
      <c r="F1694" s="201" t="s">
        <v>212</v>
      </c>
      <c r="G1694" s="41"/>
      <c r="H1694" s="41"/>
      <c r="I1694" s="41">
        <v>4000</v>
      </c>
      <c r="J1694" s="203"/>
      <c r="K1694" s="286" t="s">
        <v>154</v>
      </c>
      <c r="L1694" s="94"/>
      <c r="M1694" s="94"/>
      <c r="N1694" s="94"/>
      <c r="O1694" s="170"/>
    </row>
    <row r="1695" spans="1:15" ht="15" customHeight="1">
      <c r="A1695" s="91">
        <v>2001011</v>
      </c>
      <c r="B1695" s="41" t="s">
        <v>97</v>
      </c>
      <c r="C1695" s="43">
        <v>201</v>
      </c>
      <c r="D1695" s="41" t="s">
        <v>152</v>
      </c>
      <c r="E1695" s="41">
        <v>112000</v>
      </c>
      <c r="F1695" s="201" t="s">
        <v>212</v>
      </c>
      <c r="G1695" s="41"/>
      <c r="H1695" s="41"/>
      <c r="I1695" s="41">
        <v>185.02</v>
      </c>
      <c r="J1695" s="203"/>
      <c r="K1695" s="286" t="s">
        <v>154</v>
      </c>
      <c r="L1695" s="94"/>
      <c r="M1695" s="94"/>
      <c r="N1695" s="94"/>
      <c r="O1695" s="170"/>
    </row>
    <row r="1696" spans="1:15" ht="15" customHeight="1">
      <c r="A1696" s="91">
        <v>2001051</v>
      </c>
      <c r="B1696" s="41" t="s">
        <v>87</v>
      </c>
      <c r="C1696" s="43">
        <v>201</v>
      </c>
      <c r="D1696" s="41" t="s">
        <v>152</v>
      </c>
      <c r="E1696" s="41">
        <v>112000</v>
      </c>
      <c r="F1696" s="201" t="s">
        <v>212</v>
      </c>
      <c r="G1696" s="41"/>
      <c r="H1696" s="41"/>
      <c r="I1696" s="41">
        <v>2612.11</v>
      </c>
      <c r="J1696" s="203"/>
      <c r="K1696" s="286" t="s">
        <v>154</v>
      </c>
      <c r="L1696" s="94"/>
      <c r="M1696" s="94"/>
      <c r="N1696" s="94"/>
      <c r="O1696" s="170"/>
    </row>
    <row r="1697" spans="1:15" ht="15" customHeight="1">
      <c r="A1697" s="91">
        <v>2001011</v>
      </c>
      <c r="B1697" s="41" t="s">
        <v>97</v>
      </c>
      <c r="C1697" s="43">
        <v>201</v>
      </c>
      <c r="D1697" s="41" t="s">
        <v>152</v>
      </c>
      <c r="E1697" s="41">
        <v>112000</v>
      </c>
      <c r="F1697" s="201" t="s">
        <v>212</v>
      </c>
      <c r="G1697" s="41"/>
      <c r="H1697" s="41"/>
      <c r="I1697" s="41">
        <v>8346.82</v>
      </c>
      <c r="J1697" s="203"/>
      <c r="K1697" s="286" t="s">
        <v>154</v>
      </c>
      <c r="L1697" s="94"/>
      <c r="M1697" s="94"/>
      <c r="N1697" s="94"/>
      <c r="O1697" s="170"/>
    </row>
    <row r="1698" spans="1:15" ht="15" customHeight="1">
      <c r="A1698" s="91">
        <v>2001021</v>
      </c>
      <c r="B1698" s="41" t="s">
        <v>89</v>
      </c>
      <c r="C1698" s="43">
        <v>201</v>
      </c>
      <c r="D1698" s="41" t="s">
        <v>152</v>
      </c>
      <c r="E1698" s="41">
        <v>112000</v>
      </c>
      <c r="F1698" s="201" t="s">
        <v>212</v>
      </c>
      <c r="G1698" s="41"/>
      <c r="H1698" s="41"/>
      <c r="I1698" s="41">
        <v>2480</v>
      </c>
      <c r="J1698" s="203"/>
      <c r="K1698" s="286" t="s">
        <v>154</v>
      </c>
      <c r="L1698" s="94"/>
      <c r="M1698" s="94"/>
      <c r="N1698" s="94"/>
      <c r="O1698" s="170"/>
    </row>
    <row r="1699" spans="1:15" ht="15" customHeight="1">
      <c r="A1699" s="91">
        <v>2001021</v>
      </c>
      <c r="B1699" s="41" t="s">
        <v>89</v>
      </c>
      <c r="C1699" s="43">
        <v>201</v>
      </c>
      <c r="D1699" s="41" t="s">
        <v>152</v>
      </c>
      <c r="E1699" s="41">
        <v>112000</v>
      </c>
      <c r="F1699" s="201" t="s">
        <v>212</v>
      </c>
      <c r="G1699" s="41"/>
      <c r="H1699" s="41"/>
      <c r="I1699" s="41">
        <v>1224</v>
      </c>
      <c r="J1699" s="203"/>
      <c r="K1699" s="286" t="s">
        <v>154</v>
      </c>
      <c r="L1699" s="94"/>
      <c r="M1699" s="94"/>
      <c r="N1699" s="94"/>
      <c r="O1699" s="170"/>
    </row>
    <row r="1700" spans="1:15" ht="15" customHeight="1">
      <c r="A1700" s="91">
        <v>2001021</v>
      </c>
      <c r="B1700" s="41" t="s">
        <v>89</v>
      </c>
      <c r="C1700" s="43">
        <v>201</v>
      </c>
      <c r="D1700" s="41" t="s">
        <v>152</v>
      </c>
      <c r="E1700" s="41">
        <v>112000</v>
      </c>
      <c r="F1700" s="201" t="s">
        <v>212</v>
      </c>
      <c r="G1700" s="41"/>
      <c r="H1700" s="41"/>
      <c r="I1700" s="41">
        <v>65.28</v>
      </c>
      <c r="J1700" s="203"/>
      <c r="K1700" s="286" t="s">
        <v>154</v>
      </c>
      <c r="L1700" s="94"/>
      <c r="M1700" s="94"/>
      <c r="N1700" s="94"/>
      <c r="O1700" s="170"/>
    </row>
    <row r="1701" spans="1:15" ht="15" customHeight="1">
      <c r="A1701" s="91">
        <v>2001051</v>
      </c>
      <c r="B1701" s="41" t="s">
        <v>87</v>
      </c>
      <c r="C1701" s="43">
        <v>201</v>
      </c>
      <c r="D1701" s="41" t="s">
        <v>152</v>
      </c>
      <c r="E1701" s="41">
        <v>112000</v>
      </c>
      <c r="F1701" s="201" t="s">
        <v>212</v>
      </c>
      <c r="G1701" s="41"/>
      <c r="H1701" s="41"/>
      <c r="I1701" s="41">
        <v>670.2</v>
      </c>
      <c r="J1701" s="203"/>
      <c r="K1701" s="286" t="s">
        <v>154</v>
      </c>
      <c r="L1701" s="94"/>
      <c r="M1701" s="94"/>
      <c r="N1701" s="94"/>
      <c r="O1701" s="170"/>
    </row>
    <row r="1702" spans="1:15" ht="15" customHeight="1">
      <c r="A1702" s="91">
        <v>2001021</v>
      </c>
      <c r="B1702" s="41" t="s">
        <v>89</v>
      </c>
      <c r="C1702" s="43">
        <v>201</v>
      </c>
      <c r="D1702" s="41" t="s">
        <v>152</v>
      </c>
      <c r="E1702" s="41">
        <v>112000</v>
      </c>
      <c r="F1702" s="201" t="s">
        <v>212</v>
      </c>
      <c r="G1702" s="41"/>
      <c r="H1702" s="41"/>
      <c r="I1702" s="41">
        <v>5578</v>
      </c>
      <c r="J1702" s="203"/>
      <c r="K1702" s="286" t="s">
        <v>154</v>
      </c>
      <c r="L1702" s="94"/>
      <c r="M1702" s="94"/>
      <c r="N1702" s="94"/>
      <c r="O1702" s="170"/>
    </row>
    <row r="1703" spans="1:15" ht="15" customHeight="1">
      <c r="A1703" s="91">
        <v>2001011</v>
      </c>
      <c r="B1703" s="41" t="s">
        <v>97</v>
      </c>
      <c r="C1703" s="43">
        <v>201</v>
      </c>
      <c r="D1703" s="41" t="s">
        <v>152</v>
      </c>
      <c r="E1703" s="41">
        <v>112000</v>
      </c>
      <c r="F1703" s="201" t="s">
        <v>212</v>
      </c>
      <c r="G1703" s="41"/>
      <c r="H1703" s="41"/>
      <c r="I1703" s="41">
        <v>219.84</v>
      </c>
      <c r="J1703" s="203"/>
      <c r="K1703" s="286" t="s">
        <v>154</v>
      </c>
      <c r="L1703" s="94"/>
      <c r="M1703" s="94"/>
      <c r="N1703" s="94"/>
      <c r="O1703" s="170"/>
    </row>
    <row r="1704" spans="1:15" ht="15" customHeight="1">
      <c r="A1704" s="91">
        <v>2001011</v>
      </c>
      <c r="B1704" s="41" t="s">
        <v>97</v>
      </c>
      <c r="C1704" s="43">
        <v>201</v>
      </c>
      <c r="D1704" s="41" t="s">
        <v>152</v>
      </c>
      <c r="E1704" s="41">
        <v>112000</v>
      </c>
      <c r="F1704" s="201" t="s">
        <v>212</v>
      </c>
      <c r="G1704" s="41"/>
      <c r="H1704" s="41"/>
      <c r="I1704" s="41">
        <v>1167.44</v>
      </c>
      <c r="J1704" s="203"/>
      <c r="K1704" s="286" t="s">
        <v>154</v>
      </c>
      <c r="L1704" s="94"/>
      <c r="M1704" s="94"/>
      <c r="N1704" s="94"/>
      <c r="O1704" s="170"/>
    </row>
    <row r="1705" spans="1:15" ht="15" customHeight="1">
      <c r="A1705" s="91">
        <v>2001021</v>
      </c>
      <c r="B1705" s="41" t="s">
        <v>89</v>
      </c>
      <c r="C1705" s="43">
        <v>201</v>
      </c>
      <c r="D1705" s="41" t="s">
        <v>152</v>
      </c>
      <c r="E1705" s="41">
        <v>112000</v>
      </c>
      <c r="F1705" s="201" t="s">
        <v>212</v>
      </c>
      <c r="G1705" s="41"/>
      <c r="H1705" s="41"/>
      <c r="I1705" s="41">
        <v>2.4</v>
      </c>
      <c r="J1705" s="203"/>
      <c r="K1705" s="286" t="s">
        <v>154</v>
      </c>
      <c r="L1705" s="94"/>
      <c r="M1705" s="94"/>
      <c r="N1705" s="94"/>
      <c r="O1705" s="170"/>
    </row>
    <row r="1706" spans="1:15" ht="15" customHeight="1">
      <c r="A1706" s="91">
        <v>2001021</v>
      </c>
      <c r="B1706" s="41" t="s">
        <v>89</v>
      </c>
      <c r="C1706" s="43">
        <v>201</v>
      </c>
      <c r="D1706" s="41" t="s">
        <v>152</v>
      </c>
      <c r="E1706" s="41">
        <v>112000</v>
      </c>
      <c r="F1706" s="201" t="s">
        <v>212</v>
      </c>
      <c r="G1706" s="41"/>
      <c r="H1706" s="41"/>
      <c r="I1706" s="41">
        <v>1520</v>
      </c>
      <c r="J1706" s="203"/>
      <c r="K1706" s="286" t="s">
        <v>154</v>
      </c>
      <c r="L1706" s="94"/>
      <c r="M1706" s="94"/>
      <c r="N1706" s="94"/>
      <c r="O1706" s="170"/>
    </row>
    <row r="1707" spans="1:15" ht="15" customHeight="1">
      <c r="A1707" s="91">
        <v>2001021</v>
      </c>
      <c r="B1707" s="41" t="s">
        <v>89</v>
      </c>
      <c r="C1707" s="43">
        <v>201</v>
      </c>
      <c r="D1707" s="41" t="s">
        <v>152</v>
      </c>
      <c r="E1707" s="41">
        <v>112000</v>
      </c>
      <c r="F1707" s="201" t="s">
        <v>212</v>
      </c>
      <c r="G1707" s="41"/>
      <c r="H1707" s="41"/>
      <c r="I1707" s="41">
        <v>2860</v>
      </c>
      <c r="J1707" s="203"/>
      <c r="K1707" s="286" t="s">
        <v>154</v>
      </c>
      <c r="L1707" s="94"/>
      <c r="M1707" s="94"/>
      <c r="N1707" s="94"/>
      <c r="O1707" s="170"/>
    </row>
    <row r="1708" spans="1:15" ht="15" customHeight="1">
      <c r="A1708" s="91">
        <v>2001041</v>
      </c>
      <c r="B1708" s="41" t="s">
        <v>98</v>
      </c>
      <c r="C1708" s="43">
        <v>201</v>
      </c>
      <c r="D1708" s="41" t="s">
        <v>152</v>
      </c>
      <c r="E1708" s="41">
        <v>112000</v>
      </c>
      <c r="F1708" s="201" t="s">
        <v>212</v>
      </c>
      <c r="G1708" s="41"/>
      <c r="H1708" s="41"/>
      <c r="I1708" s="41">
        <v>264</v>
      </c>
      <c r="J1708" s="203"/>
      <c r="K1708" s="286" t="s">
        <v>154</v>
      </c>
      <c r="L1708" s="94"/>
      <c r="M1708" s="94"/>
      <c r="N1708" s="94"/>
      <c r="O1708" s="170"/>
    </row>
    <row r="1709" spans="1:15" ht="15" customHeight="1">
      <c r="A1709" s="91">
        <v>2001041</v>
      </c>
      <c r="B1709" s="41" t="s">
        <v>98</v>
      </c>
      <c r="C1709" s="43">
        <v>201</v>
      </c>
      <c r="D1709" s="41" t="s">
        <v>152</v>
      </c>
      <c r="E1709" s="41">
        <v>112000</v>
      </c>
      <c r="F1709" s="201" t="s">
        <v>212</v>
      </c>
      <c r="G1709" s="41"/>
      <c r="H1709" s="41"/>
      <c r="I1709" s="41">
        <v>1222.32</v>
      </c>
      <c r="J1709" s="203"/>
      <c r="K1709" s="286" t="s">
        <v>154</v>
      </c>
      <c r="L1709" s="94"/>
      <c r="M1709" s="94"/>
      <c r="N1709" s="94"/>
      <c r="O1709" s="170"/>
    </row>
    <row r="1710" spans="1:15" ht="15" customHeight="1">
      <c r="A1710" s="91">
        <v>2001041</v>
      </c>
      <c r="B1710" s="41" t="s">
        <v>98</v>
      </c>
      <c r="C1710" s="43">
        <v>201</v>
      </c>
      <c r="D1710" s="41" t="s">
        <v>152</v>
      </c>
      <c r="E1710" s="41">
        <v>112000</v>
      </c>
      <c r="F1710" s="201" t="s">
        <v>212</v>
      </c>
      <c r="G1710" s="41"/>
      <c r="H1710" s="41"/>
      <c r="I1710" s="41">
        <v>2363.7600000000002</v>
      </c>
      <c r="J1710" s="203"/>
      <c r="K1710" s="286" t="s">
        <v>154</v>
      </c>
      <c r="L1710" s="94"/>
      <c r="M1710" s="94"/>
      <c r="N1710" s="94"/>
      <c r="O1710" s="170"/>
    </row>
    <row r="1711" spans="1:15" ht="15" customHeight="1">
      <c r="A1711" s="91">
        <v>2001041</v>
      </c>
      <c r="B1711" s="41" t="s">
        <v>98</v>
      </c>
      <c r="C1711" s="43">
        <v>201</v>
      </c>
      <c r="D1711" s="41" t="s">
        <v>152</v>
      </c>
      <c r="E1711" s="41">
        <v>112000</v>
      </c>
      <c r="F1711" s="201" t="s">
        <v>212</v>
      </c>
      <c r="G1711" s="41"/>
      <c r="H1711" s="41"/>
      <c r="I1711" s="41">
        <v>419.56</v>
      </c>
      <c r="J1711" s="203"/>
      <c r="K1711" s="286" t="s">
        <v>154</v>
      </c>
      <c r="L1711" s="94"/>
      <c r="M1711" s="94"/>
      <c r="N1711" s="94"/>
      <c r="O1711" s="170"/>
    </row>
    <row r="1712" spans="1:15" ht="15" customHeight="1">
      <c r="A1712" s="91">
        <v>2001051</v>
      </c>
      <c r="B1712" s="41" t="s">
        <v>87</v>
      </c>
      <c r="C1712" s="43">
        <v>201</v>
      </c>
      <c r="D1712" s="41" t="s">
        <v>152</v>
      </c>
      <c r="E1712" s="41">
        <v>112000</v>
      </c>
      <c r="F1712" s="201" t="s">
        <v>212</v>
      </c>
      <c r="G1712" s="41"/>
      <c r="H1712" s="41"/>
      <c r="I1712" s="41">
        <v>237.12</v>
      </c>
      <c r="J1712" s="203"/>
      <c r="K1712" s="286" t="s">
        <v>154</v>
      </c>
      <c r="L1712" s="94"/>
      <c r="M1712" s="94"/>
      <c r="N1712" s="94"/>
      <c r="O1712" s="170"/>
    </row>
    <row r="1713" spans="1:15" ht="15" customHeight="1">
      <c r="A1713" s="91">
        <v>2001051</v>
      </c>
      <c r="B1713" s="41" t="s">
        <v>87</v>
      </c>
      <c r="C1713" s="43">
        <v>201</v>
      </c>
      <c r="D1713" s="41" t="s">
        <v>152</v>
      </c>
      <c r="E1713" s="41">
        <v>112000</v>
      </c>
      <c r="F1713" s="201" t="s">
        <v>212</v>
      </c>
      <c r="G1713" s="41"/>
      <c r="H1713" s="41"/>
      <c r="I1713" s="41">
        <v>5056.58</v>
      </c>
      <c r="J1713" s="203"/>
      <c r="K1713" s="286" t="s">
        <v>154</v>
      </c>
      <c r="L1713" s="94"/>
      <c r="M1713" s="94"/>
      <c r="N1713" s="94"/>
      <c r="O1713" s="170"/>
    </row>
    <row r="1714" spans="1:15" ht="15" customHeight="1">
      <c r="A1714" s="91">
        <v>2001041</v>
      </c>
      <c r="B1714" s="41" t="s">
        <v>98</v>
      </c>
      <c r="C1714" s="43">
        <v>201</v>
      </c>
      <c r="D1714" s="41" t="s">
        <v>152</v>
      </c>
      <c r="E1714" s="41">
        <v>112000</v>
      </c>
      <c r="F1714" s="201" t="s">
        <v>212</v>
      </c>
      <c r="G1714" s="41"/>
      <c r="H1714" s="41"/>
      <c r="I1714" s="41">
        <v>4903.1400000000003</v>
      </c>
      <c r="J1714" s="203"/>
      <c r="K1714" s="286" t="s">
        <v>154</v>
      </c>
      <c r="L1714" s="94"/>
      <c r="M1714" s="94"/>
      <c r="N1714" s="94"/>
      <c r="O1714" s="170"/>
    </row>
    <row r="1715" spans="1:15" ht="15" customHeight="1">
      <c r="A1715" s="91">
        <v>2001041</v>
      </c>
      <c r="B1715" s="41" t="s">
        <v>98</v>
      </c>
      <c r="C1715" s="43">
        <v>201</v>
      </c>
      <c r="D1715" s="41" t="s">
        <v>152</v>
      </c>
      <c r="E1715" s="41">
        <v>112000</v>
      </c>
      <c r="F1715" s="201" t="s">
        <v>212</v>
      </c>
      <c r="G1715" s="41"/>
      <c r="H1715" s="41"/>
      <c r="I1715" s="41">
        <v>2213.73</v>
      </c>
      <c r="J1715" s="203"/>
      <c r="K1715" s="286" t="s">
        <v>154</v>
      </c>
      <c r="L1715" s="94"/>
      <c r="M1715" s="94"/>
      <c r="N1715" s="94"/>
      <c r="O1715" s="170"/>
    </row>
    <row r="1716" spans="1:15" ht="15" customHeight="1">
      <c r="A1716" s="91">
        <v>2001051</v>
      </c>
      <c r="B1716" s="41" t="s">
        <v>87</v>
      </c>
      <c r="C1716" s="43">
        <v>201</v>
      </c>
      <c r="D1716" s="41" t="s">
        <v>152</v>
      </c>
      <c r="E1716" s="41">
        <v>112000</v>
      </c>
      <c r="F1716" s="201" t="s">
        <v>212</v>
      </c>
      <c r="G1716" s="41"/>
      <c r="H1716" s="41"/>
      <c r="I1716" s="41">
        <v>5274.29</v>
      </c>
      <c r="J1716" s="203"/>
      <c r="K1716" s="286" t="s">
        <v>154</v>
      </c>
      <c r="L1716" s="94"/>
      <c r="M1716" s="94"/>
      <c r="N1716" s="94"/>
      <c r="O1716" s="170"/>
    </row>
    <row r="1717" spans="1:15" ht="15" customHeight="1">
      <c r="A1717" s="91">
        <v>2001021</v>
      </c>
      <c r="B1717" s="41" t="s">
        <v>89</v>
      </c>
      <c r="C1717" s="43">
        <v>201</v>
      </c>
      <c r="D1717" s="41" t="s">
        <v>152</v>
      </c>
      <c r="E1717" s="41">
        <v>112000</v>
      </c>
      <c r="F1717" s="201" t="s">
        <v>212</v>
      </c>
      <c r="G1717" s="41"/>
      <c r="H1717" s="41"/>
      <c r="I1717" s="41">
        <v>113.04</v>
      </c>
      <c r="J1717" s="203"/>
      <c r="K1717" s="286" t="s">
        <v>154</v>
      </c>
      <c r="L1717" s="94"/>
      <c r="M1717" s="94"/>
      <c r="N1717" s="94"/>
      <c r="O1717" s="170"/>
    </row>
    <row r="1718" spans="1:15" ht="15" customHeight="1">
      <c r="A1718" s="91">
        <v>2001021</v>
      </c>
      <c r="B1718" s="41" t="s">
        <v>89</v>
      </c>
      <c r="C1718" s="43">
        <v>201</v>
      </c>
      <c r="D1718" s="41" t="s">
        <v>152</v>
      </c>
      <c r="E1718" s="41">
        <v>112000</v>
      </c>
      <c r="F1718" s="201" t="s">
        <v>212</v>
      </c>
      <c r="G1718" s="41"/>
      <c r="H1718" s="41"/>
      <c r="I1718" s="41">
        <v>663.68</v>
      </c>
      <c r="J1718" s="203"/>
      <c r="K1718" s="286" t="s">
        <v>154</v>
      </c>
      <c r="L1718" s="94"/>
      <c r="M1718" s="94"/>
      <c r="N1718" s="94"/>
      <c r="O1718" s="170"/>
    </row>
    <row r="1719" spans="1:15" ht="15" customHeight="1">
      <c r="A1719" s="91">
        <v>2001021</v>
      </c>
      <c r="B1719" s="41" t="s">
        <v>89</v>
      </c>
      <c r="C1719" s="43">
        <v>201</v>
      </c>
      <c r="D1719" s="41" t="s">
        <v>152</v>
      </c>
      <c r="E1719" s="41">
        <v>112000</v>
      </c>
      <c r="F1719" s="201" t="s">
        <v>212</v>
      </c>
      <c r="G1719" s="41"/>
      <c r="H1719" s="41"/>
      <c r="I1719" s="41">
        <v>3424.55</v>
      </c>
      <c r="J1719" s="203"/>
      <c r="K1719" s="286" t="s">
        <v>154</v>
      </c>
      <c r="L1719" s="94"/>
      <c r="M1719" s="94"/>
      <c r="N1719" s="94"/>
      <c r="O1719" s="170"/>
    </row>
    <row r="1720" spans="1:15" ht="15" customHeight="1">
      <c r="A1720" s="91">
        <v>2001021</v>
      </c>
      <c r="B1720" s="41" t="s">
        <v>89</v>
      </c>
      <c r="C1720" s="43">
        <v>201</v>
      </c>
      <c r="D1720" s="41" t="s">
        <v>152</v>
      </c>
      <c r="E1720" s="41">
        <v>112000</v>
      </c>
      <c r="F1720" s="201" t="s">
        <v>212</v>
      </c>
      <c r="G1720" s="41"/>
      <c r="H1720" s="41"/>
      <c r="I1720" s="41">
        <v>179.67</v>
      </c>
      <c r="J1720" s="203"/>
      <c r="K1720" s="286" t="s">
        <v>154</v>
      </c>
      <c r="L1720" s="94"/>
      <c r="M1720" s="94"/>
      <c r="N1720" s="94"/>
      <c r="O1720" s="170"/>
    </row>
    <row r="1721" spans="1:15" ht="15" customHeight="1">
      <c r="A1721" s="91">
        <v>2001021</v>
      </c>
      <c r="B1721" s="41" t="s">
        <v>89</v>
      </c>
      <c r="C1721" s="43">
        <v>201</v>
      </c>
      <c r="D1721" s="41" t="s">
        <v>152</v>
      </c>
      <c r="E1721" s="41">
        <v>112000</v>
      </c>
      <c r="F1721" s="201" t="s">
        <v>212</v>
      </c>
      <c r="G1721" s="41"/>
      <c r="H1721" s="41"/>
      <c r="I1721" s="41">
        <v>6343.06</v>
      </c>
      <c r="J1721" s="203"/>
      <c r="K1721" s="286" t="s">
        <v>154</v>
      </c>
      <c r="L1721" s="94"/>
      <c r="M1721" s="94"/>
      <c r="N1721" s="94"/>
      <c r="O1721" s="170"/>
    </row>
    <row r="1722" spans="1:15" ht="15" customHeight="1">
      <c r="A1722" s="91">
        <v>2001021</v>
      </c>
      <c r="B1722" s="41" t="s">
        <v>89</v>
      </c>
      <c r="C1722" s="43">
        <v>201</v>
      </c>
      <c r="D1722" s="41" t="s">
        <v>152</v>
      </c>
      <c r="E1722" s="41">
        <v>112000</v>
      </c>
      <c r="F1722" s="201" t="s">
        <v>212</v>
      </c>
      <c r="G1722" s="41"/>
      <c r="H1722" s="41"/>
      <c r="I1722" s="41">
        <v>111.17</v>
      </c>
      <c r="J1722" s="203"/>
      <c r="K1722" s="286" t="s">
        <v>154</v>
      </c>
      <c r="L1722" s="94"/>
      <c r="M1722" s="94"/>
      <c r="N1722" s="94"/>
      <c r="O1722" s="170"/>
    </row>
    <row r="1723" spans="1:15" ht="15" customHeight="1">
      <c r="A1723" s="91">
        <v>2001021</v>
      </c>
      <c r="B1723" s="41" t="s">
        <v>89</v>
      </c>
      <c r="C1723" s="43">
        <v>201</v>
      </c>
      <c r="D1723" s="41" t="s">
        <v>152</v>
      </c>
      <c r="E1723" s="41">
        <v>112000</v>
      </c>
      <c r="F1723" s="201" t="s">
        <v>212</v>
      </c>
      <c r="G1723" s="41"/>
      <c r="H1723" s="41"/>
      <c r="I1723" s="41">
        <v>3588.36</v>
      </c>
      <c r="J1723" s="203"/>
      <c r="K1723" s="286" t="s">
        <v>154</v>
      </c>
      <c r="L1723" s="94"/>
      <c r="M1723" s="94"/>
      <c r="N1723" s="94"/>
      <c r="O1723" s="170"/>
    </row>
    <row r="1724" spans="1:15" ht="15" customHeight="1">
      <c r="A1724" s="91">
        <v>2001021</v>
      </c>
      <c r="B1724" s="41" t="s">
        <v>89</v>
      </c>
      <c r="C1724" s="43">
        <v>201</v>
      </c>
      <c r="D1724" s="41" t="s">
        <v>152</v>
      </c>
      <c r="E1724" s="41">
        <v>112000</v>
      </c>
      <c r="F1724" s="201" t="s">
        <v>212</v>
      </c>
      <c r="G1724" s="41"/>
      <c r="H1724" s="41"/>
      <c r="I1724" s="41">
        <v>121.59</v>
      </c>
      <c r="J1724" s="203"/>
      <c r="K1724" s="286" t="s">
        <v>154</v>
      </c>
      <c r="L1724" s="94"/>
      <c r="M1724" s="94"/>
      <c r="N1724" s="94"/>
      <c r="O1724" s="170"/>
    </row>
    <row r="1725" spans="1:15" ht="15" customHeight="1">
      <c r="A1725" s="91">
        <v>2001011</v>
      </c>
      <c r="B1725" s="41" t="s">
        <v>97</v>
      </c>
      <c r="C1725" s="43">
        <v>201</v>
      </c>
      <c r="D1725" s="41" t="s">
        <v>152</v>
      </c>
      <c r="E1725" s="41">
        <v>112000</v>
      </c>
      <c r="F1725" s="201" t="s">
        <v>212</v>
      </c>
      <c r="G1725" s="41"/>
      <c r="H1725" s="41"/>
      <c r="I1725" s="41">
        <v>8731.6299999999992</v>
      </c>
      <c r="J1725" s="203"/>
      <c r="K1725" s="286" t="s">
        <v>154</v>
      </c>
      <c r="L1725" s="94"/>
      <c r="M1725" s="94"/>
      <c r="N1725" s="94"/>
      <c r="O1725" s="170"/>
    </row>
    <row r="1726" spans="1:15" ht="15" customHeight="1">
      <c r="A1726" s="91">
        <v>2001011</v>
      </c>
      <c r="B1726" s="41" t="s">
        <v>97</v>
      </c>
      <c r="C1726" s="43">
        <v>201</v>
      </c>
      <c r="D1726" s="41" t="s">
        <v>152</v>
      </c>
      <c r="E1726" s="41">
        <v>112000</v>
      </c>
      <c r="F1726" s="201" t="s">
        <v>212</v>
      </c>
      <c r="G1726" s="41"/>
      <c r="H1726" s="41"/>
      <c r="I1726" s="41">
        <v>63.58</v>
      </c>
      <c r="J1726" s="203"/>
      <c r="K1726" s="286" t="s">
        <v>154</v>
      </c>
      <c r="L1726" s="94"/>
      <c r="M1726" s="94"/>
      <c r="N1726" s="94"/>
      <c r="O1726" s="170"/>
    </row>
    <row r="1727" spans="1:15" ht="15" customHeight="1">
      <c r="A1727" s="91">
        <v>2001011</v>
      </c>
      <c r="B1727" s="41" t="s">
        <v>97</v>
      </c>
      <c r="C1727" s="43">
        <v>201</v>
      </c>
      <c r="D1727" s="41" t="s">
        <v>152</v>
      </c>
      <c r="E1727" s="41">
        <v>112000</v>
      </c>
      <c r="F1727" s="201" t="s">
        <v>212</v>
      </c>
      <c r="G1727" s="41"/>
      <c r="H1727" s="41"/>
      <c r="I1727" s="41">
        <v>14.38</v>
      </c>
      <c r="J1727" s="203"/>
      <c r="K1727" s="286" t="s">
        <v>154</v>
      </c>
      <c r="L1727" s="94"/>
      <c r="M1727" s="94"/>
      <c r="N1727" s="94"/>
      <c r="O1727" s="170"/>
    </row>
    <row r="1728" spans="1:15" ht="15" customHeight="1">
      <c r="A1728" s="91">
        <v>2001011</v>
      </c>
      <c r="B1728" s="41" t="s">
        <v>97</v>
      </c>
      <c r="C1728" s="43">
        <v>201</v>
      </c>
      <c r="D1728" s="41" t="s">
        <v>152</v>
      </c>
      <c r="E1728" s="41">
        <v>112000</v>
      </c>
      <c r="F1728" s="201" t="s">
        <v>212</v>
      </c>
      <c r="G1728" s="41"/>
      <c r="H1728" s="41"/>
      <c r="I1728" s="41">
        <v>375.2</v>
      </c>
      <c r="J1728" s="203"/>
      <c r="K1728" s="286" t="s">
        <v>154</v>
      </c>
      <c r="L1728" s="94"/>
      <c r="M1728" s="94"/>
      <c r="N1728" s="94"/>
      <c r="O1728" s="170"/>
    </row>
    <row r="1729" spans="1:15" ht="15" customHeight="1">
      <c r="A1729" s="91">
        <v>2001011</v>
      </c>
      <c r="B1729" s="41" t="s">
        <v>97</v>
      </c>
      <c r="C1729" s="43">
        <v>201</v>
      </c>
      <c r="D1729" s="41" t="s">
        <v>152</v>
      </c>
      <c r="E1729" s="41">
        <v>112000</v>
      </c>
      <c r="F1729" s="201" t="s">
        <v>212</v>
      </c>
      <c r="G1729" s="41"/>
      <c r="H1729" s="41"/>
      <c r="I1729" s="41">
        <v>35.549999999999997</v>
      </c>
      <c r="J1729" s="203"/>
      <c r="K1729" s="286" t="s">
        <v>154</v>
      </c>
      <c r="L1729" s="94"/>
      <c r="M1729" s="94"/>
      <c r="N1729" s="94"/>
      <c r="O1729" s="170"/>
    </row>
    <row r="1730" spans="1:15" ht="15" customHeight="1">
      <c r="A1730" s="91">
        <v>2001051</v>
      </c>
      <c r="B1730" s="41" t="s">
        <v>87</v>
      </c>
      <c r="C1730" s="43">
        <v>201</v>
      </c>
      <c r="D1730" s="41" t="s">
        <v>152</v>
      </c>
      <c r="E1730" s="41">
        <v>112000</v>
      </c>
      <c r="F1730" s="201" t="s">
        <v>212</v>
      </c>
      <c r="G1730" s="41"/>
      <c r="H1730" s="41"/>
      <c r="I1730" s="41">
        <v>4796.8</v>
      </c>
      <c r="J1730" s="203"/>
      <c r="K1730" s="286" t="s">
        <v>154</v>
      </c>
      <c r="L1730" s="94"/>
      <c r="M1730" s="94"/>
      <c r="N1730" s="94"/>
      <c r="O1730" s="170"/>
    </row>
    <row r="1731" spans="1:15" ht="15" customHeight="1">
      <c r="A1731" s="91">
        <v>2001051</v>
      </c>
      <c r="B1731" s="41" t="s">
        <v>87</v>
      </c>
      <c r="C1731" s="43">
        <v>201</v>
      </c>
      <c r="D1731" s="41" t="s">
        <v>152</v>
      </c>
      <c r="E1731" s="41">
        <v>112000</v>
      </c>
      <c r="F1731" s="201" t="s">
        <v>212</v>
      </c>
      <c r="G1731" s="41"/>
      <c r="H1731" s="41"/>
      <c r="I1731" s="41">
        <v>719.2</v>
      </c>
      <c r="J1731" s="203"/>
      <c r="K1731" s="286" t="s">
        <v>154</v>
      </c>
      <c r="L1731" s="94"/>
      <c r="M1731" s="94"/>
      <c r="N1731" s="94"/>
      <c r="O1731" s="170"/>
    </row>
    <row r="1732" spans="1:15" ht="15" customHeight="1">
      <c r="A1732" s="91">
        <v>2001051</v>
      </c>
      <c r="B1732" s="41" t="s">
        <v>87</v>
      </c>
      <c r="C1732" s="43">
        <v>201</v>
      </c>
      <c r="D1732" s="41" t="s">
        <v>152</v>
      </c>
      <c r="E1732" s="41">
        <v>112000</v>
      </c>
      <c r="F1732" s="201" t="s">
        <v>212</v>
      </c>
      <c r="G1732" s="41"/>
      <c r="H1732" s="41"/>
      <c r="I1732" s="41">
        <v>8448</v>
      </c>
      <c r="J1732" s="203"/>
      <c r="K1732" s="286" t="s">
        <v>154</v>
      </c>
      <c r="L1732" s="94"/>
      <c r="M1732" s="94"/>
      <c r="N1732" s="94"/>
      <c r="O1732" s="170"/>
    </row>
    <row r="1733" spans="1:15" ht="15" customHeight="1">
      <c r="A1733" s="91">
        <v>2001051</v>
      </c>
      <c r="B1733" s="41" t="s">
        <v>87</v>
      </c>
      <c r="C1733" s="43">
        <v>201</v>
      </c>
      <c r="D1733" s="41" t="s">
        <v>152</v>
      </c>
      <c r="E1733" s="41">
        <v>112000</v>
      </c>
      <c r="F1733" s="201" t="s">
        <v>212</v>
      </c>
      <c r="G1733" s="41"/>
      <c r="H1733" s="41"/>
      <c r="I1733" s="41">
        <v>23690</v>
      </c>
      <c r="J1733" s="203"/>
      <c r="K1733" s="286" t="s">
        <v>154</v>
      </c>
      <c r="L1733" s="94"/>
      <c r="M1733" s="94"/>
      <c r="N1733" s="94"/>
      <c r="O1733" s="170"/>
    </row>
    <row r="1734" spans="1:15" ht="15" customHeight="1">
      <c r="A1734" s="91">
        <v>2001021</v>
      </c>
      <c r="B1734" s="41" t="s">
        <v>89</v>
      </c>
      <c r="C1734" s="43">
        <v>201</v>
      </c>
      <c r="D1734" s="41" t="s">
        <v>152</v>
      </c>
      <c r="E1734" s="41">
        <v>112000</v>
      </c>
      <c r="F1734" s="201" t="s">
        <v>212</v>
      </c>
      <c r="G1734" s="41"/>
      <c r="H1734" s="41"/>
      <c r="I1734" s="41">
        <v>2533</v>
      </c>
      <c r="J1734" s="203"/>
      <c r="K1734" s="286" t="s">
        <v>154</v>
      </c>
      <c r="L1734" s="94"/>
      <c r="M1734" s="94"/>
      <c r="N1734" s="94"/>
      <c r="O1734" s="170"/>
    </row>
    <row r="1735" spans="1:15" ht="15" customHeight="1">
      <c r="A1735" s="91">
        <v>2001021</v>
      </c>
      <c r="B1735" s="41" t="s">
        <v>89</v>
      </c>
      <c r="C1735" s="43">
        <v>201</v>
      </c>
      <c r="D1735" s="41" t="s">
        <v>152</v>
      </c>
      <c r="E1735" s="41">
        <v>112000</v>
      </c>
      <c r="F1735" s="201" t="s">
        <v>212</v>
      </c>
      <c r="G1735" s="41"/>
      <c r="H1735" s="41"/>
      <c r="I1735" s="41">
        <v>9493.6</v>
      </c>
      <c r="J1735" s="203"/>
      <c r="K1735" s="286" t="s">
        <v>154</v>
      </c>
      <c r="L1735" s="94"/>
      <c r="M1735" s="94"/>
      <c r="N1735" s="94"/>
      <c r="O1735" s="170"/>
    </row>
    <row r="1736" spans="1:15" ht="15" customHeight="1">
      <c r="A1736" s="91">
        <v>2001021</v>
      </c>
      <c r="B1736" s="41" t="s">
        <v>89</v>
      </c>
      <c r="C1736" s="43">
        <v>201</v>
      </c>
      <c r="D1736" s="41" t="s">
        <v>152</v>
      </c>
      <c r="E1736" s="41">
        <v>112000</v>
      </c>
      <c r="F1736" s="201" t="s">
        <v>212</v>
      </c>
      <c r="G1736" s="41"/>
      <c r="H1736" s="41"/>
      <c r="I1736" s="41">
        <v>4382</v>
      </c>
      <c r="J1736" s="203"/>
      <c r="K1736" s="286" t="s">
        <v>154</v>
      </c>
      <c r="L1736" s="94"/>
      <c r="M1736" s="94"/>
      <c r="N1736" s="94"/>
      <c r="O1736" s="170"/>
    </row>
    <row r="1737" spans="1:15" ht="15" customHeight="1">
      <c r="A1737" s="91">
        <v>2001021</v>
      </c>
      <c r="B1737" s="41" t="s">
        <v>89</v>
      </c>
      <c r="C1737" s="43">
        <v>201</v>
      </c>
      <c r="D1737" s="41" t="s">
        <v>152</v>
      </c>
      <c r="E1737" s="41">
        <v>112000</v>
      </c>
      <c r="F1737" s="201" t="s">
        <v>212</v>
      </c>
      <c r="G1737" s="41"/>
      <c r="H1737" s="41"/>
      <c r="I1737" s="41">
        <v>3003.6</v>
      </c>
      <c r="J1737" s="203"/>
      <c r="K1737" s="286" t="s">
        <v>154</v>
      </c>
      <c r="L1737" s="94"/>
      <c r="M1737" s="94"/>
      <c r="N1737" s="94"/>
      <c r="O1737" s="170"/>
    </row>
    <row r="1738" spans="1:15" ht="15" customHeight="1">
      <c r="A1738" s="91">
        <v>2001041</v>
      </c>
      <c r="B1738" s="41" t="s">
        <v>98</v>
      </c>
      <c r="C1738" s="43">
        <v>201</v>
      </c>
      <c r="D1738" s="41" t="s">
        <v>152</v>
      </c>
      <c r="E1738" s="41">
        <v>112000</v>
      </c>
      <c r="F1738" s="201" t="s">
        <v>212</v>
      </c>
      <c r="G1738" s="41"/>
      <c r="H1738" s="41"/>
      <c r="I1738" s="41">
        <v>1282.4000000000001</v>
      </c>
      <c r="J1738" s="203"/>
      <c r="K1738" s="286" t="s">
        <v>154</v>
      </c>
      <c r="L1738" s="94"/>
      <c r="M1738" s="94"/>
      <c r="N1738" s="94"/>
      <c r="O1738" s="170"/>
    </row>
    <row r="1739" spans="1:15" ht="15" customHeight="1">
      <c r="A1739" s="91">
        <v>2001041</v>
      </c>
      <c r="B1739" s="41" t="s">
        <v>98</v>
      </c>
      <c r="C1739" s="43">
        <v>201</v>
      </c>
      <c r="D1739" s="41" t="s">
        <v>152</v>
      </c>
      <c r="E1739" s="41">
        <v>112000</v>
      </c>
      <c r="F1739" s="201" t="s">
        <v>212</v>
      </c>
      <c r="G1739" s="41"/>
      <c r="H1739" s="41"/>
      <c r="I1739" s="41">
        <v>1006.88</v>
      </c>
      <c r="J1739" s="203"/>
      <c r="K1739" s="286" t="s">
        <v>154</v>
      </c>
      <c r="L1739" s="94"/>
      <c r="M1739" s="94"/>
      <c r="N1739" s="94"/>
      <c r="O1739" s="170"/>
    </row>
    <row r="1740" spans="1:15" ht="15" customHeight="1">
      <c r="A1740" s="91">
        <v>2001041</v>
      </c>
      <c r="B1740" s="41" t="s">
        <v>98</v>
      </c>
      <c r="C1740" s="43">
        <v>201</v>
      </c>
      <c r="D1740" s="41" t="s">
        <v>152</v>
      </c>
      <c r="E1740" s="41">
        <v>112000</v>
      </c>
      <c r="F1740" s="201" t="s">
        <v>212</v>
      </c>
      <c r="G1740" s="41"/>
      <c r="H1740" s="41"/>
      <c r="I1740" s="41">
        <v>139.12</v>
      </c>
      <c r="J1740" s="203"/>
      <c r="K1740" s="286" t="s">
        <v>154</v>
      </c>
      <c r="L1740" s="94"/>
      <c r="M1740" s="94"/>
      <c r="N1740" s="94"/>
      <c r="O1740" s="170"/>
    </row>
    <row r="1741" spans="1:15" ht="15" customHeight="1">
      <c r="A1741" s="91">
        <v>2001041</v>
      </c>
      <c r="B1741" s="41" t="s">
        <v>98</v>
      </c>
      <c r="C1741" s="43">
        <v>201</v>
      </c>
      <c r="D1741" s="41" t="s">
        <v>152</v>
      </c>
      <c r="E1741" s="41">
        <v>112000</v>
      </c>
      <c r="F1741" s="201" t="s">
        <v>212</v>
      </c>
      <c r="G1741" s="41"/>
      <c r="H1741" s="41"/>
      <c r="I1741" s="41">
        <v>1493.12</v>
      </c>
      <c r="J1741" s="203"/>
      <c r="K1741" s="286" t="s">
        <v>154</v>
      </c>
      <c r="L1741" s="94"/>
      <c r="M1741" s="94"/>
      <c r="N1741" s="94"/>
      <c r="O1741" s="170"/>
    </row>
    <row r="1742" spans="1:15" ht="15" customHeight="1">
      <c r="A1742" s="91">
        <v>2001051</v>
      </c>
      <c r="B1742" s="41" t="s">
        <v>87</v>
      </c>
      <c r="C1742" s="43">
        <v>201</v>
      </c>
      <c r="D1742" s="41" t="s">
        <v>152</v>
      </c>
      <c r="E1742" s="41">
        <v>112000</v>
      </c>
      <c r="F1742" s="201" t="s">
        <v>212</v>
      </c>
      <c r="G1742" s="41"/>
      <c r="H1742" s="41"/>
      <c r="I1742" s="41">
        <v>876.32</v>
      </c>
      <c r="J1742" s="203"/>
      <c r="K1742" s="286" t="s">
        <v>154</v>
      </c>
      <c r="L1742" s="94"/>
      <c r="M1742" s="94"/>
      <c r="N1742" s="94"/>
      <c r="O1742" s="170"/>
    </row>
    <row r="1743" spans="1:15" ht="15" customHeight="1">
      <c r="A1743" s="91">
        <v>2001021</v>
      </c>
      <c r="B1743" s="41" t="s">
        <v>89</v>
      </c>
      <c r="C1743" s="43">
        <v>201</v>
      </c>
      <c r="D1743" s="41" t="s">
        <v>152</v>
      </c>
      <c r="E1743" s="41">
        <v>112000</v>
      </c>
      <c r="F1743" s="201" t="s">
        <v>212</v>
      </c>
      <c r="G1743" s="41"/>
      <c r="H1743" s="41"/>
      <c r="I1743" s="41">
        <v>189.63</v>
      </c>
      <c r="J1743" s="203"/>
      <c r="K1743" s="286" t="s">
        <v>154</v>
      </c>
      <c r="L1743" s="94"/>
      <c r="M1743" s="94"/>
      <c r="N1743" s="94"/>
      <c r="O1743" s="170"/>
    </row>
    <row r="1744" spans="1:15" ht="15" customHeight="1">
      <c r="A1744" s="91">
        <v>2001011</v>
      </c>
      <c r="B1744" s="41" t="s">
        <v>97</v>
      </c>
      <c r="C1744" s="43">
        <v>201</v>
      </c>
      <c r="D1744" s="41" t="s">
        <v>152</v>
      </c>
      <c r="E1744" s="41">
        <v>112000</v>
      </c>
      <c r="F1744" s="201" t="s">
        <v>212</v>
      </c>
      <c r="G1744" s="41"/>
      <c r="H1744" s="41"/>
      <c r="I1744" s="41">
        <v>1861.92</v>
      </c>
      <c r="J1744" s="203"/>
      <c r="K1744" s="286" t="s">
        <v>154</v>
      </c>
      <c r="L1744" s="94"/>
      <c r="M1744" s="94"/>
      <c r="N1744" s="94"/>
      <c r="O1744" s="170"/>
    </row>
    <row r="1745" spans="1:15" ht="15" customHeight="1">
      <c r="A1745" s="91">
        <v>2001041</v>
      </c>
      <c r="B1745" s="41" t="s">
        <v>98</v>
      </c>
      <c r="C1745" s="43">
        <v>201</v>
      </c>
      <c r="D1745" s="41" t="s">
        <v>152</v>
      </c>
      <c r="E1745" s="41">
        <v>112000</v>
      </c>
      <c r="F1745" s="201" t="s">
        <v>212</v>
      </c>
      <c r="G1745" s="41"/>
      <c r="H1745" s="41"/>
      <c r="I1745" s="41">
        <v>3045.3</v>
      </c>
      <c r="J1745" s="203"/>
      <c r="K1745" s="286" t="s">
        <v>154</v>
      </c>
      <c r="L1745" s="94"/>
      <c r="M1745" s="94"/>
      <c r="N1745" s="94"/>
      <c r="O1745" s="170"/>
    </row>
    <row r="1746" spans="1:15" ht="15" customHeight="1">
      <c r="A1746" s="91">
        <v>2001011</v>
      </c>
      <c r="B1746" s="41" t="s">
        <v>97</v>
      </c>
      <c r="C1746" s="43">
        <v>201</v>
      </c>
      <c r="D1746" s="41" t="s">
        <v>152</v>
      </c>
      <c r="E1746" s="41">
        <v>112000</v>
      </c>
      <c r="F1746" s="201" t="s">
        <v>212</v>
      </c>
      <c r="G1746" s="41"/>
      <c r="H1746" s="41"/>
      <c r="I1746" s="41">
        <v>261.89999999999998</v>
      </c>
      <c r="J1746" s="203"/>
      <c r="K1746" s="286" t="s">
        <v>154</v>
      </c>
      <c r="L1746" s="94"/>
      <c r="M1746" s="94"/>
      <c r="N1746" s="94"/>
      <c r="O1746" s="170"/>
    </row>
    <row r="1747" spans="1:15" ht="15" customHeight="1">
      <c r="A1747" s="91">
        <v>2001011</v>
      </c>
      <c r="B1747" s="41" t="s">
        <v>97</v>
      </c>
      <c r="C1747" s="43">
        <v>201</v>
      </c>
      <c r="D1747" s="41" t="s">
        <v>152</v>
      </c>
      <c r="E1747" s="41">
        <v>112000</v>
      </c>
      <c r="F1747" s="201" t="s">
        <v>212</v>
      </c>
      <c r="G1747" s="41"/>
      <c r="H1747" s="41"/>
      <c r="I1747" s="41">
        <v>5628.81</v>
      </c>
      <c r="J1747" s="203"/>
      <c r="K1747" s="286" t="s">
        <v>154</v>
      </c>
      <c r="L1747" s="94"/>
      <c r="M1747" s="94"/>
      <c r="N1747" s="94"/>
      <c r="O1747" s="170"/>
    </row>
    <row r="1748" spans="1:15" ht="15" customHeight="1">
      <c r="A1748" s="91">
        <v>2001051</v>
      </c>
      <c r="B1748" s="41" t="s">
        <v>87</v>
      </c>
      <c r="C1748" s="43">
        <v>201</v>
      </c>
      <c r="D1748" s="41" t="s">
        <v>152</v>
      </c>
      <c r="E1748" s="41">
        <v>112000</v>
      </c>
      <c r="F1748" s="201" t="s">
        <v>212</v>
      </c>
      <c r="G1748" s="41"/>
      <c r="H1748" s="41"/>
      <c r="I1748" s="41">
        <v>1952.76</v>
      </c>
      <c r="J1748" s="203"/>
      <c r="K1748" s="286" t="s">
        <v>154</v>
      </c>
      <c r="L1748" s="94"/>
      <c r="M1748" s="94"/>
      <c r="N1748" s="94"/>
      <c r="O1748" s="170"/>
    </row>
    <row r="1749" spans="1:15" ht="15" customHeight="1">
      <c r="A1749" s="91">
        <v>2001021</v>
      </c>
      <c r="B1749" s="41" t="s">
        <v>89</v>
      </c>
      <c r="C1749" s="43">
        <v>201</v>
      </c>
      <c r="D1749" s="41" t="s">
        <v>152</v>
      </c>
      <c r="E1749" s="41">
        <v>112000</v>
      </c>
      <c r="F1749" s="201" t="s">
        <v>212</v>
      </c>
      <c r="G1749" s="41"/>
      <c r="H1749" s="41"/>
      <c r="I1749" s="41">
        <v>10112</v>
      </c>
      <c r="J1749" s="203"/>
      <c r="K1749" s="286" t="s">
        <v>154</v>
      </c>
      <c r="L1749" s="94"/>
      <c r="M1749" s="94"/>
      <c r="N1749" s="94"/>
      <c r="O1749" s="170"/>
    </row>
    <row r="1750" spans="1:15" ht="15" customHeight="1">
      <c r="A1750" s="91">
        <v>2001021</v>
      </c>
      <c r="B1750" s="41" t="s">
        <v>89</v>
      </c>
      <c r="C1750" s="43">
        <v>201</v>
      </c>
      <c r="D1750" s="41" t="s">
        <v>152</v>
      </c>
      <c r="E1750" s="41">
        <v>112000</v>
      </c>
      <c r="F1750" s="201" t="s">
        <v>212</v>
      </c>
      <c r="G1750" s="41"/>
      <c r="H1750" s="41"/>
      <c r="I1750" s="41">
        <v>1206.29</v>
      </c>
      <c r="J1750" s="203"/>
      <c r="K1750" s="286" t="s">
        <v>154</v>
      </c>
      <c r="L1750" s="94"/>
      <c r="M1750" s="94"/>
      <c r="N1750" s="94"/>
      <c r="O1750" s="170"/>
    </row>
    <row r="1751" spans="1:15" ht="15" customHeight="1">
      <c r="A1751" s="91">
        <v>2001021</v>
      </c>
      <c r="B1751" s="41" t="s">
        <v>89</v>
      </c>
      <c r="C1751" s="43">
        <v>201</v>
      </c>
      <c r="D1751" s="41" t="s">
        <v>152</v>
      </c>
      <c r="E1751" s="41">
        <v>112000</v>
      </c>
      <c r="F1751" s="201" t="s">
        <v>212</v>
      </c>
      <c r="G1751" s="41"/>
      <c r="H1751" s="41"/>
      <c r="I1751" s="41">
        <v>60.19</v>
      </c>
      <c r="J1751" s="203"/>
      <c r="K1751" s="286" t="s">
        <v>154</v>
      </c>
      <c r="L1751" s="94"/>
      <c r="M1751" s="94"/>
      <c r="N1751" s="94"/>
      <c r="O1751" s="170"/>
    </row>
    <row r="1752" spans="1:15" ht="15" customHeight="1">
      <c r="A1752" s="91">
        <v>2001021</v>
      </c>
      <c r="B1752" s="41" t="s">
        <v>89</v>
      </c>
      <c r="C1752" s="43">
        <v>201</v>
      </c>
      <c r="D1752" s="41" t="s">
        <v>152</v>
      </c>
      <c r="E1752" s="41">
        <v>112000</v>
      </c>
      <c r="F1752" s="201" t="s">
        <v>212</v>
      </c>
      <c r="G1752" s="41"/>
      <c r="H1752" s="41"/>
      <c r="I1752" s="41">
        <v>1560</v>
      </c>
      <c r="J1752" s="203"/>
      <c r="K1752" s="286" t="s">
        <v>154</v>
      </c>
      <c r="L1752" s="94"/>
      <c r="M1752" s="94"/>
      <c r="N1752" s="94"/>
      <c r="O1752" s="170"/>
    </row>
    <row r="1753" spans="1:15" ht="15" customHeight="1">
      <c r="A1753" s="91">
        <v>2001021</v>
      </c>
      <c r="B1753" s="41" t="s">
        <v>89</v>
      </c>
      <c r="C1753" s="43">
        <v>201</v>
      </c>
      <c r="D1753" s="41" t="s">
        <v>152</v>
      </c>
      <c r="E1753" s="41">
        <v>112000</v>
      </c>
      <c r="F1753" s="201" t="s">
        <v>212</v>
      </c>
      <c r="G1753" s="41"/>
      <c r="H1753" s="41"/>
      <c r="I1753" s="41">
        <v>1420.66</v>
      </c>
      <c r="J1753" s="203"/>
      <c r="K1753" s="286" t="s">
        <v>154</v>
      </c>
      <c r="L1753" s="94"/>
      <c r="M1753" s="94"/>
      <c r="N1753" s="94"/>
      <c r="O1753" s="170"/>
    </row>
    <row r="1754" spans="1:15" ht="15" customHeight="1">
      <c r="A1754" s="91">
        <v>2001021</v>
      </c>
      <c r="B1754" s="41" t="s">
        <v>89</v>
      </c>
      <c r="C1754" s="43">
        <v>201</v>
      </c>
      <c r="D1754" s="41" t="s">
        <v>152</v>
      </c>
      <c r="E1754" s="41">
        <v>112000</v>
      </c>
      <c r="F1754" s="201" t="s">
        <v>212</v>
      </c>
      <c r="G1754" s="41"/>
      <c r="H1754" s="41"/>
      <c r="I1754" s="41">
        <v>613.94000000000005</v>
      </c>
      <c r="J1754" s="203"/>
      <c r="K1754" s="286" t="s">
        <v>154</v>
      </c>
      <c r="L1754" s="94"/>
      <c r="M1754" s="94"/>
      <c r="N1754" s="94"/>
      <c r="O1754" s="170"/>
    </row>
    <row r="1755" spans="1:15" ht="15" customHeight="1">
      <c r="A1755" s="91">
        <v>2001051</v>
      </c>
      <c r="B1755" s="41" t="s">
        <v>87</v>
      </c>
      <c r="C1755" s="43">
        <v>201</v>
      </c>
      <c r="D1755" s="41" t="s">
        <v>152</v>
      </c>
      <c r="E1755" s="41">
        <v>112000</v>
      </c>
      <c r="F1755" s="201" t="s">
        <v>212</v>
      </c>
      <c r="G1755" s="41"/>
      <c r="H1755" s="41"/>
      <c r="I1755" s="41">
        <v>221.68</v>
      </c>
      <c r="J1755" s="203"/>
      <c r="K1755" s="286" t="s">
        <v>154</v>
      </c>
      <c r="L1755" s="94"/>
      <c r="M1755" s="94"/>
      <c r="N1755" s="94"/>
      <c r="O1755" s="170"/>
    </row>
    <row r="1756" spans="1:15" ht="15" customHeight="1">
      <c r="A1756" s="91">
        <v>2001051</v>
      </c>
      <c r="B1756" s="41" t="s">
        <v>87</v>
      </c>
      <c r="C1756" s="43">
        <v>201</v>
      </c>
      <c r="D1756" s="41" t="s">
        <v>152</v>
      </c>
      <c r="E1756" s="41">
        <v>112000</v>
      </c>
      <c r="F1756" s="201" t="s">
        <v>212</v>
      </c>
      <c r="G1756" s="41"/>
      <c r="H1756" s="41"/>
      <c r="I1756" s="41">
        <v>311.89999999999998</v>
      </c>
      <c r="J1756" s="203"/>
      <c r="K1756" s="286" t="s">
        <v>154</v>
      </c>
      <c r="L1756" s="94"/>
      <c r="M1756" s="94"/>
      <c r="N1756" s="94"/>
      <c r="O1756" s="170"/>
    </row>
    <row r="1757" spans="1:15" ht="15" customHeight="1">
      <c r="A1757" s="91">
        <v>2001041</v>
      </c>
      <c r="B1757" s="41" t="s">
        <v>98</v>
      </c>
      <c r="C1757" s="43">
        <v>201</v>
      </c>
      <c r="D1757" s="41" t="s">
        <v>152</v>
      </c>
      <c r="E1757" s="41">
        <v>112000</v>
      </c>
      <c r="F1757" s="201" t="s">
        <v>212</v>
      </c>
      <c r="G1757" s="41"/>
      <c r="H1757" s="41"/>
      <c r="I1757" s="41">
        <v>6324.47</v>
      </c>
      <c r="J1757" s="203"/>
      <c r="K1757" s="286" t="s">
        <v>154</v>
      </c>
      <c r="L1757" s="94"/>
      <c r="M1757" s="94"/>
      <c r="N1757" s="94"/>
      <c r="O1757" s="170"/>
    </row>
    <row r="1758" spans="1:15" ht="15" customHeight="1">
      <c r="A1758" s="91">
        <v>2001041</v>
      </c>
      <c r="B1758" s="41" t="s">
        <v>98</v>
      </c>
      <c r="C1758" s="43">
        <v>201</v>
      </c>
      <c r="D1758" s="41" t="s">
        <v>152</v>
      </c>
      <c r="E1758" s="41">
        <v>112000</v>
      </c>
      <c r="F1758" s="201" t="s">
        <v>212</v>
      </c>
      <c r="G1758" s="41"/>
      <c r="H1758" s="41"/>
      <c r="I1758" s="41">
        <v>2079.92</v>
      </c>
      <c r="J1758" s="203"/>
      <c r="K1758" s="286" t="s">
        <v>154</v>
      </c>
      <c r="L1758" s="94"/>
      <c r="M1758" s="94"/>
      <c r="N1758" s="94"/>
      <c r="O1758" s="170"/>
    </row>
    <row r="1759" spans="1:15" ht="15" customHeight="1">
      <c r="A1759" s="91">
        <v>2001021</v>
      </c>
      <c r="B1759" s="41" t="s">
        <v>89</v>
      </c>
      <c r="C1759" s="43">
        <v>201</v>
      </c>
      <c r="D1759" s="41" t="s">
        <v>152</v>
      </c>
      <c r="E1759" s="41">
        <v>112000</v>
      </c>
      <c r="F1759" s="201" t="s">
        <v>212</v>
      </c>
      <c r="G1759" s="41"/>
      <c r="H1759" s="41"/>
      <c r="I1759" s="41">
        <v>900</v>
      </c>
      <c r="J1759" s="203"/>
      <c r="K1759" s="286" t="s">
        <v>154</v>
      </c>
      <c r="L1759" s="94"/>
      <c r="M1759" s="94"/>
      <c r="N1759" s="94"/>
      <c r="O1759" s="170"/>
    </row>
    <row r="1760" spans="1:15" ht="15" customHeight="1">
      <c r="A1760" s="91">
        <v>2001021</v>
      </c>
      <c r="B1760" s="41" t="s">
        <v>89</v>
      </c>
      <c r="C1760" s="43">
        <v>201</v>
      </c>
      <c r="D1760" s="41" t="s">
        <v>152</v>
      </c>
      <c r="E1760" s="41">
        <v>112000</v>
      </c>
      <c r="F1760" s="201" t="s">
        <v>212</v>
      </c>
      <c r="G1760" s="41"/>
      <c r="H1760" s="41"/>
      <c r="I1760" s="41">
        <v>61.66</v>
      </c>
      <c r="J1760" s="203"/>
      <c r="K1760" s="286" t="s">
        <v>154</v>
      </c>
      <c r="L1760" s="94"/>
      <c r="M1760" s="94"/>
      <c r="N1760" s="94"/>
      <c r="O1760" s="170"/>
    </row>
    <row r="1761" spans="1:15" ht="15" customHeight="1">
      <c r="A1761" s="91">
        <v>2001021</v>
      </c>
      <c r="B1761" s="41" t="s">
        <v>89</v>
      </c>
      <c r="C1761" s="43">
        <v>201</v>
      </c>
      <c r="D1761" s="41" t="s">
        <v>152</v>
      </c>
      <c r="E1761" s="41">
        <v>112000</v>
      </c>
      <c r="F1761" s="201" t="s">
        <v>212</v>
      </c>
      <c r="G1761" s="41"/>
      <c r="H1761" s="41"/>
      <c r="I1761" s="41">
        <v>460</v>
      </c>
      <c r="J1761" s="203"/>
      <c r="K1761" s="286" t="s">
        <v>154</v>
      </c>
      <c r="L1761" s="94"/>
      <c r="M1761" s="94"/>
      <c r="N1761" s="94"/>
      <c r="O1761" s="170"/>
    </row>
    <row r="1762" spans="1:15" ht="15" customHeight="1">
      <c r="A1762" s="91">
        <v>2001021</v>
      </c>
      <c r="B1762" s="41" t="s">
        <v>89</v>
      </c>
      <c r="C1762" s="43">
        <v>201</v>
      </c>
      <c r="D1762" s="41" t="s">
        <v>152</v>
      </c>
      <c r="E1762" s="41">
        <v>112000</v>
      </c>
      <c r="F1762" s="201" t="s">
        <v>212</v>
      </c>
      <c r="G1762" s="41"/>
      <c r="H1762" s="41"/>
      <c r="I1762" s="41">
        <v>10282.75</v>
      </c>
      <c r="J1762" s="203"/>
      <c r="K1762" s="286" t="s">
        <v>154</v>
      </c>
      <c r="L1762" s="94"/>
      <c r="M1762" s="94"/>
      <c r="N1762" s="94"/>
      <c r="O1762" s="170"/>
    </row>
    <row r="1763" spans="1:15" ht="15" customHeight="1">
      <c r="A1763" s="91">
        <v>2001021</v>
      </c>
      <c r="B1763" s="41" t="s">
        <v>89</v>
      </c>
      <c r="C1763" s="43">
        <v>201</v>
      </c>
      <c r="D1763" s="41" t="s">
        <v>152</v>
      </c>
      <c r="E1763" s="41">
        <v>112000</v>
      </c>
      <c r="F1763" s="201" t="s">
        <v>212</v>
      </c>
      <c r="G1763" s="41"/>
      <c r="H1763" s="41"/>
      <c r="I1763" s="41">
        <v>9616.32</v>
      </c>
      <c r="J1763" s="203"/>
      <c r="K1763" s="286" t="s">
        <v>154</v>
      </c>
      <c r="L1763" s="94"/>
      <c r="M1763" s="94"/>
      <c r="N1763" s="94"/>
      <c r="O1763" s="170"/>
    </row>
    <row r="1764" spans="1:15" ht="15" customHeight="1">
      <c r="A1764" s="91">
        <v>2001011</v>
      </c>
      <c r="B1764" s="41" t="s">
        <v>97</v>
      </c>
      <c r="C1764" s="43">
        <v>201</v>
      </c>
      <c r="D1764" s="41" t="s">
        <v>152</v>
      </c>
      <c r="E1764" s="41">
        <v>112000</v>
      </c>
      <c r="F1764" s="201" t="s">
        <v>212</v>
      </c>
      <c r="G1764" s="41"/>
      <c r="H1764" s="41"/>
      <c r="I1764" s="41">
        <v>720.62</v>
      </c>
      <c r="J1764" s="203"/>
      <c r="K1764" s="286" t="s">
        <v>154</v>
      </c>
      <c r="L1764" s="94"/>
      <c r="M1764" s="94"/>
      <c r="N1764" s="94"/>
      <c r="O1764" s="170"/>
    </row>
    <row r="1765" spans="1:15" ht="15" customHeight="1">
      <c r="A1765" s="91">
        <v>2001051</v>
      </c>
      <c r="B1765" s="41" t="s">
        <v>87</v>
      </c>
      <c r="C1765" s="43">
        <v>201</v>
      </c>
      <c r="D1765" s="41" t="s">
        <v>152</v>
      </c>
      <c r="E1765" s="41">
        <v>112000</v>
      </c>
      <c r="F1765" s="201" t="s">
        <v>212</v>
      </c>
      <c r="G1765" s="41"/>
      <c r="H1765" s="41"/>
      <c r="I1765" s="41">
        <v>7237.1</v>
      </c>
      <c r="J1765" s="203"/>
      <c r="K1765" s="286" t="s">
        <v>154</v>
      </c>
      <c r="L1765" s="94"/>
      <c r="M1765" s="94"/>
      <c r="N1765" s="94"/>
      <c r="O1765" s="170"/>
    </row>
    <row r="1766" spans="1:15" ht="15" customHeight="1">
      <c r="A1766" s="91">
        <v>2001041</v>
      </c>
      <c r="B1766" s="41" t="s">
        <v>98</v>
      </c>
      <c r="C1766" s="43">
        <v>201</v>
      </c>
      <c r="D1766" s="41" t="s">
        <v>152</v>
      </c>
      <c r="E1766" s="41">
        <v>112000</v>
      </c>
      <c r="F1766" s="201" t="s">
        <v>212</v>
      </c>
      <c r="G1766" s="41"/>
      <c r="H1766" s="41"/>
      <c r="I1766" s="41">
        <v>541.28</v>
      </c>
      <c r="J1766" s="203"/>
      <c r="K1766" s="286" t="s">
        <v>154</v>
      </c>
      <c r="L1766" s="94"/>
      <c r="M1766" s="94"/>
      <c r="N1766" s="94"/>
      <c r="O1766" s="170"/>
    </row>
    <row r="1767" spans="1:15" ht="15" customHeight="1">
      <c r="A1767" s="91">
        <v>2001041</v>
      </c>
      <c r="B1767" s="41" t="s">
        <v>98</v>
      </c>
      <c r="C1767" s="43">
        <v>201</v>
      </c>
      <c r="D1767" s="41" t="s">
        <v>152</v>
      </c>
      <c r="E1767" s="41">
        <v>112000</v>
      </c>
      <c r="F1767" s="201" t="s">
        <v>212</v>
      </c>
      <c r="G1767" s="41"/>
      <c r="H1767" s="41"/>
      <c r="I1767" s="41">
        <v>1171.53</v>
      </c>
      <c r="J1767" s="203"/>
      <c r="K1767" s="286" t="s">
        <v>154</v>
      </c>
      <c r="L1767" s="94"/>
      <c r="M1767" s="94"/>
      <c r="N1767" s="94"/>
      <c r="O1767" s="170"/>
    </row>
    <row r="1768" spans="1:15" ht="15" customHeight="1">
      <c r="A1768" s="91">
        <v>2001041</v>
      </c>
      <c r="B1768" s="41" t="s">
        <v>98</v>
      </c>
      <c r="C1768" s="43">
        <v>201</v>
      </c>
      <c r="D1768" s="41" t="s">
        <v>152</v>
      </c>
      <c r="E1768" s="41">
        <v>112000</v>
      </c>
      <c r="F1768" s="201" t="s">
        <v>212</v>
      </c>
      <c r="G1768" s="41"/>
      <c r="H1768" s="41"/>
      <c r="I1768" s="41">
        <v>1779.2</v>
      </c>
      <c r="J1768" s="203"/>
      <c r="K1768" s="286" t="s">
        <v>154</v>
      </c>
      <c r="L1768" s="94"/>
      <c r="M1768" s="94"/>
      <c r="N1768" s="94"/>
      <c r="O1768" s="170"/>
    </row>
    <row r="1769" spans="1:15" ht="15" customHeight="1">
      <c r="A1769" s="91">
        <v>2001041</v>
      </c>
      <c r="B1769" s="41" t="s">
        <v>98</v>
      </c>
      <c r="C1769" s="43">
        <v>201</v>
      </c>
      <c r="D1769" s="41" t="s">
        <v>152</v>
      </c>
      <c r="E1769" s="41">
        <v>112000</v>
      </c>
      <c r="F1769" s="201" t="s">
        <v>212</v>
      </c>
      <c r="G1769" s="41"/>
      <c r="H1769" s="41"/>
      <c r="I1769" s="41">
        <v>588.44000000000005</v>
      </c>
      <c r="J1769" s="203"/>
      <c r="K1769" s="286" t="s">
        <v>154</v>
      </c>
      <c r="L1769" s="94"/>
      <c r="M1769" s="94"/>
      <c r="N1769" s="94"/>
      <c r="O1769" s="170"/>
    </row>
    <row r="1770" spans="1:15" ht="15" customHeight="1">
      <c r="A1770" s="91">
        <v>2001021</v>
      </c>
      <c r="B1770" s="41" t="s">
        <v>89</v>
      </c>
      <c r="C1770" s="43">
        <v>201</v>
      </c>
      <c r="D1770" s="41" t="s">
        <v>152</v>
      </c>
      <c r="E1770" s="41">
        <v>112000</v>
      </c>
      <c r="F1770" s="201" t="s">
        <v>212</v>
      </c>
      <c r="G1770" s="41"/>
      <c r="H1770" s="41"/>
      <c r="I1770" s="41">
        <v>950</v>
      </c>
      <c r="J1770" s="203"/>
      <c r="K1770" s="286" t="s">
        <v>154</v>
      </c>
      <c r="L1770" s="94"/>
      <c r="M1770" s="94"/>
      <c r="N1770" s="94"/>
      <c r="O1770" s="170"/>
    </row>
    <row r="1771" spans="1:15" ht="15" customHeight="1">
      <c r="A1771" s="91">
        <v>2001021</v>
      </c>
      <c r="B1771" s="41" t="s">
        <v>89</v>
      </c>
      <c r="C1771" s="43">
        <v>201</v>
      </c>
      <c r="D1771" s="41" t="s">
        <v>152</v>
      </c>
      <c r="E1771" s="41">
        <v>112000</v>
      </c>
      <c r="F1771" s="201" t="s">
        <v>212</v>
      </c>
      <c r="G1771" s="41"/>
      <c r="H1771" s="41"/>
      <c r="I1771" s="41">
        <v>4801</v>
      </c>
      <c r="J1771" s="203"/>
      <c r="K1771" s="286" t="s">
        <v>154</v>
      </c>
      <c r="L1771" s="94"/>
      <c r="M1771" s="94"/>
      <c r="N1771" s="94"/>
      <c r="O1771" s="170"/>
    </row>
    <row r="1772" spans="1:15" ht="15" customHeight="1">
      <c r="A1772" s="91">
        <v>2001011</v>
      </c>
      <c r="B1772" s="41" t="s">
        <v>97</v>
      </c>
      <c r="C1772" s="43">
        <v>201</v>
      </c>
      <c r="D1772" s="41" t="s">
        <v>152</v>
      </c>
      <c r="E1772" s="41">
        <v>112000</v>
      </c>
      <c r="F1772" s="201" t="s">
        <v>212</v>
      </c>
      <c r="G1772" s="41"/>
      <c r="H1772" s="41"/>
      <c r="I1772" s="41">
        <v>1981.68</v>
      </c>
      <c r="J1772" s="203"/>
      <c r="K1772" s="286" t="s">
        <v>154</v>
      </c>
      <c r="L1772" s="94"/>
      <c r="M1772" s="94"/>
      <c r="N1772" s="94"/>
      <c r="O1772" s="170"/>
    </row>
    <row r="1773" spans="1:15" ht="15" customHeight="1">
      <c r="A1773" s="91">
        <v>2001011</v>
      </c>
      <c r="B1773" s="41" t="s">
        <v>97</v>
      </c>
      <c r="C1773" s="43">
        <v>201</v>
      </c>
      <c r="D1773" s="41" t="s">
        <v>152</v>
      </c>
      <c r="E1773" s="41">
        <v>112000</v>
      </c>
      <c r="F1773" s="201" t="s">
        <v>212</v>
      </c>
      <c r="G1773" s="41"/>
      <c r="H1773" s="41"/>
      <c r="I1773" s="41">
        <v>250.3</v>
      </c>
      <c r="J1773" s="203"/>
      <c r="K1773" s="286" t="s">
        <v>154</v>
      </c>
      <c r="L1773" s="94"/>
      <c r="M1773" s="94"/>
      <c r="N1773" s="94"/>
      <c r="O1773" s="170"/>
    </row>
    <row r="1774" spans="1:15" ht="15" customHeight="1">
      <c r="A1774" s="91">
        <v>2001051</v>
      </c>
      <c r="B1774" s="41" t="s">
        <v>87</v>
      </c>
      <c r="C1774" s="43">
        <v>201</v>
      </c>
      <c r="D1774" s="41" t="s">
        <v>152</v>
      </c>
      <c r="E1774" s="41">
        <v>112000</v>
      </c>
      <c r="F1774" s="201" t="s">
        <v>212</v>
      </c>
      <c r="G1774" s="41"/>
      <c r="H1774" s="41"/>
      <c r="I1774" s="41">
        <v>1282.6400000000001</v>
      </c>
      <c r="J1774" s="203"/>
      <c r="K1774" s="286" t="s">
        <v>154</v>
      </c>
      <c r="L1774" s="94"/>
      <c r="M1774" s="94"/>
      <c r="N1774" s="94"/>
      <c r="O1774" s="170"/>
    </row>
    <row r="1775" spans="1:15" ht="15" customHeight="1">
      <c r="A1775" s="91">
        <v>2001051</v>
      </c>
      <c r="B1775" s="41" t="s">
        <v>87</v>
      </c>
      <c r="C1775" s="43">
        <v>201</v>
      </c>
      <c r="D1775" s="41" t="s">
        <v>152</v>
      </c>
      <c r="E1775" s="41">
        <v>112000</v>
      </c>
      <c r="F1775" s="201" t="s">
        <v>212</v>
      </c>
      <c r="G1775" s="41"/>
      <c r="H1775" s="41"/>
      <c r="I1775" s="41">
        <v>1811.83</v>
      </c>
      <c r="J1775" s="203"/>
      <c r="K1775" s="286" t="s">
        <v>154</v>
      </c>
      <c r="L1775" s="94"/>
      <c r="M1775" s="94"/>
      <c r="N1775" s="94"/>
      <c r="O1775" s="170"/>
    </row>
    <row r="1776" spans="1:15" ht="15" customHeight="1">
      <c r="A1776" s="91">
        <v>2001051</v>
      </c>
      <c r="B1776" s="41" t="s">
        <v>87</v>
      </c>
      <c r="C1776" s="43">
        <v>201</v>
      </c>
      <c r="D1776" s="41" t="s">
        <v>152</v>
      </c>
      <c r="E1776" s="41">
        <v>112000</v>
      </c>
      <c r="F1776" s="201" t="s">
        <v>212</v>
      </c>
      <c r="G1776" s="41"/>
      <c r="H1776" s="41"/>
      <c r="I1776" s="41">
        <v>2561.71</v>
      </c>
      <c r="J1776" s="203"/>
      <c r="K1776" s="286" t="s">
        <v>154</v>
      </c>
      <c r="L1776" s="94"/>
      <c r="M1776" s="94"/>
      <c r="N1776" s="94"/>
      <c r="O1776" s="170"/>
    </row>
    <row r="1777" spans="1:15" ht="15" customHeight="1">
      <c r="A1777" s="91">
        <v>2001051</v>
      </c>
      <c r="B1777" s="41" t="s">
        <v>87</v>
      </c>
      <c r="C1777" s="43">
        <v>201</v>
      </c>
      <c r="D1777" s="41" t="s">
        <v>152</v>
      </c>
      <c r="E1777" s="41">
        <v>112000</v>
      </c>
      <c r="F1777" s="201" t="s">
        <v>212</v>
      </c>
      <c r="G1777" s="41"/>
      <c r="H1777" s="41"/>
      <c r="I1777" s="41">
        <v>3744.6</v>
      </c>
      <c r="J1777" s="203"/>
      <c r="K1777" s="286" t="s">
        <v>154</v>
      </c>
      <c r="L1777" s="94"/>
      <c r="M1777" s="94"/>
      <c r="N1777" s="94"/>
      <c r="O1777" s="170"/>
    </row>
    <row r="1778" spans="1:15" ht="15" customHeight="1">
      <c r="A1778" s="91">
        <v>2001051</v>
      </c>
      <c r="B1778" s="41" t="s">
        <v>87</v>
      </c>
      <c r="C1778" s="43">
        <v>201</v>
      </c>
      <c r="D1778" s="41" t="s">
        <v>152</v>
      </c>
      <c r="E1778" s="41">
        <v>112000</v>
      </c>
      <c r="F1778" s="201" t="s">
        <v>212</v>
      </c>
      <c r="G1778" s="41"/>
      <c r="H1778" s="41"/>
      <c r="I1778" s="41">
        <v>13501.6</v>
      </c>
      <c r="J1778" s="203"/>
      <c r="K1778" s="286" t="s">
        <v>154</v>
      </c>
      <c r="L1778" s="94"/>
      <c r="M1778" s="94"/>
      <c r="N1778" s="94"/>
      <c r="O1778" s="170"/>
    </row>
    <row r="1779" spans="1:15" ht="15" customHeight="1">
      <c r="A1779" s="91">
        <v>2001051</v>
      </c>
      <c r="B1779" s="41" t="s">
        <v>87</v>
      </c>
      <c r="C1779" s="43">
        <v>201</v>
      </c>
      <c r="D1779" s="41" t="s">
        <v>152</v>
      </c>
      <c r="E1779" s="41">
        <v>112000</v>
      </c>
      <c r="F1779" s="201" t="s">
        <v>212</v>
      </c>
      <c r="G1779" s="41"/>
      <c r="H1779" s="41"/>
      <c r="I1779" s="41">
        <v>402.06</v>
      </c>
      <c r="J1779" s="203"/>
      <c r="K1779" s="286" t="s">
        <v>154</v>
      </c>
      <c r="L1779" s="94"/>
      <c r="M1779" s="94"/>
      <c r="N1779" s="94"/>
      <c r="O1779" s="170"/>
    </row>
    <row r="1780" spans="1:15" ht="15" customHeight="1">
      <c r="A1780" s="91">
        <v>2001051</v>
      </c>
      <c r="B1780" s="41" t="s">
        <v>87</v>
      </c>
      <c r="C1780" s="43">
        <v>201</v>
      </c>
      <c r="D1780" s="41" t="s">
        <v>152</v>
      </c>
      <c r="E1780" s="41">
        <v>112000</v>
      </c>
      <c r="F1780" s="201" t="s">
        <v>212</v>
      </c>
      <c r="G1780" s="41"/>
      <c r="H1780" s="41"/>
      <c r="I1780" s="41">
        <v>34.6</v>
      </c>
      <c r="J1780" s="203"/>
      <c r="K1780" s="286" t="s">
        <v>154</v>
      </c>
      <c r="L1780" s="94"/>
      <c r="M1780" s="94"/>
      <c r="N1780" s="94"/>
      <c r="O1780" s="170"/>
    </row>
    <row r="1781" spans="1:15" ht="15" customHeight="1">
      <c r="A1781" s="91">
        <v>2001051</v>
      </c>
      <c r="B1781" s="41" t="s">
        <v>87</v>
      </c>
      <c r="C1781" s="43">
        <v>201</v>
      </c>
      <c r="D1781" s="41" t="s">
        <v>152</v>
      </c>
      <c r="E1781" s="41">
        <v>112000</v>
      </c>
      <c r="F1781" s="201" t="s">
        <v>212</v>
      </c>
      <c r="G1781" s="41"/>
      <c r="H1781" s="41"/>
      <c r="I1781" s="41">
        <v>1508.68</v>
      </c>
      <c r="J1781" s="203"/>
      <c r="K1781" s="286" t="s">
        <v>154</v>
      </c>
      <c r="L1781" s="94"/>
      <c r="M1781" s="94"/>
      <c r="N1781" s="94"/>
      <c r="O1781" s="170"/>
    </row>
    <row r="1782" spans="1:15" ht="15" customHeight="1">
      <c r="A1782" s="91">
        <v>2001051</v>
      </c>
      <c r="B1782" s="41" t="s">
        <v>87</v>
      </c>
      <c r="C1782" s="43">
        <v>201</v>
      </c>
      <c r="D1782" s="41" t="s">
        <v>152</v>
      </c>
      <c r="E1782" s="41">
        <v>112000</v>
      </c>
      <c r="F1782" s="201" t="s">
        <v>212</v>
      </c>
      <c r="G1782" s="41"/>
      <c r="H1782" s="41"/>
      <c r="I1782" s="41">
        <v>5140.38</v>
      </c>
      <c r="J1782" s="203"/>
      <c r="K1782" s="286" t="s">
        <v>154</v>
      </c>
      <c r="L1782" s="94"/>
      <c r="M1782" s="94"/>
      <c r="N1782" s="94"/>
      <c r="O1782" s="170"/>
    </row>
    <row r="1783" spans="1:15" ht="15" customHeight="1">
      <c r="A1783" s="91">
        <v>2001041</v>
      </c>
      <c r="B1783" s="41" t="s">
        <v>98</v>
      </c>
      <c r="C1783" s="43">
        <v>201</v>
      </c>
      <c r="D1783" s="41" t="s">
        <v>152</v>
      </c>
      <c r="E1783" s="41">
        <v>112000</v>
      </c>
      <c r="F1783" s="201" t="s">
        <v>212</v>
      </c>
      <c r="G1783" s="41"/>
      <c r="H1783" s="41"/>
      <c r="I1783" s="41">
        <v>598.24</v>
      </c>
      <c r="J1783" s="203"/>
      <c r="K1783" s="286" t="s">
        <v>154</v>
      </c>
      <c r="L1783" s="94"/>
      <c r="M1783" s="94"/>
      <c r="N1783" s="94"/>
      <c r="O1783" s="170"/>
    </row>
    <row r="1784" spans="1:15" ht="15" customHeight="1">
      <c r="A1784" s="91">
        <v>2001041</v>
      </c>
      <c r="B1784" s="41" t="s">
        <v>98</v>
      </c>
      <c r="C1784" s="43">
        <v>201</v>
      </c>
      <c r="D1784" s="41" t="s">
        <v>152</v>
      </c>
      <c r="E1784" s="41">
        <v>112000</v>
      </c>
      <c r="F1784" s="201" t="s">
        <v>212</v>
      </c>
      <c r="G1784" s="41"/>
      <c r="H1784" s="41"/>
      <c r="I1784" s="41">
        <v>386</v>
      </c>
      <c r="J1784" s="203"/>
      <c r="K1784" s="286" t="s">
        <v>154</v>
      </c>
      <c r="L1784" s="94"/>
      <c r="M1784" s="94"/>
      <c r="N1784" s="94"/>
      <c r="O1784" s="170"/>
    </row>
    <row r="1785" spans="1:15" ht="15" customHeight="1">
      <c r="A1785" s="91">
        <v>2001041</v>
      </c>
      <c r="B1785" s="41" t="s">
        <v>98</v>
      </c>
      <c r="C1785" s="43">
        <v>201</v>
      </c>
      <c r="D1785" s="41" t="s">
        <v>152</v>
      </c>
      <c r="E1785" s="41">
        <v>112000</v>
      </c>
      <c r="F1785" s="201" t="s">
        <v>212</v>
      </c>
      <c r="G1785" s="41"/>
      <c r="H1785" s="41"/>
      <c r="I1785" s="41">
        <v>1071.1199999999999</v>
      </c>
      <c r="J1785" s="203"/>
      <c r="K1785" s="286" t="s">
        <v>154</v>
      </c>
      <c r="L1785" s="94"/>
      <c r="M1785" s="94"/>
      <c r="N1785" s="94"/>
      <c r="O1785" s="170"/>
    </row>
    <row r="1786" spans="1:15" ht="15" customHeight="1">
      <c r="A1786" s="91">
        <v>2001041</v>
      </c>
      <c r="B1786" s="41" t="s">
        <v>98</v>
      </c>
      <c r="C1786" s="43">
        <v>201</v>
      </c>
      <c r="D1786" s="41" t="s">
        <v>152</v>
      </c>
      <c r="E1786" s="41">
        <v>112000</v>
      </c>
      <c r="F1786" s="201" t="s">
        <v>212</v>
      </c>
      <c r="G1786" s="41"/>
      <c r="H1786" s="41"/>
      <c r="I1786" s="41">
        <v>2015.03</v>
      </c>
      <c r="J1786" s="203"/>
      <c r="K1786" s="286" t="s">
        <v>154</v>
      </c>
      <c r="L1786" s="94"/>
      <c r="M1786" s="94"/>
      <c r="N1786" s="94"/>
      <c r="O1786" s="170"/>
    </row>
    <row r="1787" spans="1:15" ht="15" customHeight="1">
      <c r="A1787" s="91">
        <v>2001041</v>
      </c>
      <c r="B1787" s="41" t="s">
        <v>98</v>
      </c>
      <c r="C1787" s="43">
        <v>201</v>
      </c>
      <c r="D1787" s="41" t="s">
        <v>152</v>
      </c>
      <c r="E1787" s="41">
        <v>112000</v>
      </c>
      <c r="F1787" s="201" t="s">
        <v>212</v>
      </c>
      <c r="G1787" s="41"/>
      <c r="H1787" s="41"/>
      <c r="I1787" s="41">
        <v>127.56</v>
      </c>
      <c r="J1787" s="203"/>
      <c r="K1787" s="286" t="s">
        <v>154</v>
      </c>
      <c r="L1787" s="94"/>
      <c r="M1787" s="94"/>
      <c r="N1787" s="94"/>
      <c r="O1787" s="170"/>
    </row>
    <row r="1788" spans="1:15" ht="15" customHeight="1">
      <c r="A1788" s="91">
        <v>2001041</v>
      </c>
      <c r="B1788" s="41" t="s">
        <v>98</v>
      </c>
      <c r="C1788" s="43">
        <v>201</v>
      </c>
      <c r="D1788" s="41" t="s">
        <v>152</v>
      </c>
      <c r="E1788" s="41">
        <v>112000</v>
      </c>
      <c r="F1788" s="201" t="s">
        <v>212</v>
      </c>
      <c r="G1788" s="41"/>
      <c r="H1788" s="41"/>
      <c r="I1788" s="41">
        <v>2604.94</v>
      </c>
      <c r="J1788" s="203"/>
      <c r="K1788" s="286" t="s">
        <v>154</v>
      </c>
      <c r="L1788" s="94"/>
      <c r="M1788" s="94"/>
      <c r="N1788" s="94"/>
      <c r="O1788" s="170"/>
    </row>
    <row r="1789" spans="1:15" ht="15" customHeight="1">
      <c r="A1789" s="91">
        <v>2001021</v>
      </c>
      <c r="B1789" s="41" t="s">
        <v>89</v>
      </c>
      <c r="C1789" s="43">
        <v>201</v>
      </c>
      <c r="D1789" s="41" t="s">
        <v>152</v>
      </c>
      <c r="E1789" s="41">
        <v>112000</v>
      </c>
      <c r="F1789" s="201" t="s">
        <v>212</v>
      </c>
      <c r="G1789" s="41"/>
      <c r="H1789" s="41"/>
      <c r="I1789" s="41">
        <v>3192</v>
      </c>
      <c r="J1789" s="203"/>
      <c r="K1789" s="286" t="s">
        <v>154</v>
      </c>
      <c r="L1789" s="94"/>
      <c r="M1789" s="94"/>
      <c r="N1789" s="94"/>
      <c r="O1789" s="170"/>
    </row>
    <row r="1790" spans="1:15" ht="15" customHeight="1">
      <c r="A1790" s="91">
        <v>2001021</v>
      </c>
      <c r="B1790" s="41" t="s">
        <v>89</v>
      </c>
      <c r="C1790" s="43">
        <v>201</v>
      </c>
      <c r="D1790" s="41" t="s">
        <v>152</v>
      </c>
      <c r="E1790" s="41">
        <v>112000</v>
      </c>
      <c r="F1790" s="201" t="s">
        <v>212</v>
      </c>
      <c r="G1790" s="41"/>
      <c r="H1790" s="41"/>
      <c r="I1790" s="41">
        <v>52.45</v>
      </c>
      <c r="J1790" s="203"/>
      <c r="K1790" s="286" t="s">
        <v>154</v>
      </c>
      <c r="L1790" s="94"/>
      <c r="M1790" s="94"/>
      <c r="N1790" s="94"/>
      <c r="O1790" s="170"/>
    </row>
    <row r="1791" spans="1:15" ht="15" customHeight="1">
      <c r="A1791" s="91">
        <v>2001021</v>
      </c>
      <c r="B1791" s="41" t="s">
        <v>89</v>
      </c>
      <c r="C1791" s="43">
        <v>201</v>
      </c>
      <c r="D1791" s="41" t="s">
        <v>152</v>
      </c>
      <c r="E1791" s="41">
        <v>112000</v>
      </c>
      <c r="F1791" s="201" t="s">
        <v>212</v>
      </c>
      <c r="G1791" s="41"/>
      <c r="H1791" s="41"/>
      <c r="I1791" s="41">
        <v>-9127.75</v>
      </c>
      <c r="J1791" s="203"/>
      <c r="K1791" s="286" t="s">
        <v>154</v>
      </c>
      <c r="L1791" s="94"/>
      <c r="M1791" s="94"/>
      <c r="N1791" s="94"/>
      <c r="O1791" s="170"/>
    </row>
    <row r="1792" spans="1:15" ht="15" customHeight="1">
      <c r="A1792" s="91">
        <v>2001021</v>
      </c>
      <c r="B1792" s="41" t="s">
        <v>89</v>
      </c>
      <c r="C1792" s="43">
        <v>201</v>
      </c>
      <c r="D1792" s="41" t="s">
        <v>152</v>
      </c>
      <c r="E1792" s="41">
        <v>112000</v>
      </c>
      <c r="F1792" s="201" t="s">
        <v>212</v>
      </c>
      <c r="G1792" s="41"/>
      <c r="H1792" s="41"/>
      <c r="I1792" s="41">
        <v>458.94</v>
      </c>
      <c r="J1792" s="203"/>
      <c r="K1792" s="286" t="s">
        <v>154</v>
      </c>
      <c r="L1792" s="94"/>
      <c r="M1792" s="94"/>
      <c r="N1792" s="94"/>
      <c r="O1792" s="170"/>
    </row>
    <row r="1793" spans="1:15" ht="15" customHeight="1">
      <c r="A1793" s="91">
        <v>2001021</v>
      </c>
      <c r="B1793" s="41" t="s">
        <v>89</v>
      </c>
      <c r="C1793" s="43">
        <v>201</v>
      </c>
      <c r="D1793" s="41" t="s">
        <v>152</v>
      </c>
      <c r="E1793" s="41">
        <v>112000</v>
      </c>
      <c r="F1793" s="201" t="s">
        <v>212</v>
      </c>
      <c r="G1793" s="41"/>
      <c r="H1793" s="41"/>
      <c r="I1793" s="41">
        <v>373.78</v>
      </c>
      <c r="J1793" s="203"/>
      <c r="K1793" s="286" t="s">
        <v>154</v>
      </c>
      <c r="L1793" s="94"/>
      <c r="M1793" s="94"/>
      <c r="N1793" s="94"/>
      <c r="O1793" s="170"/>
    </row>
    <row r="1794" spans="1:15" ht="15" customHeight="1">
      <c r="A1794" s="91">
        <v>2001021</v>
      </c>
      <c r="B1794" s="41" t="s">
        <v>89</v>
      </c>
      <c r="C1794" s="43">
        <v>201</v>
      </c>
      <c r="D1794" s="41" t="s">
        <v>152</v>
      </c>
      <c r="E1794" s="41">
        <v>112000</v>
      </c>
      <c r="F1794" s="201" t="s">
        <v>212</v>
      </c>
      <c r="G1794" s="41"/>
      <c r="H1794" s="41"/>
      <c r="I1794" s="41">
        <v>2286</v>
      </c>
      <c r="J1794" s="203"/>
      <c r="K1794" s="286" t="s">
        <v>154</v>
      </c>
      <c r="L1794" s="94"/>
      <c r="M1794" s="94"/>
      <c r="N1794" s="94"/>
      <c r="O1794" s="170"/>
    </row>
    <row r="1795" spans="1:15" ht="15" customHeight="1">
      <c r="A1795" s="91">
        <v>2001011</v>
      </c>
      <c r="B1795" s="41" t="s">
        <v>97</v>
      </c>
      <c r="C1795" s="43">
        <v>201</v>
      </c>
      <c r="D1795" s="41" t="s">
        <v>152</v>
      </c>
      <c r="E1795" s="41">
        <v>112000</v>
      </c>
      <c r="F1795" s="201" t="s">
        <v>212</v>
      </c>
      <c r="G1795" s="41"/>
      <c r="H1795" s="41"/>
      <c r="I1795" s="41">
        <v>129</v>
      </c>
      <c r="J1795" s="203"/>
      <c r="K1795" s="286" t="s">
        <v>154</v>
      </c>
      <c r="L1795" s="94"/>
      <c r="M1795" s="94"/>
      <c r="N1795" s="94"/>
      <c r="O1795" s="170"/>
    </row>
    <row r="1796" spans="1:15" ht="15" customHeight="1">
      <c r="A1796" s="91">
        <v>2001011</v>
      </c>
      <c r="B1796" s="41" t="s">
        <v>97</v>
      </c>
      <c r="C1796" s="43">
        <v>201</v>
      </c>
      <c r="D1796" s="41" t="s">
        <v>152</v>
      </c>
      <c r="E1796" s="41">
        <v>112000</v>
      </c>
      <c r="F1796" s="201" t="s">
        <v>212</v>
      </c>
      <c r="G1796" s="41"/>
      <c r="H1796" s="41"/>
      <c r="I1796" s="41">
        <v>492.19</v>
      </c>
      <c r="J1796" s="203"/>
      <c r="K1796" s="286" t="s">
        <v>154</v>
      </c>
      <c r="L1796" s="94"/>
      <c r="M1796" s="94"/>
      <c r="N1796" s="94"/>
      <c r="O1796" s="170"/>
    </row>
    <row r="1797" spans="1:15" ht="15" customHeight="1">
      <c r="A1797" s="91">
        <v>2001011</v>
      </c>
      <c r="B1797" s="41" t="s">
        <v>97</v>
      </c>
      <c r="C1797" s="43">
        <v>201</v>
      </c>
      <c r="D1797" s="41" t="s">
        <v>152</v>
      </c>
      <c r="E1797" s="41">
        <v>112000</v>
      </c>
      <c r="F1797" s="201" t="s">
        <v>212</v>
      </c>
      <c r="G1797" s="41"/>
      <c r="H1797" s="41"/>
      <c r="I1797" s="41">
        <v>199</v>
      </c>
      <c r="J1797" s="203"/>
      <c r="K1797" s="286" t="s">
        <v>154</v>
      </c>
      <c r="L1797" s="94"/>
      <c r="M1797" s="94"/>
      <c r="N1797" s="94"/>
      <c r="O1797" s="170"/>
    </row>
    <row r="1798" spans="1:15" ht="15" customHeight="1">
      <c r="A1798" s="91">
        <v>2001011</v>
      </c>
      <c r="B1798" s="41" t="s">
        <v>97</v>
      </c>
      <c r="C1798" s="43">
        <v>201</v>
      </c>
      <c r="D1798" s="41" t="s">
        <v>152</v>
      </c>
      <c r="E1798" s="41">
        <v>112000</v>
      </c>
      <c r="F1798" s="201" t="s">
        <v>212</v>
      </c>
      <c r="G1798" s="41"/>
      <c r="H1798" s="41"/>
      <c r="I1798" s="41">
        <v>1431.2</v>
      </c>
      <c r="J1798" s="203"/>
      <c r="K1798" s="286" t="s">
        <v>154</v>
      </c>
      <c r="L1798" s="94"/>
      <c r="M1798" s="94"/>
      <c r="N1798" s="94"/>
      <c r="O1798" s="170"/>
    </row>
    <row r="1799" spans="1:15" ht="15" customHeight="1">
      <c r="A1799" s="91">
        <v>2001011</v>
      </c>
      <c r="B1799" s="41" t="s">
        <v>97</v>
      </c>
      <c r="C1799" s="43">
        <v>201</v>
      </c>
      <c r="D1799" s="41" t="s">
        <v>152</v>
      </c>
      <c r="E1799" s="41">
        <v>112000</v>
      </c>
      <c r="F1799" s="201" t="s">
        <v>212</v>
      </c>
      <c r="G1799" s="41"/>
      <c r="H1799" s="41"/>
      <c r="I1799" s="41">
        <v>103.2</v>
      </c>
      <c r="J1799" s="203"/>
      <c r="K1799" s="286" t="s">
        <v>154</v>
      </c>
      <c r="L1799" s="94"/>
      <c r="M1799" s="94"/>
      <c r="N1799" s="94"/>
      <c r="O1799" s="170"/>
    </row>
    <row r="1800" spans="1:15" ht="15" customHeight="1">
      <c r="A1800" s="91">
        <v>2001021</v>
      </c>
      <c r="B1800" s="41" t="s">
        <v>89</v>
      </c>
      <c r="C1800" s="43">
        <v>201</v>
      </c>
      <c r="D1800" s="41" t="s">
        <v>152</v>
      </c>
      <c r="E1800" s="41">
        <v>112000</v>
      </c>
      <c r="F1800" s="201" t="s">
        <v>212</v>
      </c>
      <c r="G1800" s="41"/>
      <c r="H1800" s="41"/>
      <c r="I1800" s="41">
        <v>319.2</v>
      </c>
      <c r="J1800" s="203"/>
      <c r="K1800" s="286" t="s">
        <v>154</v>
      </c>
      <c r="L1800" s="94"/>
      <c r="M1800" s="94"/>
      <c r="N1800" s="94"/>
      <c r="O1800" s="170"/>
    </row>
    <row r="1801" spans="1:15" ht="15" customHeight="1">
      <c r="A1801" s="91">
        <v>2001051</v>
      </c>
      <c r="B1801" s="41" t="s">
        <v>87</v>
      </c>
      <c r="C1801" s="43">
        <v>201</v>
      </c>
      <c r="D1801" s="41" t="s">
        <v>152</v>
      </c>
      <c r="E1801" s="41">
        <v>112000</v>
      </c>
      <c r="F1801" s="201" t="s">
        <v>212</v>
      </c>
      <c r="G1801" s="41"/>
      <c r="H1801" s="41"/>
      <c r="I1801" s="41">
        <v>582.96</v>
      </c>
      <c r="J1801" s="203"/>
      <c r="K1801" s="286" t="s">
        <v>154</v>
      </c>
      <c r="L1801" s="94"/>
      <c r="M1801" s="94"/>
      <c r="N1801" s="94"/>
      <c r="O1801" s="170"/>
    </row>
    <row r="1802" spans="1:15" ht="15" customHeight="1">
      <c r="A1802" s="91">
        <v>2000010</v>
      </c>
      <c r="B1802" s="41" t="s">
        <v>159</v>
      </c>
      <c r="C1802" s="43">
        <v>201</v>
      </c>
      <c r="D1802" s="41" t="s">
        <v>152</v>
      </c>
      <c r="E1802" s="41">
        <v>112000</v>
      </c>
      <c r="F1802" s="201" t="s">
        <v>212</v>
      </c>
      <c r="G1802" s="41"/>
      <c r="H1802" s="41"/>
      <c r="I1802" s="41">
        <v>504</v>
      </c>
      <c r="J1802" s="203"/>
      <c r="K1802" s="286" t="s">
        <v>161</v>
      </c>
      <c r="L1802" s="94"/>
      <c r="M1802" s="94"/>
      <c r="N1802" s="94"/>
      <c r="O1802" s="170"/>
    </row>
    <row r="1803" spans="1:15" ht="15" customHeight="1">
      <c r="A1803" s="91">
        <v>2001041</v>
      </c>
      <c r="B1803" s="41" t="s">
        <v>98</v>
      </c>
      <c r="C1803" s="43">
        <v>201</v>
      </c>
      <c r="D1803" s="41" t="s">
        <v>152</v>
      </c>
      <c r="E1803" s="41">
        <v>112000</v>
      </c>
      <c r="F1803" s="201" t="s">
        <v>212</v>
      </c>
      <c r="G1803" s="41"/>
      <c r="H1803" s="41"/>
      <c r="I1803" s="41">
        <v>1163.76</v>
      </c>
      <c r="J1803" s="203"/>
      <c r="K1803" s="286" t="s">
        <v>154</v>
      </c>
      <c r="L1803" s="94"/>
      <c r="M1803" s="94"/>
      <c r="N1803" s="94"/>
      <c r="O1803" s="170"/>
    </row>
    <row r="1804" spans="1:15" ht="15" customHeight="1">
      <c r="A1804" s="91">
        <v>2001021</v>
      </c>
      <c r="B1804" s="41" t="s">
        <v>89</v>
      </c>
      <c r="C1804" s="43">
        <v>201</v>
      </c>
      <c r="D1804" s="41" t="s">
        <v>152</v>
      </c>
      <c r="E1804" s="41">
        <v>112000</v>
      </c>
      <c r="F1804" s="201" t="s">
        <v>212</v>
      </c>
      <c r="G1804" s="41"/>
      <c r="H1804" s="41"/>
      <c r="I1804" s="41">
        <v>8590</v>
      </c>
      <c r="J1804" s="203"/>
      <c r="K1804" s="286" t="s">
        <v>154</v>
      </c>
      <c r="L1804" s="94"/>
      <c r="M1804" s="94"/>
      <c r="N1804" s="94"/>
      <c r="O1804" s="170"/>
    </row>
    <row r="1805" spans="1:15" ht="15" customHeight="1">
      <c r="A1805" s="91">
        <v>2001051</v>
      </c>
      <c r="B1805" s="41" t="s">
        <v>87</v>
      </c>
      <c r="C1805" s="43">
        <v>201</v>
      </c>
      <c r="D1805" s="41" t="s">
        <v>152</v>
      </c>
      <c r="E1805" s="41">
        <v>112000</v>
      </c>
      <c r="F1805" s="201" t="s">
        <v>212</v>
      </c>
      <c r="G1805" s="41"/>
      <c r="H1805" s="41"/>
      <c r="I1805" s="41">
        <v>7996</v>
      </c>
      <c r="J1805" s="203"/>
      <c r="K1805" s="286" t="s">
        <v>154</v>
      </c>
      <c r="L1805" s="94"/>
      <c r="M1805" s="94"/>
      <c r="N1805" s="94"/>
      <c r="O1805" s="170"/>
    </row>
    <row r="1806" spans="1:15" ht="15" customHeight="1">
      <c r="A1806" s="91">
        <v>2001041</v>
      </c>
      <c r="B1806" s="41" t="s">
        <v>98</v>
      </c>
      <c r="C1806" s="43">
        <v>201</v>
      </c>
      <c r="D1806" s="41" t="s">
        <v>152</v>
      </c>
      <c r="E1806" s="41">
        <v>112000</v>
      </c>
      <c r="F1806" s="201" t="s">
        <v>212</v>
      </c>
      <c r="G1806" s="41"/>
      <c r="H1806" s="41"/>
      <c r="I1806" s="41">
        <v>1351.04</v>
      </c>
      <c r="J1806" s="203"/>
      <c r="K1806" s="286" t="s">
        <v>154</v>
      </c>
      <c r="L1806" s="94"/>
      <c r="M1806" s="94"/>
      <c r="N1806" s="94"/>
      <c r="O1806" s="170"/>
    </row>
    <row r="1807" spans="1:15" ht="15" customHeight="1">
      <c r="A1807" s="91">
        <v>2001011</v>
      </c>
      <c r="B1807" s="41" t="s">
        <v>97</v>
      </c>
      <c r="C1807" s="43">
        <v>201</v>
      </c>
      <c r="D1807" s="41" t="s">
        <v>152</v>
      </c>
      <c r="E1807" s="41">
        <v>112000</v>
      </c>
      <c r="F1807" s="201" t="s">
        <v>212</v>
      </c>
      <c r="G1807" s="41"/>
      <c r="H1807" s="41"/>
      <c r="I1807" s="41">
        <v>103.48</v>
      </c>
      <c r="J1807" s="203"/>
      <c r="K1807" s="286" t="s">
        <v>154</v>
      </c>
      <c r="L1807" s="94"/>
      <c r="M1807" s="94"/>
      <c r="N1807" s="94"/>
      <c r="O1807" s="170"/>
    </row>
    <row r="1808" spans="1:15" ht="15" customHeight="1">
      <c r="A1808" s="91">
        <v>2001011</v>
      </c>
      <c r="B1808" s="41" t="s">
        <v>97</v>
      </c>
      <c r="C1808" s="43">
        <v>201</v>
      </c>
      <c r="D1808" s="41" t="s">
        <v>152</v>
      </c>
      <c r="E1808" s="41">
        <v>112000</v>
      </c>
      <c r="F1808" s="201" t="s">
        <v>212</v>
      </c>
      <c r="G1808" s="41"/>
      <c r="H1808" s="41"/>
      <c r="I1808" s="41">
        <v>95.84</v>
      </c>
      <c r="J1808" s="203"/>
      <c r="K1808" s="286" t="s">
        <v>154</v>
      </c>
      <c r="L1808" s="94"/>
      <c r="M1808" s="94"/>
      <c r="N1808" s="94"/>
      <c r="O1808" s="170"/>
    </row>
    <row r="1809" spans="1:15" ht="15" customHeight="1">
      <c r="A1809" s="91">
        <v>2001011</v>
      </c>
      <c r="B1809" s="41" t="s">
        <v>97</v>
      </c>
      <c r="C1809" s="43">
        <v>201</v>
      </c>
      <c r="D1809" s="41" t="s">
        <v>152</v>
      </c>
      <c r="E1809" s="41">
        <v>112000</v>
      </c>
      <c r="F1809" s="201" t="s">
        <v>212</v>
      </c>
      <c r="G1809" s="41"/>
      <c r="H1809" s="41"/>
      <c r="I1809" s="41">
        <v>1857.11</v>
      </c>
      <c r="J1809" s="203"/>
      <c r="K1809" s="286" t="s">
        <v>154</v>
      </c>
      <c r="L1809" s="94"/>
      <c r="M1809" s="94"/>
      <c r="N1809" s="94"/>
      <c r="O1809" s="170"/>
    </row>
    <row r="1810" spans="1:15" ht="15" customHeight="1">
      <c r="A1810" s="91">
        <v>2001051</v>
      </c>
      <c r="B1810" s="41" t="s">
        <v>87</v>
      </c>
      <c r="C1810" s="43">
        <v>201</v>
      </c>
      <c r="D1810" s="41" t="s">
        <v>152</v>
      </c>
      <c r="E1810" s="41">
        <v>112000</v>
      </c>
      <c r="F1810" s="201" t="s">
        <v>212</v>
      </c>
      <c r="G1810" s="41"/>
      <c r="H1810" s="41"/>
      <c r="I1810" s="41">
        <v>1103.5999999999999</v>
      </c>
      <c r="J1810" s="203"/>
      <c r="K1810" s="286" t="s">
        <v>154</v>
      </c>
      <c r="L1810" s="94"/>
      <c r="M1810" s="94"/>
      <c r="N1810" s="94"/>
      <c r="O1810" s="170"/>
    </row>
    <row r="1811" spans="1:15" ht="15" customHeight="1">
      <c r="A1811" s="91">
        <v>2001021</v>
      </c>
      <c r="B1811" s="41" t="s">
        <v>89</v>
      </c>
      <c r="C1811" s="43">
        <v>201</v>
      </c>
      <c r="D1811" s="41" t="s">
        <v>152</v>
      </c>
      <c r="E1811" s="41">
        <v>112000</v>
      </c>
      <c r="F1811" s="201" t="s">
        <v>212</v>
      </c>
      <c r="G1811" s="41"/>
      <c r="H1811" s="41"/>
      <c r="I1811" s="41">
        <v>543.28</v>
      </c>
      <c r="J1811" s="203"/>
      <c r="K1811" s="286" t="s">
        <v>154</v>
      </c>
      <c r="L1811" s="94"/>
      <c r="M1811" s="94"/>
      <c r="N1811" s="94"/>
      <c r="O1811" s="170"/>
    </row>
    <row r="1812" spans="1:15" ht="15" customHeight="1">
      <c r="A1812" s="91">
        <v>2001041</v>
      </c>
      <c r="B1812" s="41" t="s">
        <v>98</v>
      </c>
      <c r="C1812" s="43">
        <v>201</v>
      </c>
      <c r="D1812" s="41" t="s">
        <v>152</v>
      </c>
      <c r="E1812" s="41">
        <v>112000</v>
      </c>
      <c r="F1812" s="201" t="s">
        <v>212</v>
      </c>
      <c r="G1812" s="41"/>
      <c r="H1812" s="41"/>
      <c r="I1812" s="41">
        <v>389.6</v>
      </c>
      <c r="J1812" s="203"/>
      <c r="K1812" s="286" t="s">
        <v>154</v>
      </c>
      <c r="L1812" s="94"/>
      <c r="M1812" s="94"/>
      <c r="N1812" s="94"/>
      <c r="O1812" s="170"/>
    </row>
    <row r="1813" spans="1:15" ht="15" customHeight="1">
      <c r="A1813" s="91">
        <v>2001041</v>
      </c>
      <c r="B1813" s="41" t="s">
        <v>98</v>
      </c>
      <c r="C1813" s="43">
        <v>201</v>
      </c>
      <c r="D1813" s="41" t="s">
        <v>152</v>
      </c>
      <c r="E1813" s="41">
        <v>112000</v>
      </c>
      <c r="F1813" s="201" t="s">
        <v>212</v>
      </c>
      <c r="G1813" s="41"/>
      <c r="H1813" s="41"/>
      <c r="I1813" s="41">
        <v>1798.8</v>
      </c>
      <c r="J1813" s="203"/>
      <c r="K1813" s="286" t="s">
        <v>154</v>
      </c>
      <c r="L1813" s="94"/>
      <c r="M1813" s="94"/>
      <c r="N1813" s="94"/>
      <c r="O1813" s="170"/>
    </row>
    <row r="1814" spans="1:15" ht="15" customHeight="1">
      <c r="A1814" s="91">
        <v>2001041</v>
      </c>
      <c r="B1814" s="41" t="s">
        <v>98</v>
      </c>
      <c r="C1814" s="43">
        <v>201</v>
      </c>
      <c r="D1814" s="41" t="s">
        <v>152</v>
      </c>
      <c r="E1814" s="41">
        <v>112000</v>
      </c>
      <c r="F1814" s="201" t="s">
        <v>212</v>
      </c>
      <c r="G1814" s="41"/>
      <c r="H1814" s="41"/>
      <c r="I1814" s="41">
        <v>239.28</v>
      </c>
      <c r="J1814" s="203"/>
      <c r="K1814" s="286" t="s">
        <v>154</v>
      </c>
      <c r="L1814" s="94"/>
      <c r="M1814" s="94"/>
      <c r="N1814" s="94"/>
      <c r="O1814" s="170"/>
    </row>
    <row r="1815" spans="1:15" ht="15" customHeight="1">
      <c r="A1815" s="91">
        <v>2001041</v>
      </c>
      <c r="B1815" s="41" t="s">
        <v>98</v>
      </c>
      <c r="C1815" s="43">
        <v>201</v>
      </c>
      <c r="D1815" s="41" t="s">
        <v>152</v>
      </c>
      <c r="E1815" s="41">
        <v>112000</v>
      </c>
      <c r="F1815" s="201" t="s">
        <v>212</v>
      </c>
      <c r="G1815" s="41"/>
      <c r="H1815" s="41"/>
      <c r="I1815" s="41">
        <v>1599.36</v>
      </c>
      <c r="J1815" s="203"/>
      <c r="K1815" s="286" t="s">
        <v>154</v>
      </c>
      <c r="L1815" s="94"/>
      <c r="M1815" s="94"/>
      <c r="N1815" s="94"/>
      <c r="O1815" s="170"/>
    </row>
    <row r="1816" spans="1:15" ht="15" customHeight="1">
      <c r="A1816" s="91">
        <v>2001051</v>
      </c>
      <c r="B1816" s="41" t="s">
        <v>87</v>
      </c>
      <c r="C1816" s="43">
        <v>201</v>
      </c>
      <c r="D1816" s="41" t="s">
        <v>152</v>
      </c>
      <c r="E1816" s="41">
        <v>112000</v>
      </c>
      <c r="F1816" s="201" t="s">
        <v>212</v>
      </c>
      <c r="G1816" s="41"/>
      <c r="H1816" s="41"/>
      <c r="I1816" s="41">
        <v>7996</v>
      </c>
      <c r="J1816" s="203"/>
      <c r="K1816" s="286" t="s">
        <v>154</v>
      </c>
      <c r="L1816" s="94"/>
      <c r="M1816" s="94"/>
      <c r="N1816" s="94"/>
      <c r="O1816" s="170"/>
    </row>
    <row r="1817" spans="1:15" ht="15" customHeight="1">
      <c r="A1817" s="91">
        <v>2001051</v>
      </c>
      <c r="B1817" s="41" t="s">
        <v>87</v>
      </c>
      <c r="C1817" s="43">
        <v>201</v>
      </c>
      <c r="D1817" s="41" t="s">
        <v>152</v>
      </c>
      <c r="E1817" s="41">
        <v>112000</v>
      </c>
      <c r="F1817" s="201" t="s">
        <v>212</v>
      </c>
      <c r="G1817" s="41"/>
      <c r="H1817" s="41"/>
      <c r="I1817" s="41">
        <v>9680</v>
      </c>
      <c r="J1817" s="203"/>
      <c r="K1817" s="286" t="s">
        <v>154</v>
      </c>
      <c r="L1817" s="94"/>
      <c r="M1817" s="94"/>
      <c r="N1817" s="94"/>
      <c r="O1817" s="170"/>
    </row>
    <row r="1818" spans="1:15" ht="15" customHeight="1">
      <c r="A1818" s="91">
        <v>2001021</v>
      </c>
      <c r="B1818" s="41" t="s">
        <v>89</v>
      </c>
      <c r="C1818" s="43">
        <v>201</v>
      </c>
      <c r="D1818" s="41" t="s">
        <v>152</v>
      </c>
      <c r="E1818" s="41">
        <v>112000</v>
      </c>
      <c r="F1818" s="201" t="s">
        <v>212</v>
      </c>
      <c r="G1818" s="41"/>
      <c r="H1818" s="41"/>
      <c r="I1818" s="41">
        <v>9900</v>
      </c>
      <c r="J1818" s="203"/>
      <c r="K1818" s="286" t="s">
        <v>154</v>
      </c>
      <c r="L1818" s="94"/>
      <c r="M1818" s="94"/>
      <c r="N1818" s="94"/>
      <c r="O1818" s="170"/>
    </row>
    <row r="1819" spans="1:15" ht="15" customHeight="1">
      <c r="A1819" s="91">
        <v>2001021</v>
      </c>
      <c r="B1819" s="41" t="s">
        <v>89</v>
      </c>
      <c r="C1819" s="43">
        <v>201</v>
      </c>
      <c r="D1819" s="41" t="s">
        <v>152</v>
      </c>
      <c r="E1819" s="41">
        <v>112000</v>
      </c>
      <c r="F1819" s="201" t="s">
        <v>212</v>
      </c>
      <c r="G1819" s="41"/>
      <c r="H1819" s="41"/>
      <c r="I1819" s="41">
        <v>27550</v>
      </c>
      <c r="J1819" s="203"/>
      <c r="K1819" s="286" t="s">
        <v>154</v>
      </c>
      <c r="L1819" s="94"/>
      <c r="M1819" s="94"/>
      <c r="N1819" s="94"/>
      <c r="O1819" s="170"/>
    </row>
    <row r="1820" spans="1:15" ht="15" customHeight="1">
      <c r="A1820" s="91">
        <v>2001011</v>
      </c>
      <c r="B1820" s="41" t="s">
        <v>97</v>
      </c>
      <c r="C1820" s="43">
        <v>201</v>
      </c>
      <c r="D1820" s="41" t="s">
        <v>152</v>
      </c>
      <c r="E1820" s="41">
        <v>112000</v>
      </c>
      <c r="F1820" s="201" t="s">
        <v>212</v>
      </c>
      <c r="G1820" s="41"/>
      <c r="H1820" s="41"/>
      <c r="I1820" s="41">
        <v>3</v>
      </c>
      <c r="J1820" s="203"/>
      <c r="K1820" s="286" t="s">
        <v>154</v>
      </c>
      <c r="L1820" s="94"/>
      <c r="M1820" s="94"/>
      <c r="N1820" s="94"/>
      <c r="O1820" s="170"/>
    </row>
    <row r="1821" spans="1:15" ht="15" customHeight="1">
      <c r="A1821" s="91">
        <v>2001011</v>
      </c>
      <c r="B1821" s="41" t="s">
        <v>97</v>
      </c>
      <c r="C1821" s="43">
        <v>201</v>
      </c>
      <c r="D1821" s="41" t="s">
        <v>152</v>
      </c>
      <c r="E1821" s="41">
        <v>112000</v>
      </c>
      <c r="F1821" s="201" t="s">
        <v>212</v>
      </c>
      <c r="G1821" s="41"/>
      <c r="H1821" s="41"/>
      <c r="I1821" s="41">
        <v>461.36</v>
      </c>
      <c r="J1821" s="203"/>
      <c r="K1821" s="286" t="s">
        <v>154</v>
      </c>
      <c r="L1821" s="94"/>
      <c r="M1821" s="94"/>
      <c r="N1821" s="94"/>
      <c r="O1821" s="170"/>
    </row>
    <row r="1822" spans="1:15" ht="15" customHeight="1">
      <c r="A1822" s="91">
        <v>2001011</v>
      </c>
      <c r="B1822" s="41" t="s">
        <v>97</v>
      </c>
      <c r="C1822" s="43">
        <v>201</v>
      </c>
      <c r="D1822" s="41" t="s">
        <v>152</v>
      </c>
      <c r="E1822" s="41">
        <v>112000</v>
      </c>
      <c r="F1822" s="201" t="s">
        <v>212</v>
      </c>
      <c r="G1822" s="41"/>
      <c r="H1822" s="41"/>
      <c r="I1822" s="41">
        <v>248.18</v>
      </c>
      <c r="J1822" s="203"/>
      <c r="K1822" s="286" t="s">
        <v>154</v>
      </c>
      <c r="L1822" s="94"/>
      <c r="M1822" s="94"/>
      <c r="N1822" s="94"/>
      <c r="O1822" s="170"/>
    </row>
    <row r="1823" spans="1:15" ht="15" customHeight="1">
      <c r="A1823" s="91">
        <v>2001011</v>
      </c>
      <c r="B1823" s="41" t="s">
        <v>97</v>
      </c>
      <c r="C1823" s="43">
        <v>201</v>
      </c>
      <c r="D1823" s="41" t="s">
        <v>152</v>
      </c>
      <c r="E1823" s="41">
        <v>112000</v>
      </c>
      <c r="F1823" s="201" t="s">
        <v>212</v>
      </c>
      <c r="G1823" s="41"/>
      <c r="H1823" s="41"/>
      <c r="I1823" s="41">
        <v>9900</v>
      </c>
      <c r="J1823" s="203"/>
      <c r="K1823" s="286" t="s">
        <v>154</v>
      </c>
      <c r="L1823" s="94"/>
      <c r="M1823" s="94"/>
      <c r="N1823" s="94"/>
      <c r="O1823" s="170"/>
    </row>
    <row r="1824" spans="1:15" ht="15" customHeight="1">
      <c r="A1824" s="91">
        <v>2001011</v>
      </c>
      <c r="B1824" s="41" t="s">
        <v>97</v>
      </c>
      <c r="C1824" s="43">
        <v>201</v>
      </c>
      <c r="D1824" s="41" t="s">
        <v>152</v>
      </c>
      <c r="E1824" s="41">
        <v>112000</v>
      </c>
      <c r="F1824" s="201" t="s">
        <v>212</v>
      </c>
      <c r="G1824" s="41"/>
      <c r="H1824" s="41"/>
      <c r="I1824" s="41">
        <v>865.8</v>
      </c>
      <c r="J1824" s="203"/>
      <c r="K1824" s="286" t="s">
        <v>154</v>
      </c>
      <c r="L1824" s="94"/>
      <c r="M1824" s="94"/>
      <c r="N1824" s="94"/>
      <c r="O1824" s="170"/>
    </row>
    <row r="1825" spans="1:15" ht="15" customHeight="1">
      <c r="A1825" s="91">
        <v>2001011</v>
      </c>
      <c r="B1825" s="41" t="s">
        <v>97</v>
      </c>
      <c r="C1825" s="43">
        <v>201</v>
      </c>
      <c r="D1825" s="41" t="s">
        <v>152</v>
      </c>
      <c r="E1825" s="41">
        <v>112000</v>
      </c>
      <c r="F1825" s="201" t="s">
        <v>212</v>
      </c>
      <c r="G1825" s="41"/>
      <c r="H1825" s="41"/>
      <c r="I1825" s="41">
        <v>150.96</v>
      </c>
      <c r="J1825" s="203"/>
      <c r="K1825" s="286" t="s">
        <v>154</v>
      </c>
      <c r="L1825" s="94"/>
      <c r="M1825" s="94"/>
      <c r="N1825" s="94"/>
      <c r="O1825" s="170"/>
    </row>
    <row r="1826" spans="1:15" ht="15" customHeight="1">
      <c r="A1826" s="91">
        <v>2001011</v>
      </c>
      <c r="B1826" s="41" t="s">
        <v>97</v>
      </c>
      <c r="C1826" s="43">
        <v>201</v>
      </c>
      <c r="D1826" s="41" t="s">
        <v>152</v>
      </c>
      <c r="E1826" s="41">
        <v>112000</v>
      </c>
      <c r="F1826" s="201" t="s">
        <v>212</v>
      </c>
      <c r="G1826" s="41"/>
      <c r="H1826" s="41"/>
      <c r="I1826" s="41">
        <v>8920.2999999999993</v>
      </c>
      <c r="J1826" s="203"/>
      <c r="K1826" s="286" t="s">
        <v>154</v>
      </c>
      <c r="L1826" s="94"/>
      <c r="M1826" s="94"/>
      <c r="N1826" s="94"/>
      <c r="O1826" s="170"/>
    </row>
    <row r="1827" spans="1:15" ht="15" customHeight="1">
      <c r="A1827" s="91">
        <v>2001041</v>
      </c>
      <c r="B1827" s="41" t="s">
        <v>98</v>
      </c>
      <c r="C1827" s="43">
        <v>201</v>
      </c>
      <c r="D1827" s="41" t="s">
        <v>152</v>
      </c>
      <c r="E1827" s="41">
        <v>112000</v>
      </c>
      <c r="F1827" s="201" t="s">
        <v>212</v>
      </c>
      <c r="G1827" s="41"/>
      <c r="H1827" s="41"/>
      <c r="I1827" s="41">
        <v>855.78</v>
      </c>
      <c r="J1827" s="203"/>
      <c r="K1827" s="286" t="s">
        <v>154</v>
      </c>
      <c r="L1827" s="94"/>
      <c r="M1827" s="94"/>
      <c r="N1827" s="94"/>
      <c r="O1827" s="170"/>
    </row>
    <row r="1828" spans="1:15" ht="15" customHeight="1">
      <c r="A1828" s="91">
        <v>2001051</v>
      </c>
      <c r="B1828" s="41" t="s">
        <v>87</v>
      </c>
      <c r="C1828" s="43">
        <v>201</v>
      </c>
      <c r="D1828" s="41" t="s">
        <v>152</v>
      </c>
      <c r="E1828" s="41">
        <v>112000</v>
      </c>
      <c r="F1828" s="201" t="s">
        <v>212</v>
      </c>
      <c r="G1828" s="41"/>
      <c r="H1828" s="41"/>
      <c r="I1828" s="41">
        <v>52414.7</v>
      </c>
      <c r="J1828" s="203"/>
      <c r="K1828" s="286" t="s">
        <v>154</v>
      </c>
      <c r="L1828" s="94"/>
      <c r="M1828" s="94"/>
      <c r="N1828" s="94"/>
      <c r="O1828" s="170"/>
    </row>
    <row r="1829" spans="1:15" ht="15" customHeight="1">
      <c r="A1829" s="91">
        <v>2001051</v>
      </c>
      <c r="B1829" s="41" t="s">
        <v>87</v>
      </c>
      <c r="C1829" s="43">
        <v>201</v>
      </c>
      <c r="D1829" s="41" t="s">
        <v>152</v>
      </c>
      <c r="E1829" s="41">
        <v>112000</v>
      </c>
      <c r="F1829" s="201" t="s">
        <v>212</v>
      </c>
      <c r="G1829" s="41"/>
      <c r="H1829" s="41"/>
      <c r="I1829" s="41">
        <v>3043.12</v>
      </c>
      <c r="J1829" s="203"/>
      <c r="K1829" s="286" t="s">
        <v>154</v>
      </c>
      <c r="L1829" s="94"/>
      <c r="M1829" s="94"/>
      <c r="N1829" s="94"/>
      <c r="O1829" s="170"/>
    </row>
    <row r="1830" spans="1:15" ht="15" customHeight="1">
      <c r="A1830" s="91">
        <v>2001051</v>
      </c>
      <c r="B1830" s="41" t="s">
        <v>87</v>
      </c>
      <c r="C1830" s="43">
        <v>201</v>
      </c>
      <c r="D1830" s="41" t="s">
        <v>152</v>
      </c>
      <c r="E1830" s="41">
        <v>112000</v>
      </c>
      <c r="F1830" s="201" t="s">
        <v>212</v>
      </c>
      <c r="G1830" s="41"/>
      <c r="H1830" s="41"/>
      <c r="I1830" s="41">
        <v>1715.62</v>
      </c>
      <c r="J1830" s="203"/>
      <c r="K1830" s="286" t="s">
        <v>154</v>
      </c>
      <c r="L1830" s="94"/>
      <c r="M1830" s="94"/>
      <c r="N1830" s="94"/>
      <c r="O1830" s="170"/>
    </row>
    <row r="1831" spans="1:15" ht="15" customHeight="1">
      <c r="A1831" s="91">
        <v>2001021</v>
      </c>
      <c r="B1831" s="41" t="s">
        <v>89</v>
      </c>
      <c r="C1831" s="43">
        <v>201</v>
      </c>
      <c r="D1831" s="41" t="s">
        <v>152</v>
      </c>
      <c r="E1831" s="41">
        <v>112000</v>
      </c>
      <c r="F1831" s="201" t="s">
        <v>212</v>
      </c>
      <c r="G1831" s="41"/>
      <c r="H1831" s="41"/>
      <c r="I1831" s="41">
        <v>49690</v>
      </c>
      <c r="J1831" s="203"/>
      <c r="K1831" s="286" t="s">
        <v>154</v>
      </c>
      <c r="L1831" s="94"/>
      <c r="M1831" s="94"/>
      <c r="N1831" s="94"/>
      <c r="O1831" s="170"/>
    </row>
    <row r="1832" spans="1:15" ht="15" customHeight="1">
      <c r="A1832" s="91">
        <v>2001051</v>
      </c>
      <c r="B1832" s="41" t="s">
        <v>87</v>
      </c>
      <c r="C1832" s="43">
        <v>201</v>
      </c>
      <c r="D1832" s="41" t="s">
        <v>152</v>
      </c>
      <c r="E1832" s="41">
        <v>112000</v>
      </c>
      <c r="F1832" s="201" t="s">
        <v>212</v>
      </c>
      <c r="G1832" s="41"/>
      <c r="H1832" s="41"/>
      <c r="I1832" s="41">
        <v>26030</v>
      </c>
      <c r="J1832" s="203"/>
      <c r="K1832" s="286" t="s">
        <v>154</v>
      </c>
      <c r="L1832" s="94"/>
      <c r="M1832" s="94"/>
      <c r="N1832" s="94"/>
      <c r="O1832" s="170"/>
    </row>
    <row r="1833" spans="1:15" ht="15" customHeight="1">
      <c r="A1833" s="91">
        <v>2001051</v>
      </c>
      <c r="B1833" s="41" t="s">
        <v>87</v>
      </c>
      <c r="C1833" s="43">
        <v>201</v>
      </c>
      <c r="D1833" s="41" t="s">
        <v>152</v>
      </c>
      <c r="E1833" s="41">
        <v>112000</v>
      </c>
      <c r="F1833" s="201" t="s">
        <v>212</v>
      </c>
      <c r="G1833" s="41"/>
      <c r="H1833" s="41"/>
      <c r="I1833" s="41">
        <v>8703.7999999999993</v>
      </c>
      <c r="J1833" s="203"/>
      <c r="K1833" s="286" t="s">
        <v>154</v>
      </c>
      <c r="L1833" s="94"/>
      <c r="M1833" s="94"/>
      <c r="N1833" s="94"/>
      <c r="O1833" s="170"/>
    </row>
    <row r="1834" spans="1:15" ht="15" customHeight="1">
      <c r="A1834" s="91">
        <v>2001021</v>
      </c>
      <c r="B1834" s="41" t="s">
        <v>89</v>
      </c>
      <c r="C1834" s="43">
        <v>201</v>
      </c>
      <c r="D1834" s="41" t="s">
        <v>152</v>
      </c>
      <c r="E1834" s="41">
        <v>112000</v>
      </c>
      <c r="F1834" s="201" t="s">
        <v>212</v>
      </c>
      <c r="G1834" s="41"/>
      <c r="H1834" s="41"/>
      <c r="I1834" s="41">
        <v>99950</v>
      </c>
      <c r="J1834" s="203"/>
      <c r="K1834" s="286" t="s">
        <v>154</v>
      </c>
      <c r="L1834" s="94"/>
      <c r="M1834" s="94"/>
      <c r="N1834" s="94"/>
      <c r="O1834" s="170"/>
    </row>
    <row r="1835" spans="1:15" ht="15" customHeight="1">
      <c r="A1835" s="91">
        <v>2001021</v>
      </c>
      <c r="B1835" s="41" t="s">
        <v>89</v>
      </c>
      <c r="C1835" s="43">
        <v>201</v>
      </c>
      <c r="D1835" s="41" t="s">
        <v>152</v>
      </c>
      <c r="E1835" s="41">
        <v>112000</v>
      </c>
      <c r="F1835" s="201" t="s">
        <v>212</v>
      </c>
      <c r="G1835" s="41"/>
      <c r="H1835" s="41"/>
      <c r="I1835" s="41">
        <v>189.42</v>
      </c>
      <c r="J1835" s="203"/>
      <c r="K1835" s="286" t="s">
        <v>154</v>
      </c>
      <c r="L1835" s="94"/>
      <c r="M1835" s="94"/>
      <c r="N1835" s="94"/>
      <c r="O1835" s="170"/>
    </row>
    <row r="1836" spans="1:15" ht="15" customHeight="1">
      <c r="A1836" s="91">
        <v>2001011</v>
      </c>
      <c r="B1836" s="41" t="s">
        <v>97</v>
      </c>
      <c r="C1836" s="43">
        <v>201</v>
      </c>
      <c r="D1836" s="41" t="s">
        <v>152</v>
      </c>
      <c r="E1836" s="41">
        <v>112000</v>
      </c>
      <c r="F1836" s="201" t="s">
        <v>212</v>
      </c>
      <c r="G1836" s="41"/>
      <c r="H1836" s="41"/>
      <c r="I1836" s="41">
        <v>1195.5</v>
      </c>
      <c r="J1836" s="203"/>
      <c r="K1836" s="286" t="s">
        <v>154</v>
      </c>
      <c r="L1836" s="94"/>
      <c r="M1836" s="94"/>
      <c r="N1836" s="94"/>
      <c r="O1836" s="170"/>
    </row>
    <row r="1837" spans="1:15" ht="15" customHeight="1">
      <c r="A1837" s="91">
        <v>2001041</v>
      </c>
      <c r="B1837" s="41" t="s">
        <v>98</v>
      </c>
      <c r="C1837" s="43">
        <v>201</v>
      </c>
      <c r="D1837" s="41" t="s">
        <v>152</v>
      </c>
      <c r="E1837" s="41">
        <v>112000</v>
      </c>
      <c r="F1837" s="201" t="s">
        <v>212</v>
      </c>
      <c r="G1837" s="41"/>
      <c r="H1837" s="41"/>
      <c r="I1837" s="41">
        <v>1375.64</v>
      </c>
      <c r="J1837" s="203"/>
      <c r="K1837" s="286" t="s">
        <v>154</v>
      </c>
      <c r="L1837" s="94"/>
      <c r="M1837" s="94"/>
      <c r="N1837" s="94"/>
      <c r="O1837" s="170"/>
    </row>
    <row r="1838" spans="1:15" ht="15" customHeight="1">
      <c r="A1838" s="91">
        <v>2001041</v>
      </c>
      <c r="B1838" s="41" t="s">
        <v>98</v>
      </c>
      <c r="C1838" s="43">
        <v>201</v>
      </c>
      <c r="D1838" s="41" t="s">
        <v>152</v>
      </c>
      <c r="E1838" s="41">
        <v>112000</v>
      </c>
      <c r="F1838" s="201" t="s">
        <v>212</v>
      </c>
      <c r="G1838" s="41"/>
      <c r="H1838" s="41"/>
      <c r="I1838" s="41">
        <v>5245.6</v>
      </c>
      <c r="J1838" s="203"/>
      <c r="K1838" s="286" t="s">
        <v>154</v>
      </c>
      <c r="L1838" s="94"/>
      <c r="M1838" s="94"/>
      <c r="N1838" s="94"/>
      <c r="O1838" s="170"/>
    </row>
    <row r="1839" spans="1:15" ht="15" customHeight="1">
      <c r="A1839" s="91">
        <v>2001041</v>
      </c>
      <c r="B1839" s="41" t="s">
        <v>98</v>
      </c>
      <c r="C1839" s="43">
        <v>201</v>
      </c>
      <c r="D1839" s="41" t="s">
        <v>152</v>
      </c>
      <c r="E1839" s="41">
        <v>112000</v>
      </c>
      <c r="F1839" s="201" t="s">
        <v>212</v>
      </c>
      <c r="G1839" s="41"/>
      <c r="H1839" s="41"/>
      <c r="I1839" s="41">
        <v>135.19999999999999</v>
      </c>
      <c r="J1839" s="203"/>
      <c r="K1839" s="286" t="s">
        <v>154</v>
      </c>
      <c r="L1839" s="94"/>
      <c r="M1839" s="94"/>
      <c r="N1839" s="94"/>
      <c r="O1839" s="170"/>
    </row>
    <row r="1840" spans="1:15" ht="15" customHeight="1">
      <c r="A1840" s="91">
        <v>2001041</v>
      </c>
      <c r="B1840" s="41" t="s">
        <v>98</v>
      </c>
      <c r="C1840" s="43">
        <v>201</v>
      </c>
      <c r="D1840" s="41" t="s">
        <v>152</v>
      </c>
      <c r="E1840" s="41">
        <v>112000</v>
      </c>
      <c r="F1840" s="201" t="s">
        <v>212</v>
      </c>
      <c r="G1840" s="41"/>
      <c r="H1840" s="41"/>
      <c r="I1840" s="41">
        <v>6727.95</v>
      </c>
      <c r="J1840" s="203"/>
      <c r="K1840" s="286" t="s">
        <v>154</v>
      </c>
      <c r="L1840" s="94"/>
      <c r="M1840" s="94"/>
      <c r="N1840" s="94"/>
      <c r="O1840" s="170"/>
    </row>
    <row r="1841" spans="1:15" ht="15" customHeight="1">
      <c r="A1841" s="91">
        <v>2001041</v>
      </c>
      <c r="B1841" s="41" t="s">
        <v>98</v>
      </c>
      <c r="C1841" s="43">
        <v>201</v>
      </c>
      <c r="D1841" s="41" t="s">
        <v>152</v>
      </c>
      <c r="E1841" s="41">
        <v>112000</v>
      </c>
      <c r="F1841" s="201" t="s">
        <v>212</v>
      </c>
      <c r="G1841" s="41"/>
      <c r="H1841" s="41"/>
      <c r="I1841" s="41">
        <v>2105.23</v>
      </c>
      <c r="J1841" s="203"/>
      <c r="K1841" s="286" t="s">
        <v>154</v>
      </c>
      <c r="L1841" s="94"/>
      <c r="M1841" s="94"/>
      <c r="N1841" s="94"/>
      <c r="O1841" s="170"/>
    </row>
    <row r="1842" spans="1:15" ht="15" customHeight="1">
      <c r="A1842" s="91">
        <v>2001021</v>
      </c>
      <c r="B1842" s="41" t="s">
        <v>89</v>
      </c>
      <c r="C1842" s="43">
        <v>201</v>
      </c>
      <c r="D1842" s="41" t="s">
        <v>152</v>
      </c>
      <c r="E1842" s="41">
        <v>112000</v>
      </c>
      <c r="F1842" s="201" t="s">
        <v>212</v>
      </c>
      <c r="G1842" s="41"/>
      <c r="H1842" s="41"/>
      <c r="I1842" s="41">
        <v>-8590</v>
      </c>
      <c r="J1842" s="203"/>
      <c r="K1842" s="286" t="s">
        <v>154</v>
      </c>
      <c r="L1842" s="94"/>
      <c r="M1842" s="94"/>
      <c r="N1842" s="94"/>
      <c r="O1842" s="170"/>
    </row>
    <row r="1843" spans="1:15" ht="15" customHeight="1">
      <c r="A1843" s="91">
        <v>2001041</v>
      </c>
      <c r="B1843" s="41" t="s">
        <v>98</v>
      </c>
      <c r="C1843" s="43">
        <v>201</v>
      </c>
      <c r="D1843" s="41" t="s">
        <v>152</v>
      </c>
      <c r="E1843" s="41">
        <v>112000</v>
      </c>
      <c r="F1843" s="201" t="s">
        <v>212</v>
      </c>
      <c r="G1843" s="41"/>
      <c r="H1843" s="41"/>
      <c r="I1843" s="41">
        <v>-4000</v>
      </c>
      <c r="J1843" s="203"/>
      <c r="K1843" s="286" t="s">
        <v>154</v>
      </c>
      <c r="L1843" s="94"/>
      <c r="M1843" s="94"/>
      <c r="N1843" s="94"/>
      <c r="O1843" s="170"/>
    </row>
    <row r="1844" spans="1:15" ht="15" customHeight="1">
      <c r="A1844" s="91">
        <v>2001041</v>
      </c>
      <c r="B1844" s="41" t="s">
        <v>98</v>
      </c>
      <c r="C1844" s="43">
        <v>201</v>
      </c>
      <c r="D1844" s="41" t="s">
        <v>152</v>
      </c>
      <c r="E1844" s="41">
        <v>112000</v>
      </c>
      <c r="F1844" s="201" t="s">
        <v>212</v>
      </c>
      <c r="G1844" s="41"/>
      <c r="H1844" s="41"/>
      <c r="I1844" s="41">
        <v>7717.5</v>
      </c>
      <c r="J1844" s="203"/>
      <c r="K1844" s="286" t="s">
        <v>154</v>
      </c>
      <c r="L1844" s="94"/>
      <c r="M1844" s="94"/>
      <c r="N1844" s="94"/>
      <c r="O1844" s="170"/>
    </row>
    <row r="1845" spans="1:15" ht="15" customHeight="1">
      <c r="A1845" s="91">
        <v>2001041</v>
      </c>
      <c r="B1845" s="41" t="s">
        <v>98</v>
      </c>
      <c r="C1845" s="43">
        <v>201</v>
      </c>
      <c r="D1845" s="41" t="s">
        <v>152</v>
      </c>
      <c r="E1845" s="41">
        <v>112000</v>
      </c>
      <c r="F1845" s="201" t="s">
        <v>212</v>
      </c>
      <c r="G1845" s="41"/>
      <c r="H1845" s="41"/>
      <c r="I1845" s="41">
        <v>270.39999999999998</v>
      </c>
      <c r="J1845" s="203"/>
      <c r="K1845" s="286" t="s">
        <v>154</v>
      </c>
      <c r="L1845" s="94"/>
      <c r="M1845" s="94"/>
      <c r="N1845" s="94"/>
      <c r="O1845" s="170"/>
    </row>
    <row r="1846" spans="1:15" ht="15" customHeight="1">
      <c r="A1846" s="91">
        <v>2001041</v>
      </c>
      <c r="B1846" s="41" t="s">
        <v>98</v>
      </c>
      <c r="C1846" s="43">
        <v>201</v>
      </c>
      <c r="D1846" s="41" t="s">
        <v>152</v>
      </c>
      <c r="E1846" s="41">
        <v>112000</v>
      </c>
      <c r="F1846" s="201" t="s">
        <v>212</v>
      </c>
      <c r="G1846" s="41"/>
      <c r="H1846" s="41"/>
      <c r="I1846" s="41">
        <v>11189.69</v>
      </c>
      <c r="J1846" s="203"/>
      <c r="K1846" s="286" t="s">
        <v>154</v>
      </c>
      <c r="L1846" s="94"/>
      <c r="M1846" s="94"/>
      <c r="N1846" s="94"/>
      <c r="O1846" s="170"/>
    </row>
    <row r="1847" spans="1:15" ht="15" customHeight="1">
      <c r="A1847" s="91">
        <v>2001041</v>
      </c>
      <c r="B1847" s="41" t="s">
        <v>98</v>
      </c>
      <c r="C1847" s="43">
        <v>201</v>
      </c>
      <c r="D1847" s="41" t="s">
        <v>152</v>
      </c>
      <c r="E1847" s="41">
        <v>112001</v>
      </c>
      <c r="F1847" s="42" t="s">
        <v>213</v>
      </c>
      <c r="G1847" s="41"/>
      <c r="H1847" s="41"/>
      <c r="I1847" s="41">
        <v>1359.32</v>
      </c>
      <c r="J1847" s="203"/>
      <c r="K1847" s="286" t="s">
        <v>154</v>
      </c>
      <c r="L1847" s="94"/>
      <c r="M1847" s="94"/>
      <c r="N1847" s="94"/>
      <c r="O1847" s="170"/>
    </row>
    <row r="1848" spans="1:15" ht="15" customHeight="1">
      <c r="A1848" s="91">
        <v>2001041</v>
      </c>
      <c r="B1848" s="41" t="s">
        <v>98</v>
      </c>
      <c r="C1848" s="43">
        <v>201</v>
      </c>
      <c r="D1848" s="41" t="s">
        <v>152</v>
      </c>
      <c r="E1848" s="41">
        <v>112001</v>
      </c>
      <c r="F1848" s="42" t="s">
        <v>213</v>
      </c>
      <c r="G1848" s="41"/>
      <c r="H1848" s="41"/>
      <c r="I1848" s="41">
        <v>3975</v>
      </c>
      <c r="J1848" s="203"/>
      <c r="K1848" s="286" t="s">
        <v>154</v>
      </c>
      <c r="L1848" s="94"/>
      <c r="M1848" s="94"/>
      <c r="N1848" s="94"/>
      <c r="O1848" s="170"/>
    </row>
    <row r="1849" spans="1:15" ht="15" customHeight="1">
      <c r="A1849" s="91">
        <v>2001021</v>
      </c>
      <c r="B1849" s="41" t="s">
        <v>89</v>
      </c>
      <c r="C1849" s="43">
        <v>201</v>
      </c>
      <c r="D1849" s="41" t="s">
        <v>152</v>
      </c>
      <c r="E1849" s="41">
        <v>112001</v>
      </c>
      <c r="F1849" s="42" t="s">
        <v>213</v>
      </c>
      <c r="G1849" s="41"/>
      <c r="H1849" s="41"/>
      <c r="I1849" s="41">
        <v>5527.2</v>
      </c>
      <c r="J1849" s="203"/>
      <c r="K1849" s="286" t="s">
        <v>154</v>
      </c>
      <c r="L1849" s="94"/>
      <c r="M1849" s="94"/>
      <c r="N1849" s="94"/>
      <c r="O1849" s="170"/>
    </row>
    <row r="1850" spans="1:15" ht="15" customHeight="1">
      <c r="A1850" s="91">
        <v>2001051</v>
      </c>
      <c r="B1850" s="41" t="s">
        <v>87</v>
      </c>
      <c r="C1850" s="43">
        <v>201</v>
      </c>
      <c r="D1850" s="41" t="s">
        <v>152</v>
      </c>
      <c r="E1850" s="41">
        <v>112001</v>
      </c>
      <c r="F1850" s="42" t="s">
        <v>213</v>
      </c>
      <c r="G1850" s="41"/>
      <c r="H1850" s="41"/>
      <c r="I1850" s="41">
        <v>4606</v>
      </c>
      <c r="J1850" s="203"/>
      <c r="K1850" s="286" t="s">
        <v>154</v>
      </c>
      <c r="L1850" s="94"/>
      <c r="M1850" s="94"/>
      <c r="N1850" s="94"/>
      <c r="O1850" s="170"/>
    </row>
    <row r="1851" spans="1:15" ht="15" customHeight="1">
      <c r="A1851" s="91">
        <v>2001041</v>
      </c>
      <c r="B1851" s="41" t="s">
        <v>98</v>
      </c>
      <c r="C1851" s="43">
        <v>201</v>
      </c>
      <c r="D1851" s="41" t="s">
        <v>152</v>
      </c>
      <c r="E1851" s="41">
        <v>112001</v>
      </c>
      <c r="F1851" s="42" t="s">
        <v>213</v>
      </c>
      <c r="G1851" s="41"/>
      <c r="H1851" s="41"/>
      <c r="I1851" s="41">
        <v>5527.2</v>
      </c>
      <c r="J1851" s="203"/>
      <c r="K1851" s="286" t="s">
        <v>154</v>
      </c>
      <c r="L1851" s="94"/>
      <c r="M1851" s="94"/>
      <c r="N1851" s="94"/>
      <c r="O1851" s="170"/>
    </row>
    <row r="1852" spans="1:15" ht="15" customHeight="1">
      <c r="A1852" s="91">
        <v>2001041</v>
      </c>
      <c r="B1852" s="41" t="s">
        <v>98</v>
      </c>
      <c r="C1852" s="43">
        <v>201</v>
      </c>
      <c r="D1852" s="41" t="s">
        <v>152</v>
      </c>
      <c r="E1852" s="41">
        <v>112001</v>
      </c>
      <c r="F1852" s="42" t="s">
        <v>213</v>
      </c>
      <c r="G1852" s="41"/>
      <c r="H1852" s="41"/>
      <c r="I1852" s="41">
        <v>4005</v>
      </c>
      <c r="J1852" s="203"/>
      <c r="K1852" s="286" t="s">
        <v>154</v>
      </c>
      <c r="L1852" s="94"/>
      <c r="M1852" s="94"/>
      <c r="N1852" s="94"/>
      <c r="O1852" s="170"/>
    </row>
    <row r="1853" spans="1:15" ht="15" customHeight="1">
      <c r="A1853" s="91">
        <v>2001011</v>
      </c>
      <c r="B1853" s="41" t="s">
        <v>97</v>
      </c>
      <c r="C1853" s="43">
        <v>201</v>
      </c>
      <c r="D1853" s="41" t="s">
        <v>152</v>
      </c>
      <c r="E1853" s="41">
        <v>112001</v>
      </c>
      <c r="F1853" s="42" t="s">
        <v>213</v>
      </c>
      <c r="G1853" s="41"/>
      <c r="H1853" s="41"/>
      <c r="I1853" s="41">
        <v>5527.2</v>
      </c>
      <c r="J1853" s="203"/>
      <c r="K1853" s="286" t="s">
        <v>154</v>
      </c>
      <c r="L1853" s="94"/>
      <c r="M1853" s="94"/>
      <c r="N1853" s="94"/>
      <c r="O1853" s="170"/>
    </row>
    <row r="1854" spans="1:15" ht="15" customHeight="1">
      <c r="A1854" s="91">
        <v>2001021</v>
      </c>
      <c r="B1854" s="41" t="s">
        <v>89</v>
      </c>
      <c r="C1854" s="43">
        <v>201</v>
      </c>
      <c r="D1854" s="41" t="s">
        <v>152</v>
      </c>
      <c r="E1854" s="41">
        <v>112001</v>
      </c>
      <c r="F1854" s="42" t="s">
        <v>213</v>
      </c>
      <c r="G1854" s="41"/>
      <c r="H1854" s="41"/>
      <c r="I1854" s="41">
        <v>1563.15</v>
      </c>
      <c r="J1854" s="203"/>
      <c r="K1854" s="286" t="s">
        <v>154</v>
      </c>
      <c r="L1854" s="94"/>
      <c r="M1854" s="94"/>
      <c r="N1854" s="94"/>
      <c r="O1854" s="170"/>
    </row>
    <row r="1855" spans="1:15" ht="15" customHeight="1">
      <c r="A1855" s="91">
        <v>2001051</v>
      </c>
      <c r="B1855" s="41" t="s">
        <v>87</v>
      </c>
      <c r="C1855" s="43">
        <v>201</v>
      </c>
      <c r="D1855" s="41" t="s">
        <v>152</v>
      </c>
      <c r="E1855" s="41">
        <v>112001</v>
      </c>
      <c r="F1855" s="42" t="s">
        <v>213</v>
      </c>
      <c r="G1855" s="41"/>
      <c r="H1855" s="41"/>
      <c r="I1855" s="41">
        <v>1791.36</v>
      </c>
      <c r="J1855" s="203"/>
      <c r="K1855" s="286" t="s">
        <v>154</v>
      </c>
      <c r="L1855" s="94"/>
      <c r="M1855" s="94"/>
      <c r="N1855" s="94"/>
      <c r="O1855" s="170"/>
    </row>
    <row r="1856" spans="1:15" ht="15" customHeight="1">
      <c r="A1856" s="91">
        <v>2001051</v>
      </c>
      <c r="B1856" s="41" t="s">
        <v>87</v>
      </c>
      <c r="C1856" s="43">
        <v>201</v>
      </c>
      <c r="D1856" s="41" t="s">
        <v>152</v>
      </c>
      <c r="E1856" s="41">
        <v>112001</v>
      </c>
      <c r="F1856" s="42" t="s">
        <v>213</v>
      </c>
      <c r="G1856" s="41"/>
      <c r="H1856" s="41"/>
      <c r="I1856" s="41">
        <v>3874</v>
      </c>
      <c r="J1856" s="203"/>
      <c r="K1856" s="286" t="s">
        <v>154</v>
      </c>
      <c r="L1856" s="94"/>
      <c r="M1856" s="94"/>
      <c r="N1856" s="94"/>
      <c r="O1856" s="170"/>
    </row>
    <row r="1857" spans="1:15" ht="15" customHeight="1">
      <c r="A1857" s="91">
        <v>2001051</v>
      </c>
      <c r="B1857" s="41" t="s">
        <v>87</v>
      </c>
      <c r="C1857" s="43">
        <v>201</v>
      </c>
      <c r="D1857" s="41" t="s">
        <v>152</v>
      </c>
      <c r="E1857" s="41">
        <v>112002</v>
      </c>
      <c r="F1857" s="42" t="s">
        <v>214</v>
      </c>
      <c r="G1857" s="41"/>
      <c r="H1857" s="41"/>
      <c r="I1857" s="41">
        <v>135</v>
      </c>
      <c r="J1857" s="203"/>
      <c r="K1857" s="286" t="s">
        <v>154</v>
      </c>
      <c r="L1857" s="94"/>
      <c r="M1857" s="94"/>
      <c r="N1857" s="94"/>
      <c r="O1857" s="170"/>
    </row>
    <row r="1858" spans="1:15" ht="15" customHeight="1">
      <c r="A1858" s="91">
        <v>2001021</v>
      </c>
      <c r="B1858" s="41" t="s">
        <v>89</v>
      </c>
      <c r="C1858" s="43">
        <v>201</v>
      </c>
      <c r="D1858" s="41" t="s">
        <v>152</v>
      </c>
      <c r="E1858" s="41">
        <v>112002</v>
      </c>
      <c r="F1858" s="42" t="s">
        <v>214</v>
      </c>
      <c r="G1858" s="41"/>
      <c r="H1858" s="41"/>
      <c r="I1858" s="41">
        <v>325</v>
      </c>
      <c r="J1858" s="203"/>
      <c r="K1858" s="286" t="s">
        <v>154</v>
      </c>
      <c r="L1858" s="94"/>
      <c r="M1858" s="94"/>
      <c r="N1858" s="94"/>
      <c r="O1858" s="170"/>
    </row>
    <row r="1859" spans="1:15" ht="15" customHeight="1">
      <c r="A1859" s="91">
        <v>2001011</v>
      </c>
      <c r="B1859" s="41" t="s">
        <v>97</v>
      </c>
      <c r="C1859" s="43">
        <v>201</v>
      </c>
      <c r="D1859" s="41" t="s">
        <v>152</v>
      </c>
      <c r="E1859" s="41">
        <v>112002</v>
      </c>
      <c r="F1859" s="42" t="s">
        <v>214</v>
      </c>
      <c r="G1859" s="41"/>
      <c r="H1859" s="41"/>
      <c r="I1859" s="41">
        <v>5665.03</v>
      </c>
      <c r="J1859" s="203"/>
      <c r="K1859" s="286" t="s">
        <v>154</v>
      </c>
      <c r="L1859" s="94"/>
      <c r="M1859" s="94"/>
      <c r="N1859" s="94"/>
      <c r="O1859" s="170"/>
    </row>
    <row r="1860" spans="1:15" ht="15" customHeight="1">
      <c r="A1860" s="91">
        <v>2001051</v>
      </c>
      <c r="B1860" s="41" t="s">
        <v>87</v>
      </c>
      <c r="C1860" s="43">
        <v>201</v>
      </c>
      <c r="D1860" s="41" t="s">
        <v>152</v>
      </c>
      <c r="E1860" s="41">
        <v>112002</v>
      </c>
      <c r="F1860" s="42" t="s">
        <v>214</v>
      </c>
      <c r="G1860" s="41"/>
      <c r="H1860" s="41"/>
      <c r="I1860" s="41">
        <v>210</v>
      </c>
      <c r="J1860" s="203"/>
      <c r="K1860" s="286" t="s">
        <v>154</v>
      </c>
      <c r="L1860" s="94"/>
      <c r="M1860" s="94"/>
      <c r="N1860" s="94"/>
      <c r="O1860" s="170"/>
    </row>
    <row r="1861" spans="1:15" ht="15" customHeight="1">
      <c r="A1861" s="91">
        <v>2001041</v>
      </c>
      <c r="B1861" s="41" t="s">
        <v>98</v>
      </c>
      <c r="C1861" s="43">
        <v>201</v>
      </c>
      <c r="D1861" s="41" t="s">
        <v>152</v>
      </c>
      <c r="E1861" s="41">
        <v>112002</v>
      </c>
      <c r="F1861" s="42" t="s">
        <v>214</v>
      </c>
      <c r="G1861" s="41"/>
      <c r="H1861" s="41"/>
      <c r="I1861" s="41">
        <v>1754</v>
      </c>
      <c r="J1861" s="203"/>
      <c r="K1861" s="286" t="s">
        <v>154</v>
      </c>
      <c r="L1861" s="94"/>
      <c r="M1861" s="94"/>
      <c r="N1861" s="94"/>
      <c r="O1861" s="170"/>
    </row>
    <row r="1862" spans="1:15" ht="15" customHeight="1">
      <c r="A1862" s="91">
        <v>2001051</v>
      </c>
      <c r="B1862" s="41" t="s">
        <v>87</v>
      </c>
      <c r="C1862" s="43">
        <v>201</v>
      </c>
      <c r="D1862" s="41" t="s">
        <v>152</v>
      </c>
      <c r="E1862" s="41">
        <v>112002</v>
      </c>
      <c r="F1862" s="42" t="s">
        <v>214</v>
      </c>
      <c r="G1862" s="41"/>
      <c r="H1862" s="41"/>
      <c r="I1862" s="41">
        <v>340</v>
      </c>
      <c r="J1862" s="203"/>
      <c r="K1862" s="286" t="s">
        <v>154</v>
      </c>
      <c r="L1862" s="94"/>
      <c r="M1862" s="94"/>
      <c r="N1862" s="94"/>
      <c r="O1862" s="170"/>
    </row>
    <row r="1863" spans="1:15" ht="15" customHeight="1">
      <c r="A1863" s="91">
        <v>2001041</v>
      </c>
      <c r="B1863" s="41" t="s">
        <v>98</v>
      </c>
      <c r="C1863" s="43">
        <v>201</v>
      </c>
      <c r="D1863" s="41" t="s">
        <v>152</v>
      </c>
      <c r="E1863" s="41">
        <v>112002</v>
      </c>
      <c r="F1863" s="42" t="s">
        <v>214</v>
      </c>
      <c r="G1863" s="41"/>
      <c r="H1863" s="41"/>
      <c r="I1863" s="41">
        <v>1555</v>
      </c>
      <c r="J1863" s="203"/>
      <c r="K1863" s="286" t="s">
        <v>154</v>
      </c>
      <c r="L1863" s="94"/>
      <c r="M1863" s="94"/>
      <c r="N1863" s="94"/>
      <c r="O1863" s="170"/>
    </row>
    <row r="1864" spans="1:15" ht="15" customHeight="1">
      <c r="A1864" s="91">
        <v>2001011</v>
      </c>
      <c r="B1864" s="41" t="s">
        <v>97</v>
      </c>
      <c r="C1864" s="43">
        <v>201</v>
      </c>
      <c r="D1864" s="41" t="s">
        <v>152</v>
      </c>
      <c r="E1864" s="41">
        <v>112002</v>
      </c>
      <c r="F1864" s="42" t="s">
        <v>214</v>
      </c>
      <c r="G1864" s="41"/>
      <c r="H1864" s="41"/>
      <c r="I1864" s="41">
        <v>399</v>
      </c>
      <c r="J1864" s="203"/>
      <c r="K1864" s="286" t="s">
        <v>154</v>
      </c>
      <c r="L1864" s="94"/>
      <c r="M1864" s="94"/>
      <c r="N1864" s="94"/>
      <c r="O1864" s="170"/>
    </row>
    <row r="1865" spans="1:15" ht="15" customHeight="1">
      <c r="A1865" s="91">
        <v>2001011</v>
      </c>
      <c r="B1865" s="41" t="s">
        <v>97</v>
      </c>
      <c r="C1865" s="43">
        <v>201</v>
      </c>
      <c r="D1865" s="41" t="s">
        <v>152</v>
      </c>
      <c r="E1865" s="41">
        <v>112002</v>
      </c>
      <c r="F1865" s="42" t="s">
        <v>214</v>
      </c>
      <c r="G1865" s="41"/>
      <c r="H1865" s="41"/>
      <c r="I1865" s="41">
        <v>947</v>
      </c>
      <c r="J1865" s="203"/>
      <c r="K1865" s="286" t="s">
        <v>154</v>
      </c>
      <c r="L1865" s="94"/>
      <c r="M1865" s="94"/>
      <c r="N1865" s="94"/>
      <c r="O1865" s="170"/>
    </row>
    <row r="1866" spans="1:15" ht="15" customHeight="1">
      <c r="A1866" s="91">
        <v>2001011</v>
      </c>
      <c r="B1866" s="41" t="s">
        <v>97</v>
      </c>
      <c r="C1866" s="43">
        <v>201</v>
      </c>
      <c r="D1866" s="41" t="s">
        <v>152</v>
      </c>
      <c r="E1866" s="41">
        <v>112002</v>
      </c>
      <c r="F1866" s="42" t="s">
        <v>214</v>
      </c>
      <c r="G1866" s="41"/>
      <c r="H1866" s="41"/>
      <c r="I1866" s="41">
        <v>399</v>
      </c>
      <c r="J1866" s="203"/>
      <c r="K1866" s="286" t="s">
        <v>154</v>
      </c>
      <c r="L1866" s="94"/>
      <c r="M1866" s="94"/>
      <c r="N1866" s="94"/>
      <c r="O1866" s="170"/>
    </row>
    <row r="1867" spans="1:15" ht="15" customHeight="1">
      <c r="A1867" s="91">
        <v>2001011</v>
      </c>
      <c r="B1867" s="41" t="s">
        <v>97</v>
      </c>
      <c r="C1867" s="43">
        <v>201</v>
      </c>
      <c r="D1867" s="41" t="s">
        <v>152</v>
      </c>
      <c r="E1867" s="41">
        <v>112002</v>
      </c>
      <c r="F1867" s="42" t="s">
        <v>214</v>
      </c>
      <c r="G1867" s="41"/>
      <c r="H1867" s="41"/>
      <c r="I1867" s="41">
        <v>914</v>
      </c>
      <c r="J1867" s="203"/>
      <c r="K1867" s="286" t="s">
        <v>154</v>
      </c>
      <c r="L1867" s="94"/>
      <c r="M1867" s="94"/>
      <c r="N1867" s="94"/>
      <c r="O1867" s="170"/>
    </row>
    <row r="1868" spans="1:15" ht="15" customHeight="1">
      <c r="A1868" s="91">
        <v>2001041</v>
      </c>
      <c r="B1868" s="41" t="s">
        <v>98</v>
      </c>
      <c r="C1868" s="43">
        <v>201</v>
      </c>
      <c r="D1868" s="41" t="s">
        <v>152</v>
      </c>
      <c r="E1868" s="41">
        <v>112002</v>
      </c>
      <c r="F1868" s="42" t="s">
        <v>214</v>
      </c>
      <c r="G1868" s="41"/>
      <c r="H1868" s="41"/>
      <c r="I1868" s="41">
        <v>1577</v>
      </c>
      <c r="J1868" s="203"/>
      <c r="K1868" s="286" t="s">
        <v>154</v>
      </c>
      <c r="L1868" s="94"/>
      <c r="M1868" s="94"/>
      <c r="N1868" s="94"/>
      <c r="O1868" s="170"/>
    </row>
    <row r="1869" spans="1:15" ht="15" customHeight="1">
      <c r="A1869" s="91">
        <v>2001011</v>
      </c>
      <c r="B1869" s="41" t="s">
        <v>97</v>
      </c>
      <c r="C1869" s="43">
        <v>201</v>
      </c>
      <c r="D1869" s="41" t="s">
        <v>152</v>
      </c>
      <c r="E1869" s="41">
        <v>112002</v>
      </c>
      <c r="F1869" s="42" t="s">
        <v>214</v>
      </c>
      <c r="G1869" s="41"/>
      <c r="H1869" s="41"/>
      <c r="I1869" s="41">
        <v>698</v>
      </c>
      <c r="J1869" s="203"/>
      <c r="K1869" s="286" t="s">
        <v>154</v>
      </c>
      <c r="L1869" s="94"/>
      <c r="M1869" s="94"/>
      <c r="N1869" s="94"/>
      <c r="O1869" s="170"/>
    </row>
    <row r="1870" spans="1:15" ht="15" customHeight="1">
      <c r="A1870" s="91">
        <v>2001041</v>
      </c>
      <c r="B1870" s="41" t="s">
        <v>98</v>
      </c>
      <c r="C1870" s="43">
        <v>201</v>
      </c>
      <c r="D1870" s="41" t="s">
        <v>152</v>
      </c>
      <c r="E1870" s="41">
        <v>112002</v>
      </c>
      <c r="F1870" s="42" t="s">
        <v>214</v>
      </c>
      <c r="G1870" s="41"/>
      <c r="H1870" s="41"/>
      <c r="I1870" s="41">
        <v>537</v>
      </c>
      <c r="J1870" s="203"/>
      <c r="K1870" s="286" t="s">
        <v>154</v>
      </c>
      <c r="L1870" s="94"/>
      <c r="M1870" s="94"/>
      <c r="N1870" s="94"/>
      <c r="O1870" s="170"/>
    </row>
    <row r="1871" spans="1:15" ht="15" customHeight="1">
      <c r="A1871" s="91">
        <v>2001051</v>
      </c>
      <c r="B1871" s="41" t="s">
        <v>87</v>
      </c>
      <c r="C1871" s="43">
        <v>201</v>
      </c>
      <c r="D1871" s="41" t="s">
        <v>152</v>
      </c>
      <c r="E1871" s="41">
        <v>112002</v>
      </c>
      <c r="F1871" s="42" t="s">
        <v>214</v>
      </c>
      <c r="G1871" s="41"/>
      <c r="H1871" s="41"/>
      <c r="I1871" s="41">
        <v>1270.01</v>
      </c>
      <c r="J1871" s="203"/>
      <c r="K1871" s="286" t="s">
        <v>154</v>
      </c>
      <c r="L1871" s="94"/>
      <c r="M1871" s="94"/>
      <c r="N1871" s="94"/>
      <c r="O1871" s="170"/>
    </row>
    <row r="1872" spans="1:15" ht="15" customHeight="1">
      <c r="A1872" s="91">
        <v>2001041</v>
      </c>
      <c r="B1872" s="41" t="s">
        <v>98</v>
      </c>
      <c r="C1872" s="43">
        <v>201</v>
      </c>
      <c r="D1872" s="41" t="s">
        <v>152</v>
      </c>
      <c r="E1872" s="41">
        <v>112002</v>
      </c>
      <c r="F1872" s="42" t="s">
        <v>214</v>
      </c>
      <c r="G1872" s="41"/>
      <c r="H1872" s="41"/>
      <c r="I1872" s="41">
        <v>8500</v>
      </c>
      <c r="J1872" s="203"/>
      <c r="K1872" s="286" t="s">
        <v>154</v>
      </c>
      <c r="L1872" s="94"/>
      <c r="M1872" s="94"/>
      <c r="N1872" s="94"/>
      <c r="O1872" s="170"/>
    </row>
    <row r="1873" spans="1:15" ht="15" customHeight="1">
      <c r="A1873" s="91">
        <v>2001051</v>
      </c>
      <c r="B1873" s="41" t="s">
        <v>87</v>
      </c>
      <c r="C1873" s="43">
        <v>201</v>
      </c>
      <c r="D1873" s="41" t="s">
        <v>152</v>
      </c>
      <c r="E1873" s="41">
        <v>112002</v>
      </c>
      <c r="F1873" s="42" t="s">
        <v>214</v>
      </c>
      <c r="G1873" s="41"/>
      <c r="H1873" s="41"/>
      <c r="I1873" s="41">
        <v>110</v>
      </c>
      <c r="J1873" s="203"/>
      <c r="K1873" s="286" t="s">
        <v>154</v>
      </c>
      <c r="L1873" s="94"/>
      <c r="M1873" s="94"/>
      <c r="N1873" s="94"/>
      <c r="O1873" s="170"/>
    </row>
    <row r="1874" spans="1:15" ht="15" customHeight="1">
      <c r="A1874" s="91">
        <v>2001021</v>
      </c>
      <c r="B1874" s="41" t="s">
        <v>89</v>
      </c>
      <c r="C1874" s="43">
        <v>201</v>
      </c>
      <c r="D1874" s="41" t="s">
        <v>152</v>
      </c>
      <c r="E1874" s="41">
        <v>112002</v>
      </c>
      <c r="F1874" s="42" t="s">
        <v>214</v>
      </c>
      <c r="G1874" s="41"/>
      <c r="H1874" s="41"/>
      <c r="I1874" s="41">
        <v>1082</v>
      </c>
      <c r="J1874" s="203"/>
      <c r="K1874" s="286" t="s">
        <v>154</v>
      </c>
      <c r="L1874" s="94"/>
      <c r="M1874" s="94"/>
      <c r="N1874" s="94"/>
      <c r="O1874" s="170"/>
    </row>
    <row r="1875" spans="1:15" ht="15" customHeight="1">
      <c r="A1875" s="91">
        <v>2001051</v>
      </c>
      <c r="B1875" s="41" t="s">
        <v>87</v>
      </c>
      <c r="C1875" s="43">
        <v>201</v>
      </c>
      <c r="D1875" s="41" t="s">
        <v>152</v>
      </c>
      <c r="E1875" s="41">
        <v>112002</v>
      </c>
      <c r="F1875" s="42" t="s">
        <v>214</v>
      </c>
      <c r="G1875" s="41"/>
      <c r="H1875" s="41"/>
      <c r="I1875" s="41">
        <v>1270.01</v>
      </c>
      <c r="J1875" s="203"/>
      <c r="K1875" s="286" t="s">
        <v>154</v>
      </c>
      <c r="L1875" s="94"/>
      <c r="M1875" s="94"/>
      <c r="N1875" s="94"/>
      <c r="O1875" s="170"/>
    </row>
    <row r="1876" spans="1:15" ht="15" customHeight="1">
      <c r="A1876" s="91">
        <v>2001041</v>
      </c>
      <c r="B1876" s="41" t="s">
        <v>98</v>
      </c>
      <c r="C1876" s="43">
        <v>201</v>
      </c>
      <c r="D1876" s="41" t="s">
        <v>152</v>
      </c>
      <c r="E1876" s="41">
        <v>112002</v>
      </c>
      <c r="F1876" s="42" t="s">
        <v>214</v>
      </c>
      <c r="G1876" s="41"/>
      <c r="H1876" s="41"/>
      <c r="I1876" s="41">
        <v>2539</v>
      </c>
      <c r="J1876" s="203"/>
      <c r="K1876" s="286" t="s">
        <v>154</v>
      </c>
      <c r="L1876" s="94"/>
      <c r="M1876" s="94"/>
      <c r="N1876" s="94"/>
      <c r="O1876" s="170"/>
    </row>
    <row r="1877" spans="1:15" ht="15" customHeight="1">
      <c r="A1877" s="91">
        <v>2001041</v>
      </c>
      <c r="B1877" s="41" t="s">
        <v>98</v>
      </c>
      <c r="C1877" s="43">
        <v>201</v>
      </c>
      <c r="D1877" s="41" t="s">
        <v>152</v>
      </c>
      <c r="E1877" s="41">
        <v>112002</v>
      </c>
      <c r="F1877" s="42" t="s">
        <v>214</v>
      </c>
      <c r="G1877" s="41"/>
      <c r="H1877" s="41"/>
      <c r="I1877" s="41">
        <v>9654</v>
      </c>
      <c r="J1877" s="203"/>
      <c r="K1877" s="286" t="s">
        <v>154</v>
      </c>
      <c r="L1877" s="94"/>
      <c r="M1877" s="94"/>
      <c r="N1877" s="94"/>
      <c r="O1877" s="170"/>
    </row>
    <row r="1878" spans="1:15" ht="15" customHeight="1">
      <c r="A1878" s="91">
        <v>2001051</v>
      </c>
      <c r="B1878" s="41" t="s">
        <v>87</v>
      </c>
      <c r="C1878" s="43">
        <v>201</v>
      </c>
      <c r="D1878" s="41" t="s">
        <v>152</v>
      </c>
      <c r="E1878" s="41">
        <v>112002</v>
      </c>
      <c r="F1878" s="42" t="s">
        <v>214</v>
      </c>
      <c r="G1878" s="41"/>
      <c r="H1878" s="41"/>
      <c r="I1878" s="41">
        <v>160</v>
      </c>
      <c r="J1878" s="203"/>
      <c r="K1878" s="286" t="s">
        <v>154</v>
      </c>
      <c r="L1878" s="94"/>
      <c r="M1878" s="94"/>
      <c r="N1878" s="94"/>
      <c r="O1878" s="170"/>
    </row>
    <row r="1879" spans="1:15" ht="15" customHeight="1">
      <c r="A1879" s="91">
        <v>2001011</v>
      </c>
      <c r="B1879" s="41" t="s">
        <v>97</v>
      </c>
      <c r="C1879" s="43">
        <v>201</v>
      </c>
      <c r="D1879" s="41" t="s">
        <v>152</v>
      </c>
      <c r="E1879" s="41">
        <v>112007</v>
      </c>
      <c r="F1879" s="42" t="s">
        <v>215</v>
      </c>
      <c r="G1879" s="41"/>
      <c r="H1879" s="41"/>
      <c r="I1879" s="41">
        <v>909.33</v>
      </c>
      <c r="J1879" s="203"/>
      <c r="K1879" s="286" t="s">
        <v>154</v>
      </c>
      <c r="L1879" s="94"/>
      <c r="M1879" s="94"/>
      <c r="N1879" s="94"/>
      <c r="O1879" s="170"/>
    </row>
    <row r="1880" spans="1:15" ht="15" customHeight="1">
      <c r="A1880" s="91">
        <v>2001011</v>
      </c>
      <c r="B1880" s="41" t="s">
        <v>97</v>
      </c>
      <c r="C1880" s="43">
        <v>201</v>
      </c>
      <c r="D1880" s="41" t="s">
        <v>152</v>
      </c>
      <c r="E1880" s="41">
        <v>112007</v>
      </c>
      <c r="F1880" s="42" t="s">
        <v>215</v>
      </c>
      <c r="G1880" s="41"/>
      <c r="H1880" s="41"/>
      <c r="I1880" s="41">
        <v>909.33</v>
      </c>
      <c r="J1880" s="203"/>
      <c r="K1880" s="286" t="s">
        <v>154</v>
      </c>
      <c r="L1880" s="94"/>
      <c r="M1880" s="94"/>
      <c r="N1880" s="94"/>
      <c r="O1880" s="170"/>
    </row>
    <row r="1881" spans="1:15" ht="15" customHeight="1">
      <c r="A1881" s="91">
        <v>2001011</v>
      </c>
      <c r="B1881" s="41" t="s">
        <v>97</v>
      </c>
      <c r="C1881" s="43">
        <v>201</v>
      </c>
      <c r="D1881" s="41" t="s">
        <v>152</v>
      </c>
      <c r="E1881" s="41">
        <v>112007</v>
      </c>
      <c r="F1881" s="42" t="s">
        <v>215</v>
      </c>
      <c r="G1881" s="41"/>
      <c r="H1881" s="41"/>
      <c r="I1881" s="41">
        <v>1459.08</v>
      </c>
      <c r="J1881" s="203"/>
      <c r="K1881" s="286" t="s">
        <v>154</v>
      </c>
      <c r="L1881" s="94"/>
      <c r="M1881" s="94"/>
      <c r="N1881" s="94"/>
      <c r="O1881" s="170"/>
    </row>
    <row r="1882" spans="1:15" ht="15" customHeight="1">
      <c r="A1882" s="91">
        <v>2001011</v>
      </c>
      <c r="B1882" s="41" t="s">
        <v>97</v>
      </c>
      <c r="C1882" s="43">
        <v>201</v>
      </c>
      <c r="D1882" s="41" t="s">
        <v>152</v>
      </c>
      <c r="E1882" s="41">
        <v>112007</v>
      </c>
      <c r="F1882" s="42" t="s">
        <v>215</v>
      </c>
      <c r="G1882" s="41"/>
      <c r="H1882" s="41"/>
      <c r="I1882" s="41">
        <v>900.83</v>
      </c>
      <c r="J1882" s="203"/>
      <c r="K1882" s="286" t="s">
        <v>154</v>
      </c>
      <c r="L1882" s="94"/>
      <c r="M1882" s="94"/>
      <c r="N1882" s="94"/>
      <c r="O1882" s="170"/>
    </row>
    <row r="1883" spans="1:15" ht="15" customHeight="1">
      <c r="A1883" s="91">
        <v>2001011</v>
      </c>
      <c r="B1883" s="41" t="s">
        <v>97</v>
      </c>
      <c r="C1883" s="43">
        <v>201</v>
      </c>
      <c r="D1883" s="41" t="s">
        <v>152</v>
      </c>
      <c r="E1883" s="41">
        <v>112007</v>
      </c>
      <c r="F1883" s="42" t="s">
        <v>215</v>
      </c>
      <c r="G1883" s="41"/>
      <c r="H1883" s="41"/>
      <c r="I1883" s="41">
        <v>237.86</v>
      </c>
      <c r="J1883" s="203"/>
      <c r="K1883" s="286" t="s">
        <v>154</v>
      </c>
      <c r="L1883" s="94"/>
      <c r="M1883" s="94"/>
      <c r="N1883" s="94"/>
      <c r="O1883" s="170"/>
    </row>
    <row r="1884" spans="1:15" ht="15" customHeight="1">
      <c r="A1884" s="91">
        <v>2001011</v>
      </c>
      <c r="B1884" s="41" t="s">
        <v>97</v>
      </c>
      <c r="C1884" s="43">
        <v>201</v>
      </c>
      <c r="D1884" s="41" t="s">
        <v>152</v>
      </c>
      <c r="E1884" s="41">
        <v>112007</v>
      </c>
      <c r="F1884" s="42" t="s">
        <v>215</v>
      </c>
      <c r="G1884" s="41"/>
      <c r="H1884" s="41"/>
      <c r="I1884" s="41">
        <v>190.37</v>
      </c>
      <c r="J1884" s="203"/>
      <c r="K1884" s="286" t="s">
        <v>154</v>
      </c>
      <c r="L1884" s="94"/>
      <c r="M1884" s="94"/>
      <c r="N1884" s="94"/>
      <c r="O1884" s="170"/>
    </row>
    <row r="1885" spans="1:15" ht="15" customHeight="1">
      <c r="A1885" s="91">
        <v>2001021</v>
      </c>
      <c r="B1885" s="41" t="s">
        <v>89</v>
      </c>
      <c r="C1885" s="43">
        <v>201</v>
      </c>
      <c r="D1885" s="41" t="s">
        <v>152</v>
      </c>
      <c r="E1885" s="41">
        <v>112080</v>
      </c>
      <c r="F1885" s="201" t="s">
        <v>216</v>
      </c>
      <c r="G1885" s="41"/>
      <c r="H1885" s="41"/>
      <c r="I1885" s="41">
        <v>366</v>
      </c>
      <c r="J1885" s="203"/>
      <c r="K1885" s="286" t="s">
        <v>154</v>
      </c>
      <c r="L1885" s="94"/>
      <c r="M1885" s="94"/>
      <c r="N1885" s="94"/>
      <c r="O1885" s="170"/>
    </row>
    <row r="1886" spans="1:15" ht="15" customHeight="1">
      <c r="A1886" s="91">
        <v>2001041</v>
      </c>
      <c r="B1886" s="41" t="s">
        <v>98</v>
      </c>
      <c r="C1886" s="43">
        <v>201</v>
      </c>
      <c r="D1886" s="41" t="s">
        <v>152</v>
      </c>
      <c r="E1886" s="41">
        <v>112080</v>
      </c>
      <c r="F1886" s="201" t="s">
        <v>216</v>
      </c>
      <c r="G1886" s="41"/>
      <c r="H1886" s="41"/>
      <c r="I1886" s="41">
        <v>366</v>
      </c>
      <c r="J1886" s="203"/>
      <c r="K1886" s="286" t="s">
        <v>154</v>
      </c>
      <c r="L1886" s="94"/>
      <c r="M1886" s="94"/>
      <c r="N1886" s="94"/>
      <c r="O1886" s="170"/>
    </row>
    <row r="1887" spans="1:15" ht="15" customHeight="1">
      <c r="A1887" s="91">
        <v>2000010</v>
      </c>
      <c r="B1887" s="41" t="s">
        <v>159</v>
      </c>
      <c r="C1887" s="43">
        <v>201</v>
      </c>
      <c r="D1887" s="41" t="s">
        <v>152</v>
      </c>
      <c r="E1887" s="41">
        <v>112080</v>
      </c>
      <c r="F1887" s="201" t="s">
        <v>216</v>
      </c>
      <c r="G1887" s="41"/>
      <c r="H1887" s="41"/>
      <c r="I1887" s="41">
        <v>366</v>
      </c>
      <c r="J1887" s="203"/>
      <c r="K1887" s="286" t="s">
        <v>161</v>
      </c>
      <c r="L1887" s="94"/>
      <c r="M1887" s="94"/>
      <c r="N1887" s="94"/>
      <c r="O1887" s="170"/>
    </row>
    <row r="1888" spans="1:15" ht="15" customHeight="1">
      <c r="A1888" s="91">
        <v>2000010</v>
      </c>
      <c r="B1888" s="41" t="s">
        <v>159</v>
      </c>
      <c r="C1888" s="43">
        <v>201</v>
      </c>
      <c r="D1888" s="41" t="s">
        <v>152</v>
      </c>
      <c r="E1888" s="41">
        <v>112080</v>
      </c>
      <c r="F1888" s="201" t="s">
        <v>216</v>
      </c>
      <c r="G1888" s="41"/>
      <c r="H1888" s="41"/>
      <c r="I1888" s="41">
        <v>963.8</v>
      </c>
      <c r="J1888" s="203"/>
      <c r="K1888" s="286" t="s">
        <v>161</v>
      </c>
      <c r="L1888" s="94"/>
      <c r="M1888" s="94"/>
      <c r="N1888" s="94"/>
      <c r="O1888" s="170"/>
    </row>
    <row r="1889" spans="1:15" ht="15" customHeight="1">
      <c r="A1889" s="91">
        <v>2001021</v>
      </c>
      <c r="B1889" s="41" t="s">
        <v>89</v>
      </c>
      <c r="C1889" s="43">
        <v>201</v>
      </c>
      <c r="D1889" s="41" t="s">
        <v>152</v>
      </c>
      <c r="E1889" s="41">
        <v>112080</v>
      </c>
      <c r="F1889" s="201" t="s">
        <v>216</v>
      </c>
      <c r="G1889" s="41"/>
      <c r="H1889" s="41"/>
      <c r="I1889" s="41">
        <v>366</v>
      </c>
      <c r="J1889" s="203"/>
      <c r="K1889" s="286" t="s">
        <v>154</v>
      </c>
      <c r="L1889" s="94"/>
      <c r="M1889" s="94"/>
      <c r="N1889" s="94"/>
      <c r="O1889" s="170"/>
    </row>
    <row r="1890" spans="1:15" ht="15" customHeight="1">
      <c r="A1890" s="91">
        <v>2001041</v>
      </c>
      <c r="B1890" s="41" t="s">
        <v>98</v>
      </c>
      <c r="C1890" s="43">
        <v>201</v>
      </c>
      <c r="D1890" s="41" t="s">
        <v>152</v>
      </c>
      <c r="E1890" s="41">
        <v>112080</v>
      </c>
      <c r="F1890" s="201" t="s">
        <v>216</v>
      </c>
      <c r="G1890" s="41"/>
      <c r="H1890" s="41"/>
      <c r="I1890" s="41">
        <v>366</v>
      </c>
      <c r="J1890" s="203"/>
      <c r="K1890" s="286" t="s">
        <v>154</v>
      </c>
      <c r="L1890" s="94"/>
      <c r="M1890" s="94"/>
      <c r="N1890" s="94"/>
      <c r="O1890" s="170"/>
    </row>
    <row r="1891" spans="1:15" ht="15" customHeight="1">
      <c r="A1891" s="91">
        <v>2000010</v>
      </c>
      <c r="B1891" s="41" t="s">
        <v>159</v>
      </c>
      <c r="C1891" s="43">
        <v>201</v>
      </c>
      <c r="D1891" s="41" t="s">
        <v>152</v>
      </c>
      <c r="E1891" s="41">
        <v>112080</v>
      </c>
      <c r="F1891" s="201" t="s">
        <v>216</v>
      </c>
      <c r="G1891" s="41"/>
      <c r="H1891" s="41"/>
      <c r="I1891" s="41">
        <v>732</v>
      </c>
      <c r="J1891" s="203"/>
      <c r="K1891" s="286" t="s">
        <v>161</v>
      </c>
      <c r="L1891" s="94"/>
      <c r="M1891" s="94"/>
      <c r="N1891" s="94"/>
      <c r="O1891" s="170"/>
    </row>
    <row r="1892" spans="1:15" ht="15" customHeight="1">
      <c r="A1892" s="91">
        <v>2001021</v>
      </c>
      <c r="B1892" s="41" t="s">
        <v>89</v>
      </c>
      <c r="C1892" s="43">
        <v>201</v>
      </c>
      <c r="D1892" s="41" t="s">
        <v>152</v>
      </c>
      <c r="E1892" s="41">
        <v>112080</v>
      </c>
      <c r="F1892" s="201" t="s">
        <v>216</v>
      </c>
      <c r="G1892" s="41"/>
      <c r="H1892" s="41"/>
      <c r="I1892" s="41">
        <v>366</v>
      </c>
      <c r="J1892" s="203"/>
      <c r="K1892" s="286" t="s">
        <v>154</v>
      </c>
      <c r="L1892" s="94"/>
      <c r="M1892" s="94"/>
      <c r="N1892" s="94"/>
      <c r="O1892" s="170"/>
    </row>
    <row r="1893" spans="1:15" ht="15" customHeight="1">
      <c r="A1893" s="91">
        <v>2001041</v>
      </c>
      <c r="B1893" s="41" t="s">
        <v>98</v>
      </c>
      <c r="C1893" s="43">
        <v>201</v>
      </c>
      <c r="D1893" s="41" t="s">
        <v>152</v>
      </c>
      <c r="E1893" s="41">
        <v>112080</v>
      </c>
      <c r="F1893" s="201" t="s">
        <v>216</v>
      </c>
      <c r="G1893" s="41"/>
      <c r="H1893" s="41"/>
      <c r="I1893" s="41">
        <v>366</v>
      </c>
      <c r="J1893" s="203"/>
      <c r="K1893" s="286" t="s">
        <v>154</v>
      </c>
      <c r="L1893" s="94"/>
      <c r="M1893" s="94"/>
      <c r="N1893" s="94"/>
      <c r="O1893" s="170"/>
    </row>
    <row r="1894" spans="1:15" ht="15" customHeight="1">
      <c r="A1894" s="91">
        <v>2000010</v>
      </c>
      <c r="B1894" s="41" t="s">
        <v>159</v>
      </c>
      <c r="C1894" s="43">
        <v>201</v>
      </c>
      <c r="D1894" s="41" t="s">
        <v>152</v>
      </c>
      <c r="E1894" s="41">
        <v>112080</v>
      </c>
      <c r="F1894" s="201" t="s">
        <v>216</v>
      </c>
      <c r="G1894" s="41"/>
      <c r="H1894" s="41"/>
      <c r="I1894" s="41">
        <v>732</v>
      </c>
      <c r="J1894" s="203"/>
      <c r="K1894" s="286" t="s">
        <v>161</v>
      </c>
      <c r="L1894" s="94"/>
      <c r="M1894" s="94"/>
      <c r="N1894" s="94"/>
      <c r="O1894" s="170"/>
    </row>
    <row r="1895" spans="1:15" ht="15" customHeight="1">
      <c r="A1895" s="91">
        <v>2001021</v>
      </c>
      <c r="B1895" s="41" t="s">
        <v>89</v>
      </c>
      <c r="C1895" s="43">
        <v>201</v>
      </c>
      <c r="D1895" s="41" t="s">
        <v>152</v>
      </c>
      <c r="E1895" s="41">
        <v>112080</v>
      </c>
      <c r="F1895" s="201" t="s">
        <v>216</v>
      </c>
      <c r="G1895" s="41"/>
      <c r="H1895" s="41"/>
      <c r="I1895" s="41">
        <v>366</v>
      </c>
      <c r="J1895" s="203"/>
      <c r="K1895" s="286" t="s">
        <v>154</v>
      </c>
      <c r="L1895" s="94"/>
      <c r="M1895" s="94"/>
      <c r="N1895" s="94"/>
      <c r="O1895" s="170"/>
    </row>
    <row r="1896" spans="1:15" ht="15" customHeight="1">
      <c r="A1896" s="91">
        <v>2001041</v>
      </c>
      <c r="B1896" s="41" t="s">
        <v>98</v>
      </c>
      <c r="C1896" s="43">
        <v>201</v>
      </c>
      <c r="D1896" s="41" t="s">
        <v>152</v>
      </c>
      <c r="E1896" s="41">
        <v>112080</v>
      </c>
      <c r="F1896" s="201" t="s">
        <v>216</v>
      </c>
      <c r="G1896" s="41"/>
      <c r="H1896" s="41"/>
      <c r="I1896" s="41">
        <v>366</v>
      </c>
      <c r="J1896" s="203"/>
      <c r="K1896" s="286" t="s">
        <v>154</v>
      </c>
      <c r="L1896" s="94"/>
      <c r="M1896" s="94"/>
      <c r="N1896" s="94"/>
      <c r="O1896" s="170"/>
    </row>
    <row r="1897" spans="1:15" ht="15" customHeight="1">
      <c r="A1897" s="91">
        <v>2001051</v>
      </c>
      <c r="B1897" s="41" t="s">
        <v>87</v>
      </c>
      <c r="C1897" s="43">
        <v>201</v>
      </c>
      <c r="D1897" s="41" t="s">
        <v>152</v>
      </c>
      <c r="E1897" s="41">
        <v>112080</v>
      </c>
      <c r="F1897" s="201" t="s">
        <v>216</v>
      </c>
      <c r="G1897" s="41"/>
      <c r="H1897" s="41"/>
      <c r="I1897" s="41">
        <v>1100</v>
      </c>
      <c r="J1897" s="203"/>
      <c r="K1897" s="286" t="s">
        <v>154</v>
      </c>
      <c r="L1897" s="94"/>
      <c r="M1897" s="94"/>
      <c r="N1897" s="94"/>
      <c r="O1897" s="170"/>
    </row>
    <row r="1898" spans="1:15" ht="15" customHeight="1">
      <c r="A1898" s="91">
        <v>2000010</v>
      </c>
      <c r="B1898" s="41" t="s">
        <v>159</v>
      </c>
      <c r="C1898" s="43">
        <v>201</v>
      </c>
      <c r="D1898" s="41" t="s">
        <v>152</v>
      </c>
      <c r="E1898" s="41">
        <v>112080</v>
      </c>
      <c r="F1898" s="201" t="s">
        <v>216</v>
      </c>
      <c r="G1898" s="41"/>
      <c r="H1898" s="41"/>
      <c r="I1898" s="41">
        <v>732</v>
      </c>
      <c r="J1898" s="203"/>
      <c r="K1898" s="286" t="s">
        <v>161</v>
      </c>
      <c r="L1898" s="94"/>
      <c r="M1898" s="94"/>
      <c r="N1898" s="94"/>
      <c r="O1898" s="170"/>
    </row>
    <row r="1899" spans="1:15" ht="15" customHeight="1">
      <c r="A1899" s="91">
        <v>2001021</v>
      </c>
      <c r="B1899" s="41" t="s">
        <v>89</v>
      </c>
      <c r="C1899" s="43">
        <v>201</v>
      </c>
      <c r="D1899" s="41" t="s">
        <v>152</v>
      </c>
      <c r="E1899" s="41">
        <v>112080</v>
      </c>
      <c r="F1899" s="201" t="s">
        <v>216</v>
      </c>
      <c r="G1899" s="41"/>
      <c r="H1899" s="41"/>
      <c r="I1899" s="41">
        <v>366</v>
      </c>
      <c r="J1899" s="203"/>
      <c r="K1899" s="286" t="s">
        <v>154</v>
      </c>
      <c r="L1899" s="94"/>
      <c r="M1899" s="94"/>
      <c r="N1899" s="94"/>
      <c r="O1899" s="170"/>
    </row>
    <row r="1900" spans="1:15" ht="15" customHeight="1">
      <c r="A1900" s="91">
        <v>2001041</v>
      </c>
      <c r="B1900" s="41" t="s">
        <v>98</v>
      </c>
      <c r="C1900" s="43">
        <v>201</v>
      </c>
      <c r="D1900" s="41" t="s">
        <v>152</v>
      </c>
      <c r="E1900" s="41">
        <v>112080</v>
      </c>
      <c r="F1900" s="201" t="s">
        <v>216</v>
      </c>
      <c r="G1900" s="41"/>
      <c r="H1900" s="41"/>
      <c r="I1900" s="41">
        <v>366</v>
      </c>
      <c r="J1900" s="203"/>
      <c r="K1900" s="286" t="s">
        <v>154</v>
      </c>
      <c r="L1900" s="94"/>
      <c r="M1900" s="94"/>
      <c r="N1900" s="94"/>
      <c r="O1900" s="170"/>
    </row>
    <row r="1901" spans="1:15" ht="15" customHeight="1">
      <c r="A1901" s="91">
        <v>2001021</v>
      </c>
      <c r="B1901" s="41" t="s">
        <v>89</v>
      </c>
      <c r="C1901" s="43">
        <v>201</v>
      </c>
      <c r="D1901" s="41" t="s">
        <v>152</v>
      </c>
      <c r="E1901" s="41">
        <v>112080</v>
      </c>
      <c r="F1901" s="201" t="s">
        <v>216</v>
      </c>
      <c r="G1901" s="41"/>
      <c r="H1901" s="41"/>
      <c r="I1901" s="41">
        <v>366</v>
      </c>
      <c r="J1901" s="203"/>
      <c r="K1901" s="286" t="s">
        <v>154</v>
      </c>
      <c r="L1901" s="94"/>
      <c r="M1901" s="94"/>
      <c r="N1901" s="94"/>
      <c r="O1901" s="170"/>
    </row>
    <row r="1902" spans="1:15" ht="15" customHeight="1">
      <c r="A1902" s="91">
        <v>2000010</v>
      </c>
      <c r="B1902" s="41" t="s">
        <v>159</v>
      </c>
      <c r="C1902" s="43">
        <v>201</v>
      </c>
      <c r="D1902" s="41" t="s">
        <v>152</v>
      </c>
      <c r="E1902" s="41">
        <v>112080</v>
      </c>
      <c r="F1902" s="201" t="s">
        <v>216</v>
      </c>
      <c r="G1902" s="41"/>
      <c r="H1902" s="41"/>
      <c r="I1902" s="41">
        <v>732</v>
      </c>
      <c r="J1902" s="203"/>
      <c r="K1902" s="286" t="s">
        <v>161</v>
      </c>
      <c r="L1902" s="94"/>
      <c r="M1902" s="94"/>
      <c r="N1902" s="94"/>
      <c r="O1902" s="170"/>
    </row>
    <row r="1903" spans="1:15" ht="15" customHeight="1">
      <c r="A1903" s="91">
        <v>2001041</v>
      </c>
      <c r="B1903" s="41" t="s">
        <v>98</v>
      </c>
      <c r="C1903" s="43">
        <v>201</v>
      </c>
      <c r="D1903" s="41" t="s">
        <v>152</v>
      </c>
      <c r="E1903" s="41">
        <v>112080</v>
      </c>
      <c r="F1903" s="201" t="s">
        <v>216</v>
      </c>
      <c r="G1903" s="41"/>
      <c r="H1903" s="41"/>
      <c r="I1903" s="41">
        <v>366</v>
      </c>
      <c r="J1903" s="203"/>
      <c r="K1903" s="286" t="s">
        <v>154</v>
      </c>
      <c r="L1903" s="94"/>
      <c r="M1903" s="94"/>
      <c r="N1903" s="94"/>
      <c r="O1903" s="170"/>
    </row>
    <row r="1904" spans="1:15" ht="15" customHeight="1">
      <c r="A1904" s="91">
        <v>2001011</v>
      </c>
      <c r="B1904" s="41" t="s">
        <v>97</v>
      </c>
      <c r="C1904" s="43">
        <v>201</v>
      </c>
      <c r="D1904" s="41" t="s">
        <v>152</v>
      </c>
      <c r="E1904" s="41">
        <v>112080</v>
      </c>
      <c r="F1904" s="201" t="s">
        <v>216</v>
      </c>
      <c r="G1904" s="41"/>
      <c r="H1904" s="41"/>
      <c r="I1904" s="41">
        <v>1100</v>
      </c>
      <c r="J1904" s="203"/>
      <c r="K1904" s="286" t="s">
        <v>154</v>
      </c>
      <c r="L1904" s="94"/>
      <c r="M1904" s="94"/>
      <c r="N1904" s="94"/>
      <c r="O1904" s="170"/>
    </row>
    <row r="1905" spans="1:15" ht="15" customHeight="1">
      <c r="A1905" s="91">
        <v>2000010</v>
      </c>
      <c r="B1905" s="41" t="s">
        <v>159</v>
      </c>
      <c r="C1905" s="43">
        <v>201</v>
      </c>
      <c r="D1905" s="41" t="s">
        <v>152</v>
      </c>
      <c r="E1905" s="41">
        <v>112080</v>
      </c>
      <c r="F1905" s="201" t="s">
        <v>216</v>
      </c>
      <c r="G1905" s="41"/>
      <c r="H1905" s="41"/>
      <c r="I1905" s="41">
        <v>79.900000000000006</v>
      </c>
      <c r="J1905" s="203"/>
      <c r="K1905" s="286" t="s">
        <v>161</v>
      </c>
      <c r="L1905" s="94"/>
      <c r="M1905" s="94"/>
      <c r="N1905" s="94"/>
      <c r="O1905" s="170"/>
    </row>
    <row r="1906" spans="1:15" ht="15" customHeight="1">
      <c r="A1906" s="91">
        <v>2001041</v>
      </c>
      <c r="B1906" s="41" t="s">
        <v>98</v>
      </c>
      <c r="C1906" s="43">
        <v>201</v>
      </c>
      <c r="D1906" s="41" t="s">
        <v>152</v>
      </c>
      <c r="E1906" s="41">
        <v>112080</v>
      </c>
      <c r="F1906" s="201" t="s">
        <v>216</v>
      </c>
      <c r="G1906" s="41"/>
      <c r="H1906" s="41"/>
      <c r="I1906" s="41">
        <v>366</v>
      </c>
      <c r="J1906" s="203"/>
      <c r="K1906" s="286" t="s">
        <v>154</v>
      </c>
      <c r="L1906" s="94"/>
      <c r="M1906" s="94"/>
      <c r="N1906" s="94"/>
      <c r="O1906" s="170"/>
    </row>
    <row r="1907" spans="1:15" ht="15" customHeight="1">
      <c r="A1907" s="91">
        <v>2000010</v>
      </c>
      <c r="B1907" s="41" t="s">
        <v>159</v>
      </c>
      <c r="C1907" s="43">
        <v>201</v>
      </c>
      <c r="D1907" s="41" t="s">
        <v>152</v>
      </c>
      <c r="E1907" s="41">
        <v>112080</v>
      </c>
      <c r="F1907" s="201" t="s">
        <v>216</v>
      </c>
      <c r="G1907" s="41"/>
      <c r="H1907" s="41"/>
      <c r="I1907" s="41">
        <v>732</v>
      </c>
      <c r="J1907" s="203"/>
      <c r="K1907" s="286" t="s">
        <v>161</v>
      </c>
      <c r="L1907" s="94"/>
      <c r="M1907" s="94"/>
      <c r="N1907" s="94"/>
      <c r="O1907" s="170"/>
    </row>
    <row r="1908" spans="1:15" ht="15" customHeight="1">
      <c r="A1908" s="91">
        <v>2001021</v>
      </c>
      <c r="B1908" s="41" t="s">
        <v>89</v>
      </c>
      <c r="C1908" s="43">
        <v>201</v>
      </c>
      <c r="D1908" s="41" t="s">
        <v>152</v>
      </c>
      <c r="E1908" s="41">
        <v>112080</v>
      </c>
      <c r="F1908" s="201" t="s">
        <v>216</v>
      </c>
      <c r="G1908" s="41"/>
      <c r="H1908" s="41"/>
      <c r="I1908" s="41">
        <v>366</v>
      </c>
      <c r="J1908" s="203"/>
      <c r="K1908" s="286" t="s">
        <v>154</v>
      </c>
      <c r="L1908" s="94"/>
      <c r="M1908" s="94"/>
      <c r="N1908" s="94"/>
      <c r="O1908" s="170"/>
    </row>
    <row r="1909" spans="1:15" ht="15" customHeight="1">
      <c r="A1909" s="91">
        <v>2001021</v>
      </c>
      <c r="B1909" s="41" t="s">
        <v>89</v>
      </c>
      <c r="C1909" s="43">
        <v>201</v>
      </c>
      <c r="D1909" s="41" t="s">
        <v>152</v>
      </c>
      <c r="E1909" s="41">
        <v>112080</v>
      </c>
      <c r="F1909" s="201" t="s">
        <v>216</v>
      </c>
      <c r="G1909" s="41"/>
      <c r="H1909" s="41"/>
      <c r="I1909" s="41">
        <v>366</v>
      </c>
      <c r="J1909" s="203"/>
      <c r="K1909" s="286" t="s">
        <v>154</v>
      </c>
      <c r="L1909" s="94"/>
      <c r="M1909" s="94"/>
      <c r="N1909" s="94"/>
      <c r="O1909" s="170"/>
    </row>
    <row r="1910" spans="1:15" ht="15" customHeight="1">
      <c r="A1910" s="91">
        <v>2001041</v>
      </c>
      <c r="B1910" s="41" t="s">
        <v>98</v>
      </c>
      <c r="C1910" s="43">
        <v>201</v>
      </c>
      <c r="D1910" s="41" t="s">
        <v>152</v>
      </c>
      <c r="E1910" s="41">
        <v>112080</v>
      </c>
      <c r="F1910" s="201" t="s">
        <v>216</v>
      </c>
      <c r="G1910" s="41"/>
      <c r="H1910" s="41"/>
      <c r="I1910" s="41">
        <v>366</v>
      </c>
      <c r="J1910" s="203"/>
      <c r="K1910" s="286" t="s">
        <v>154</v>
      </c>
      <c r="L1910" s="94"/>
      <c r="M1910" s="94"/>
      <c r="N1910" s="94"/>
      <c r="O1910" s="170"/>
    </row>
    <row r="1911" spans="1:15" ht="15" customHeight="1">
      <c r="A1911" s="91">
        <v>2000010</v>
      </c>
      <c r="B1911" s="41" t="s">
        <v>159</v>
      </c>
      <c r="C1911" s="43">
        <v>201</v>
      </c>
      <c r="D1911" s="41" t="s">
        <v>152</v>
      </c>
      <c r="E1911" s="41">
        <v>112080</v>
      </c>
      <c r="F1911" s="201" t="s">
        <v>216</v>
      </c>
      <c r="G1911" s="41"/>
      <c r="H1911" s="41"/>
      <c r="I1911" s="41">
        <v>732</v>
      </c>
      <c r="J1911" s="203"/>
      <c r="K1911" s="286" t="s">
        <v>161</v>
      </c>
      <c r="L1911" s="94"/>
      <c r="M1911" s="94"/>
      <c r="N1911" s="94"/>
      <c r="O1911" s="170"/>
    </row>
    <row r="1912" spans="1:15" ht="15" customHeight="1">
      <c r="A1912" s="91">
        <v>2001011</v>
      </c>
      <c r="B1912" s="41" t="s">
        <v>97</v>
      </c>
      <c r="C1912" s="43">
        <v>201</v>
      </c>
      <c r="D1912" s="41" t="s">
        <v>152</v>
      </c>
      <c r="E1912" s="41">
        <v>112080</v>
      </c>
      <c r="F1912" s="201" t="s">
        <v>216</v>
      </c>
      <c r="G1912" s="41"/>
      <c r="H1912" s="41"/>
      <c r="I1912" s="41">
        <v>3815</v>
      </c>
      <c r="J1912" s="203"/>
      <c r="K1912" s="286" t="s">
        <v>154</v>
      </c>
      <c r="L1912" s="94"/>
      <c r="M1912" s="94"/>
      <c r="N1912" s="94"/>
      <c r="O1912" s="170"/>
    </row>
    <row r="1913" spans="1:15" ht="15" customHeight="1">
      <c r="A1913" s="91">
        <v>2001041</v>
      </c>
      <c r="B1913" s="41" t="s">
        <v>98</v>
      </c>
      <c r="C1913" s="43">
        <v>201</v>
      </c>
      <c r="D1913" s="41" t="s">
        <v>152</v>
      </c>
      <c r="E1913" s="41">
        <v>112080</v>
      </c>
      <c r="F1913" s="201" t="s">
        <v>216</v>
      </c>
      <c r="G1913" s="41"/>
      <c r="H1913" s="41"/>
      <c r="I1913" s="41">
        <v>366</v>
      </c>
      <c r="J1913" s="203"/>
      <c r="K1913" s="286" t="s">
        <v>154</v>
      </c>
      <c r="L1913" s="94"/>
      <c r="M1913" s="94"/>
      <c r="N1913" s="94"/>
      <c r="O1913" s="170"/>
    </row>
    <row r="1914" spans="1:15" ht="15" customHeight="1">
      <c r="A1914" s="91">
        <v>2000010</v>
      </c>
      <c r="B1914" s="41" t="s">
        <v>159</v>
      </c>
      <c r="C1914" s="43">
        <v>201</v>
      </c>
      <c r="D1914" s="41" t="s">
        <v>152</v>
      </c>
      <c r="E1914" s="41">
        <v>112080</v>
      </c>
      <c r="F1914" s="201" t="s">
        <v>216</v>
      </c>
      <c r="G1914" s="41"/>
      <c r="H1914" s="41"/>
      <c r="I1914" s="41">
        <v>732</v>
      </c>
      <c r="J1914" s="203"/>
      <c r="K1914" s="286" t="s">
        <v>161</v>
      </c>
      <c r="L1914" s="94"/>
      <c r="M1914" s="94"/>
      <c r="N1914" s="94"/>
      <c r="O1914" s="170"/>
    </row>
    <row r="1915" spans="1:15" ht="15" customHeight="1">
      <c r="A1915" s="91">
        <v>2001021</v>
      </c>
      <c r="B1915" s="41" t="s">
        <v>89</v>
      </c>
      <c r="C1915" s="43">
        <v>201</v>
      </c>
      <c r="D1915" s="41" t="s">
        <v>152</v>
      </c>
      <c r="E1915" s="41">
        <v>112080</v>
      </c>
      <c r="F1915" s="201" t="s">
        <v>216</v>
      </c>
      <c r="G1915" s="41"/>
      <c r="H1915" s="41"/>
      <c r="I1915" s="41">
        <v>366</v>
      </c>
      <c r="J1915" s="203"/>
      <c r="K1915" s="286" t="s">
        <v>154</v>
      </c>
      <c r="L1915" s="94"/>
      <c r="M1915" s="94"/>
      <c r="N1915" s="94"/>
      <c r="O1915" s="170"/>
    </row>
    <row r="1916" spans="1:15" ht="15" customHeight="1">
      <c r="A1916" s="91">
        <v>2001051</v>
      </c>
      <c r="B1916" s="41" t="s">
        <v>87</v>
      </c>
      <c r="C1916" s="43">
        <v>201</v>
      </c>
      <c r="D1916" s="41" t="s">
        <v>152</v>
      </c>
      <c r="E1916" s="41">
        <v>112080</v>
      </c>
      <c r="F1916" s="201" t="s">
        <v>216</v>
      </c>
      <c r="G1916" s="41"/>
      <c r="H1916" s="41"/>
      <c r="I1916" s="41">
        <v>1100</v>
      </c>
      <c r="J1916" s="203"/>
      <c r="K1916" s="286" t="s">
        <v>154</v>
      </c>
      <c r="L1916" s="94"/>
      <c r="M1916" s="94"/>
      <c r="N1916" s="94"/>
      <c r="O1916" s="170"/>
    </row>
    <row r="1917" spans="1:15" ht="15" customHeight="1">
      <c r="A1917" s="91">
        <v>2001051</v>
      </c>
      <c r="B1917" s="41" t="s">
        <v>87</v>
      </c>
      <c r="C1917" s="43">
        <v>201</v>
      </c>
      <c r="D1917" s="41" t="s">
        <v>152</v>
      </c>
      <c r="E1917" s="41">
        <v>112080</v>
      </c>
      <c r="F1917" s="201" t="s">
        <v>216</v>
      </c>
      <c r="G1917" s="41"/>
      <c r="H1917" s="41"/>
      <c r="I1917" s="41">
        <v>1100</v>
      </c>
      <c r="J1917" s="203"/>
      <c r="K1917" s="286" t="s">
        <v>154</v>
      </c>
      <c r="L1917" s="94"/>
      <c r="M1917" s="94"/>
      <c r="N1917" s="94"/>
      <c r="O1917" s="170"/>
    </row>
    <row r="1918" spans="1:15" ht="15" customHeight="1">
      <c r="A1918" s="91">
        <v>2000010</v>
      </c>
      <c r="B1918" s="41" t="s">
        <v>159</v>
      </c>
      <c r="C1918" s="43">
        <v>201</v>
      </c>
      <c r="D1918" s="41" t="s">
        <v>152</v>
      </c>
      <c r="E1918" s="41">
        <v>112080</v>
      </c>
      <c r="F1918" s="201" t="s">
        <v>216</v>
      </c>
      <c r="G1918" s="41"/>
      <c r="H1918" s="41"/>
      <c r="I1918" s="41">
        <v>732</v>
      </c>
      <c r="J1918" s="203"/>
      <c r="K1918" s="286" t="s">
        <v>161</v>
      </c>
      <c r="L1918" s="94"/>
      <c r="M1918" s="94"/>
      <c r="N1918" s="94"/>
      <c r="O1918" s="170"/>
    </row>
    <row r="1919" spans="1:15" ht="15" customHeight="1">
      <c r="A1919" s="91">
        <v>2001021</v>
      </c>
      <c r="B1919" s="41" t="s">
        <v>89</v>
      </c>
      <c r="C1919" s="43">
        <v>201</v>
      </c>
      <c r="D1919" s="41" t="s">
        <v>152</v>
      </c>
      <c r="E1919" s="41">
        <v>112080</v>
      </c>
      <c r="F1919" s="201" t="s">
        <v>216</v>
      </c>
      <c r="G1919" s="41"/>
      <c r="H1919" s="41"/>
      <c r="I1919" s="41">
        <v>366</v>
      </c>
      <c r="J1919" s="203"/>
      <c r="K1919" s="286" t="s">
        <v>154</v>
      </c>
      <c r="L1919" s="94"/>
      <c r="M1919" s="94"/>
      <c r="N1919" s="94"/>
      <c r="O1919" s="170"/>
    </row>
    <row r="1920" spans="1:15" ht="15" customHeight="1">
      <c r="A1920" s="91">
        <v>2001041</v>
      </c>
      <c r="B1920" s="41" t="s">
        <v>98</v>
      </c>
      <c r="C1920" s="43">
        <v>201</v>
      </c>
      <c r="D1920" s="41" t="s">
        <v>152</v>
      </c>
      <c r="E1920" s="41">
        <v>112080</v>
      </c>
      <c r="F1920" s="201" t="s">
        <v>216</v>
      </c>
      <c r="G1920" s="41"/>
      <c r="H1920" s="41"/>
      <c r="I1920" s="41">
        <v>366</v>
      </c>
      <c r="J1920" s="203"/>
      <c r="K1920" s="286" t="s">
        <v>154</v>
      </c>
      <c r="L1920" s="94"/>
      <c r="M1920" s="94"/>
      <c r="N1920" s="94"/>
      <c r="O1920" s="170"/>
    </row>
    <row r="1921" spans="1:15" ht="15" customHeight="1">
      <c r="A1921" s="91">
        <v>2001051</v>
      </c>
      <c r="B1921" s="41" t="s">
        <v>87</v>
      </c>
      <c r="C1921" s="43">
        <v>201</v>
      </c>
      <c r="D1921" s="41" t="s">
        <v>152</v>
      </c>
      <c r="E1921" s="41">
        <v>112080</v>
      </c>
      <c r="F1921" s="201" t="s">
        <v>216</v>
      </c>
      <c r="G1921" s="41"/>
      <c r="H1921" s="41"/>
      <c r="I1921" s="41">
        <v>2200</v>
      </c>
      <c r="J1921" s="203"/>
      <c r="K1921" s="286" t="s">
        <v>154</v>
      </c>
      <c r="L1921" s="94"/>
      <c r="M1921" s="94"/>
      <c r="N1921" s="94"/>
      <c r="O1921" s="170"/>
    </row>
    <row r="1922" spans="1:15" ht="15" customHeight="1">
      <c r="A1922" s="91">
        <v>2001051</v>
      </c>
      <c r="B1922" s="41" t="s">
        <v>87</v>
      </c>
      <c r="C1922" s="43">
        <v>201</v>
      </c>
      <c r="D1922" s="41" t="s">
        <v>152</v>
      </c>
      <c r="E1922" s="41">
        <v>112080</v>
      </c>
      <c r="F1922" s="201" t="s">
        <v>216</v>
      </c>
      <c r="G1922" s="41"/>
      <c r="H1922" s="41"/>
      <c r="I1922" s="41">
        <v>2200</v>
      </c>
      <c r="J1922" s="203"/>
      <c r="K1922" s="286" t="s">
        <v>154</v>
      </c>
      <c r="L1922" s="94"/>
      <c r="M1922" s="94"/>
      <c r="N1922" s="94"/>
      <c r="O1922" s="170"/>
    </row>
    <row r="1923" spans="1:15" ht="15" customHeight="1">
      <c r="A1923" s="91">
        <v>2000010</v>
      </c>
      <c r="B1923" s="41" t="s">
        <v>159</v>
      </c>
      <c r="C1923" s="43">
        <v>201</v>
      </c>
      <c r="D1923" s="41" t="s">
        <v>152</v>
      </c>
      <c r="E1923" s="41">
        <v>112080</v>
      </c>
      <c r="F1923" s="201" t="s">
        <v>216</v>
      </c>
      <c r="G1923" s="41"/>
      <c r="H1923" s="41"/>
      <c r="I1923" s="41">
        <v>732</v>
      </c>
      <c r="J1923" s="203"/>
      <c r="K1923" s="286" t="s">
        <v>161</v>
      </c>
      <c r="L1923" s="94"/>
      <c r="M1923" s="94"/>
      <c r="N1923" s="94"/>
      <c r="O1923" s="170"/>
    </row>
    <row r="1924" spans="1:15" ht="15" customHeight="1">
      <c r="A1924" s="91">
        <v>2001011</v>
      </c>
      <c r="B1924" s="41" t="s">
        <v>97</v>
      </c>
      <c r="C1924" s="43">
        <v>201</v>
      </c>
      <c r="D1924" s="41" t="s">
        <v>152</v>
      </c>
      <c r="E1924" s="41">
        <v>112080</v>
      </c>
      <c r="F1924" s="201" t="s">
        <v>216</v>
      </c>
      <c r="G1924" s="41"/>
      <c r="H1924" s="41"/>
      <c r="I1924" s="41">
        <v>4026</v>
      </c>
      <c r="J1924" s="203"/>
      <c r="K1924" s="286" t="s">
        <v>154</v>
      </c>
      <c r="L1924" s="94"/>
      <c r="M1924" s="94"/>
      <c r="N1924" s="94"/>
      <c r="O1924" s="170"/>
    </row>
    <row r="1925" spans="1:15" ht="15" customHeight="1">
      <c r="A1925" s="91">
        <v>2001021</v>
      </c>
      <c r="B1925" s="41" t="s">
        <v>89</v>
      </c>
      <c r="C1925" s="43">
        <v>201</v>
      </c>
      <c r="D1925" s="41" t="s">
        <v>152</v>
      </c>
      <c r="E1925" s="41">
        <v>112080</v>
      </c>
      <c r="F1925" s="201" t="s">
        <v>216</v>
      </c>
      <c r="G1925" s="41"/>
      <c r="H1925" s="41"/>
      <c r="I1925" s="41">
        <v>366</v>
      </c>
      <c r="J1925" s="203"/>
      <c r="K1925" s="286" t="s">
        <v>154</v>
      </c>
      <c r="L1925" s="94"/>
      <c r="M1925" s="94"/>
      <c r="N1925" s="94"/>
      <c r="O1925" s="170"/>
    </row>
    <row r="1926" spans="1:15" ht="15" customHeight="1">
      <c r="A1926" s="91">
        <v>2001041</v>
      </c>
      <c r="B1926" s="41" t="s">
        <v>98</v>
      </c>
      <c r="C1926" s="43">
        <v>201</v>
      </c>
      <c r="D1926" s="41" t="s">
        <v>152</v>
      </c>
      <c r="E1926" s="41">
        <v>112080</v>
      </c>
      <c r="F1926" s="201" t="s">
        <v>216</v>
      </c>
      <c r="G1926" s="41"/>
      <c r="H1926" s="41"/>
      <c r="I1926" s="41">
        <v>366</v>
      </c>
      <c r="J1926" s="203"/>
      <c r="K1926" s="286" t="s">
        <v>154</v>
      </c>
      <c r="L1926" s="94"/>
      <c r="M1926" s="94"/>
      <c r="N1926" s="94"/>
      <c r="O1926" s="170"/>
    </row>
    <row r="1927" spans="1:15" ht="15" customHeight="1">
      <c r="A1927" s="91">
        <v>2001051</v>
      </c>
      <c r="B1927" s="41" t="s">
        <v>87</v>
      </c>
      <c r="C1927" s="43">
        <v>201</v>
      </c>
      <c r="D1927" s="41" t="s">
        <v>152</v>
      </c>
      <c r="E1927" s="41">
        <v>112080</v>
      </c>
      <c r="F1927" s="201" t="s">
        <v>216</v>
      </c>
      <c r="G1927" s="41"/>
      <c r="H1927" s="41"/>
      <c r="I1927" s="41">
        <v>2200</v>
      </c>
      <c r="J1927" s="203"/>
      <c r="K1927" s="286" t="s">
        <v>154</v>
      </c>
      <c r="L1927" s="94"/>
      <c r="M1927" s="94"/>
      <c r="N1927" s="94"/>
      <c r="O1927" s="170"/>
    </row>
    <row r="1928" spans="1:15" ht="15" customHeight="1">
      <c r="A1928" s="91">
        <v>2001051</v>
      </c>
      <c r="B1928" s="41" t="s">
        <v>87</v>
      </c>
      <c r="C1928" s="43">
        <v>201</v>
      </c>
      <c r="D1928" s="41" t="s">
        <v>152</v>
      </c>
      <c r="E1928" s="41">
        <v>112080</v>
      </c>
      <c r="F1928" s="201" t="s">
        <v>216</v>
      </c>
      <c r="G1928" s="41"/>
      <c r="H1928" s="41"/>
      <c r="I1928" s="41">
        <v>1100</v>
      </c>
      <c r="J1928" s="203"/>
      <c r="K1928" s="286" t="s">
        <v>154</v>
      </c>
      <c r="L1928" s="94"/>
      <c r="M1928" s="94"/>
      <c r="N1928" s="94"/>
      <c r="O1928" s="170"/>
    </row>
    <row r="1929" spans="1:15" ht="15" customHeight="1">
      <c r="A1929" s="91">
        <v>2001051</v>
      </c>
      <c r="B1929" s="41" t="s">
        <v>87</v>
      </c>
      <c r="C1929" s="43">
        <v>201</v>
      </c>
      <c r="D1929" s="41" t="s">
        <v>152</v>
      </c>
      <c r="E1929" s="41">
        <v>112080</v>
      </c>
      <c r="F1929" s="201" t="s">
        <v>216</v>
      </c>
      <c r="G1929" s="41"/>
      <c r="H1929" s="41"/>
      <c r="I1929" s="41">
        <v>781</v>
      </c>
      <c r="J1929" s="203"/>
      <c r="K1929" s="286" t="s">
        <v>154</v>
      </c>
      <c r="L1929" s="94"/>
      <c r="M1929" s="94"/>
      <c r="N1929" s="94"/>
      <c r="O1929" s="170"/>
    </row>
    <row r="1930" spans="1:15" ht="15" customHeight="1">
      <c r="A1930" s="91">
        <v>2001021</v>
      </c>
      <c r="B1930" s="41" t="s">
        <v>89</v>
      </c>
      <c r="C1930" s="43">
        <v>201</v>
      </c>
      <c r="D1930" s="41" t="s">
        <v>152</v>
      </c>
      <c r="E1930" s="41">
        <v>112080</v>
      </c>
      <c r="F1930" s="201" t="s">
        <v>216</v>
      </c>
      <c r="G1930" s="41"/>
      <c r="H1930" s="41"/>
      <c r="I1930" s="41">
        <v>366</v>
      </c>
      <c r="J1930" s="203"/>
      <c r="K1930" s="286" t="s">
        <v>154</v>
      </c>
      <c r="L1930" s="94"/>
      <c r="M1930" s="94"/>
      <c r="N1930" s="94"/>
      <c r="O1930" s="170"/>
    </row>
    <row r="1931" spans="1:15" ht="15" customHeight="1">
      <c r="A1931" s="91">
        <v>2000010</v>
      </c>
      <c r="B1931" s="41" t="s">
        <v>159</v>
      </c>
      <c r="C1931" s="43">
        <v>201</v>
      </c>
      <c r="D1931" s="41" t="s">
        <v>152</v>
      </c>
      <c r="E1931" s="41">
        <v>112080</v>
      </c>
      <c r="F1931" s="201" t="s">
        <v>216</v>
      </c>
      <c r="G1931" s="41"/>
      <c r="H1931" s="41"/>
      <c r="I1931" s="41">
        <v>732</v>
      </c>
      <c r="J1931" s="203"/>
      <c r="K1931" s="286" t="s">
        <v>161</v>
      </c>
      <c r="L1931" s="94"/>
      <c r="M1931" s="94"/>
      <c r="N1931" s="94"/>
      <c r="O1931" s="170"/>
    </row>
    <row r="1932" spans="1:15" ht="15" customHeight="1">
      <c r="A1932" s="91">
        <v>2001011</v>
      </c>
      <c r="B1932" s="41" t="s">
        <v>97</v>
      </c>
      <c r="C1932" s="43">
        <v>201</v>
      </c>
      <c r="D1932" s="41" t="s">
        <v>152</v>
      </c>
      <c r="E1932" s="41">
        <v>112080</v>
      </c>
      <c r="F1932" s="201" t="s">
        <v>216</v>
      </c>
      <c r="G1932" s="41"/>
      <c r="H1932" s="41"/>
      <c r="I1932" s="41">
        <v>366</v>
      </c>
      <c r="J1932" s="203"/>
      <c r="K1932" s="286" t="s">
        <v>154</v>
      </c>
      <c r="L1932" s="94"/>
      <c r="M1932" s="94"/>
      <c r="N1932" s="94"/>
      <c r="O1932" s="170"/>
    </row>
    <row r="1933" spans="1:15" ht="15" customHeight="1">
      <c r="A1933" s="91">
        <v>2001041</v>
      </c>
      <c r="B1933" s="41" t="s">
        <v>98</v>
      </c>
      <c r="C1933" s="43">
        <v>201</v>
      </c>
      <c r="D1933" s="41" t="s">
        <v>152</v>
      </c>
      <c r="E1933" s="41">
        <v>112080</v>
      </c>
      <c r="F1933" s="201" t="s">
        <v>216</v>
      </c>
      <c r="G1933" s="41"/>
      <c r="H1933" s="41"/>
      <c r="I1933" s="41">
        <v>366</v>
      </c>
      <c r="J1933" s="203"/>
      <c r="K1933" s="286" t="s">
        <v>154</v>
      </c>
      <c r="L1933" s="94"/>
      <c r="M1933" s="94"/>
      <c r="N1933" s="94"/>
      <c r="O1933" s="170"/>
    </row>
    <row r="1934" spans="1:15" ht="15" customHeight="1">
      <c r="A1934" s="91">
        <v>2001011</v>
      </c>
      <c r="B1934" s="41" t="s">
        <v>97</v>
      </c>
      <c r="C1934" s="43">
        <v>201</v>
      </c>
      <c r="D1934" s="41" t="s">
        <v>152</v>
      </c>
      <c r="E1934" s="41">
        <v>112080</v>
      </c>
      <c r="F1934" s="201" t="s">
        <v>216</v>
      </c>
      <c r="G1934" s="41"/>
      <c r="H1934" s="41"/>
      <c r="I1934" s="41">
        <v>1000</v>
      </c>
      <c r="J1934" s="203"/>
      <c r="K1934" s="286" t="s">
        <v>154</v>
      </c>
      <c r="L1934" s="94"/>
      <c r="M1934" s="94"/>
      <c r="N1934" s="94"/>
      <c r="O1934" s="170"/>
    </row>
    <row r="1935" spans="1:15" ht="15" customHeight="1">
      <c r="A1935" s="91">
        <v>2001011</v>
      </c>
      <c r="B1935" s="41" t="s">
        <v>97</v>
      </c>
      <c r="C1935" s="43">
        <v>201</v>
      </c>
      <c r="D1935" s="41" t="s">
        <v>152</v>
      </c>
      <c r="E1935" s="41">
        <v>112080</v>
      </c>
      <c r="F1935" s="201" t="s">
        <v>216</v>
      </c>
      <c r="G1935" s="41"/>
      <c r="H1935" s="41"/>
      <c r="I1935" s="41">
        <v>-1100</v>
      </c>
      <c r="J1935" s="203"/>
      <c r="K1935" s="286" t="s">
        <v>154</v>
      </c>
      <c r="L1935" s="94"/>
      <c r="M1935" s="94"/>
      <c r="N1935" s="94"/>
      <c r="O1935" s="170"/>
    </row>
    <row r="1936" spans="1:15" ht="15" customHeight="1">
      <c r="A1936" s="91">
        <v>2001011</v>
      </c>
      <c r="B1936" s="41" t="s">
        <v>97</v>
      </c>
      <c r="C1936" s="43">
        <v>201</v>
      </c>
      <c r="D1936" s="41" t="s">
        <v>152</v>
      </c>
      <c r="E1936" s="41">
        <v>112080</v>
      </c>
      <c r="F1936" s="201" t="s">
        <v>216</v>
      </c>
      <c r="G1936" s="41"/>
      <c r="H1936" s="41"/>
      <c r="I1936" s="41">
        <v>1100</v>
      </c>
      <c r="J1936" s="203"/>
      <c r="K1936" s="286" t="s">
        <v>154</v>
      </c>
      <c r="L1936" s="94"/>
      <c r="M1936" s="94"/>
      <c r="N1936" s="94"/>
      <c r="O1936" s="170"/>
    </row>
    <row r="1937" spans="1:15" ht="15" customHeight="1">
      <c r="A1937" s="91">
        <v>2001021</v>
      </c>
      <c r="B1937" s="41" t="s">
        <v>89</v>
      </c>
      <c r="C1937" s="43">
        <v>201</v>
      </c>
      <c r="D1937" s="41" t="s">
        <v>152</v>
      </c>
      <c r="E1937" s="41">
        <v>112081</v>
      </c>
      <c r="F1937" s="201" t="s">
        <v>217</v>
      </c>
      <c r="G1937" s="41"/>
      <c r="H1937" s="41"/>
      <c r="I1937" s="41">
        <v>-366</v>
      </c>
      <c r="J1937" s="203"/>
      <c r="K1937" s="286" t="s">
        <v>154</v>
      </c>
      <c r="L1937" s="94"/>
      <c r="M1937" s="94"/>
      <c r="N1937" s="94"/>
      <c r="O1937" s="170"/>
    </row>
    <row r="1938" spans="1:15" ht="15" customHeight="1">
      <c r="A1938" s="91">
        <v>2001041</v>
      </c>
      <c r="B1938" s="41" t="s">
        <v>98</v>
      </c>
      <c r="C1938" s="43">
        <v>201</v>
      </c>
      <c r="D1938" s="41" t="s">
        <v>152</v>
      </c>
      <c r="E1938" s="41">
        <v>112081</v>
      </c>
      <c r="F1938" s="201" t="s">
        <v>217</v>
      </c>
      <c r="G1938" s="41"/>
      <c r="H1938" s="41"/>
      <c r="I1938" s="41">
        <v>-366</v>
      </c>
      <c r="J1938" s="203"/>
      <c r="K1938" s="286" t="s">
        <v>154</v>
      </c>
      <c r="L1938" s="94"/>
      <c r="M1938" s="94"/>
      <c r="N1938" s="94"/>
      <c r="O1938" s="170"/>
    </row>
    <row r="1939" spans="1:15" ht="15" customHeight="1">
      <c r="A1939" s="91">
        <v>2001021</v>
      </c>
      <c r="B1939" s="41" t="s">
        <v>89</v>
      </c>
      <c r="C1939" s="43">
        <v>201</v>
      </c>
      <c r="D1939" s="41" t="s">
        <v>152</v>
      </c>
      <c r="E1939" s="41">
        <v>112081</v>
      </c>
      <c r="F1939" s="201" t="s">
        <v>217</v>
      </c>
      <c r="G1939" s="41"/>
      <c r="H1939" s="41"/>
      <c r="I1939" s="41">
        <v>-366</v>
      </c>
      <c r="J1939" s="203"/>
      <c r="K1939" s="286" t="s">
        <v>154</v>
      </c>
      <c r="L1939" s="94"/>
      <c r="M1939" s="94"/>
      <c r="N1939" s="94"/>
      <c r="O1939" s="170"/>
    </row>
    <row r="1940" spans="1:15" ht="15" customHeight="1">
      <c r="A1940" s="91">
        <v>2001041</v>
      </c>
      <c r="B1940" s="41" t="s">
        <v>98</v>
      </c>
      <c r="C1940" s="43">
        <v>201</v>
      </c>
      <c r="D1940" s="41" t="s">
        <v>152</v>
      </c>
      <c r="E1940" s="41">
        <v>112081</v>
      </c>
      <c r="F1940" s="201" t="s">
        <v>217</v>
      </c>
      <c r="G1940" s="41"/>
      <c r="H1940" s="41"/>
      <c r="I1940" s="41">
        <v>-366</v>
      </c>
      <c r="J1940" s="203"/>
      <c r="K1940" s="286" t="s">
        <v>154</v>
      </c>
      <c r="L1940" s="94"/>
      <c r="M1940" s="94"/>
      <c r="N1940" s="94"/>
      <c r="O1940" s="170"/>
    </row>
    <row r="1941" spans="1:15" ht="15" customHeight="1">
      <c r="A1941" s="91">
        <v>2000010</v>
      </c>
      <c r="B1941" s="41" t="s">
        <v>159</v>
      </c>
      <c r="C1941" s="43">
        <v>201</v>
      </c>
      <c r="D1941" s="41" t="s">
        <v>152</v>
      </c>
      <c r="E1941" s="41">
        <v>112081</v>
      </c>
      <c r="F1941" s="201" t="s">
        <v>217</v>
      </c>
      <c r="G1941" s="41"/>
      <c r="H1941" s="41"/>
      <c r="I1941" s="41">
        <v>-963.8</v>
      </c>
      <c r="J1941" s="203"/>
      <c r="K1941" s="286" t="s">
        <v>161</v>
      </c>
      <c r="L1941" s="94"/>
      <c r="M1941" s="94"/>
      <c r="N1941" s="94"/>
      <c r="O1941" s="170"/>
    </row>
    <row r="1942" spans="1:15" ht="15" customHeight="1">
      <c r="A1942" s="91">
        <v>2000010</v>
      </c>
      <c r="B1942" s="41" t="s">
        <v>159</v>
      </c>
      <c r="C1942" s="43">
        <v>201</v>
      </c>
      <c r="D1942" s="41" t="s">
        <v>152</v>
      </c>
      <c r="E1942" s="41">
        <v>112081</v>
      </c>
      <c r="F1942" s="201" t="s">
        <v>217</v>
      </c>
      <c r="G1942" s="41"/>
      <c r="H1942" s="41"/>
      <c r="I1942" s="41">
        <v>-366</v>
      </c>
      <c r="J1942" s="203"/>
      <c r="K1942" s="286" t="s">
        <v>161</v>
      </c>
      <c r="L1942" s="94"/>
      <c r="M1942" s="94"/>
      <c r="N1942" s="94"/>
      <c r="O1942" s="170"/>
    </row>
    <row r="1943" spans="1:15" ht="15" customHeight="1">
      <c r="A1943" s="91">
        <v>2000010</v>
      </c>
      <c r="B1943" s="41" t="s">
        <v>159</v>
      </c>
      <c r="C1943" s="43">
        <v>201</v>
      </c>
      <c r="D1943" s="41" t="s">
        <v>152</v>
      </c>
      <c r="E1943" s="41">
        <v>112081</v>
      </c>
      <c r="F1943" s="201" t="s">
        <v>217</v>
      </c>
      <c r="G1943" s="41"/>
      <c r="H1943" s="41"/>
      <c r="I1943" s="41">
        <v>-732</v>
      </c>
      <c r="J1943" s="203"/>
      <c r="K1943" s="286" t="s">
        <v>161</v>
      </c>
      <c r="L1943" s="94"/>
      <c r="M1943" s="94"/>
      <c r="N1943" s="94"/>
      <c r="O1943" s="170"/>
    </row>
    <row r="1944" spans="1:15" ht="15" customHeight="1">
      <c r="A1944" s="91">
        <v>2001021</v>
      </c>
      <c r="B1944" s="41" t="s">
        <v>89</v>
      </c>
      <c r="C1944" s="43">
        <v>201</v>
      </c>
      <c r="D1944" s="41" t="s">
        <v>152</v>
      </c>
      <c r="E1944" s="41">
        <v>112081</v>
      </c>
      <c r="F1944" s="201" t="s">
        <v>217</v>
      </c>
      <c r="G1944" s="41"/>
      <c r="H1944" s="41"/>
      <c r="I1944" s="41">
        <v>-366</v>
      </c>
      <c r="J1944" s="203"/>
      <c r="K1944" s="286" t="s">
        <v>154</v>
      </c>
      <c r="L1944" s="94"/>
      <c r="M1944" s="94"/>
      <c r="N1944" s="94"/>
      <c r="O1944" s="170"/>
    </row>
    <row r="1945" spans="1:15" ht="15" customHeight="1">
      <c r="A1945" s="91">
        <v>2001041</v>
      </c>
      <c r="B1945" s="41" t="s">
        <v>98</v>
      </c>
      <c r="C1945" s="43">
        <v>201</v>
      </c>
      <c r="D1945" s="41" t="s">
        <v>152</v>
      </c>
      <c r="E1945" s="41">
        <v>112081</v>
      </c>
      <c r="F1945" s="201" t="s">
        <v>217</v>
      </c>
      <c r="G1945" s="41"/>
      <c r="H1945" s="41"/>
      <c r="I1945" s="41">
        <v>-366</v>
      </c>
      <c r="J1945" s="203"/>
      <c r="K1945" s="286" t="s">
        <v>154</v>
      </c>
      <c r="L1945" s="94"/>
      <c r="M1945" s="94"/>
      <c r="N1945" s="94"/>
      <c r="O1945" s="170"/>
    </row>
    <row r="1946" spans="1:15" ht="15" customHeight="1">
      <c r="A1946" s="91">
        <v>2000010</v>
      </c>
      <c r="B1946" s="41" t="s">
        <v>159</v>
      </c>
      <c r="C1946" s="43">
        <v>201</v>
      </c>
      <c r="D1946" s="41" t="s">
        <v>152</v>
      </c>
      <c r="E1946" s="41">
        <v>112081</v>
      </c>
      <c r="F1946" s="201" t="s">
        <v>217</v>
      </c>
      <c r="G1946" s="41"/>
      <c r="H1946" s="41"/>
      <c r="I1946" s="41">
        <v>-732</v>
      </c>
      <c r="J1946" s="203"/>
      <c r="K1946" s="286" t="s">
        <v>161</v>
      </c>
      <c r="L1946" s="94"/>
      <c r="M1946" s="94"/>
      <c r="N1946" s="94"/>
      <c r="O1946" s="170"/>
    </row>
    <row r="1947" spans="1:15" ht="15" customHeight="1">
      <c r="A1947" s="91">
        <v>2001021</v>
      </c>
      <c r="B1947" s="41" t="s">
        <v>89</v>
      </c>
      <c r="C1947" s="43">
        <v>201</v>
      </c>
      <c r="D1947" s="41" t="s">
        <v>152</v>
      </c>
      <c r="E1947" s="41">
        <v>112081</v>
      </c>
      <c r="F1947" s="201" t="s">
        <v>217</v>
      </c>
      <c r="G1947" s="41"/>
      <c r="H1947" s="41"/>
      <c r="I1947" s="41">
        <v>-366</v>
      </c>
      <c r="J1947" s="203"/>
      <c r="K1947" s="286" t="s">
        <v>154</v>
      </c>
      <c r="L1947" s="94"/>
      <c r="M1947" s="94"/>
      <c r="N1947" s="94"/>
      <c r="O1947" s="170"/>
    </row>
    <row r="1948" spans="1:15" ht="15" customHeight="1">
      <c r="A1948" s="91">
        <v>2001041</v>
      </c>
      <c r="B1948" s="41" t="s">
        <v>98</v>
      </c>
      <c r="C1948" s="43">
        <v>201</v>
      </c>
      <c r="D1948" s="41" t="s">
        <v>152</v>
      </c>
      <c r="E1948" s="41">
        <v>112081</v>
      </c>
      <c r="F1948" s="201" t="s">
        <v>217</v>
      </c>
      <c r="G1948" s="41"/>
      <c r="H1948" s="41"/>
      <c r="I1948" s="41">
        <v>-366</v>
      </c>
      <c r="J1948" s="203"/>
      <c r="K1948" s="286" t="s">
        <v>154</v>
      </c>
      <c r="L1948" s="94"/>
      <c r="M1948" s="94"/>
      <c r="N1948" s="94"/>
      <c r="O1948" s="170"/>
    </row>
    <row r="1949" spans="1:15" ht="15" customHeight="1">
      <c r="A1949" s="91">
        <v>2000010</v>
      </c>
      <c r="B1949" s="41" t="s">
        <v>159</v>
      </c>
      <c r="C1949" s="43">
        <v>201</v>
      </c>
      <c r="D1949" s="41" t="s">
        <v>152</v>
      </c>
      <c r="E1949" s="41">
        <v>112081</v>
      </c>
      <c r="F1949" s="201" t="s">
        <v>217</v>
      </c>
      <c r="G1949" s="41"/>
      <c r="H1949" s="41"/>
      <c r="I1949" s="41">
        <v>-732</v>
      </c>
      <c r="J1949" s="203"/>
      <c r="K1949" s="286" t="s">
        <v>161</v>
      </c>
      <c r="L1949" s="94"/>
      <c r="M1949" s="94"/>
      <c r="N1949" s="94"/>
      <c r="O1949" s="170"/>
    </row>
    <row r="1950" spans="1:15" ht="15" customHeight="1">
      <c r="A1950" s="91">
        <v>2001021</v>
      </c>
      <c r="B1950" s="41" t="s">
        <v>89</v>
      </c>
      <c r="C1950" s="43">
        <v>201</v>
      </c>
      <c r="D1950" s="41" t="s">
        <v>152</v>
      </c>
      <c r="E1950" s="41">
        <v>112081</v>
      </c>
      <c r="F1950" s="201" t="s">
        <v>217</v>
      </c>
      <c r="G1950" s="41"/>
      <c r="H1950" s="41"/>
      <c r="I1950" s="41">
        <v>-366</v>
      </c>
      <c r="J1950" s="203"/>
      <c r="K1950" s="286" t="s">
        <v>154</v>
      </c>
      <c r="L1950" s="94"/>
      <c r="M1950" s="94"/>
      <c r="N1950" s="94"/>
      <c r="O1950" s="170"/>
    </row>
    <row r="1951" spans="1:15" ht="15" customHeight="1">
      <c r="A1951" s="91">
        <v>2001041</v>
      </c>
      <c r="B1951" s="41" t="s">
        <v>98</v>
      </c>
      <c r="C1951" s="43">
        <v>201</v>
      </c>
      <c r="D1951" s="41" t="s">
        <v>152</v>
      </c>
      <c r="E1951" s="41">
        <v>112081</v>
      </c>
      <c r="F1951" s="201" t="s">
        <v>217</v>
      </c>
      <c r="G1951" s="41"/>
      <c r="H1951" s="41"/>
      <c r="I1951" s="41">
        <v>-366</v>
      </c>
      <c r="J1951" s="203"/>
      <c r="K1951" s="286" t="s">
        <v>154</v>
      </c>
      <c r="L1951" s="94"/>
      <c r="M1951" s="94"/>
      <c r="N1951" s="94"/>
      <c r="O1951" s="170"/>
    </row>
    <row r="1952" spans="1:15" ht="15" customHeight="1">
      <c r="A1952" s="91">
        <v>2000010</v>
      </c>
      <c r="B1952" s="41" t="s">
        <v>159</v>
      </c>
      <c r="C1952" s="43">
        <v>201</v>
      </c>
      <c r="D1952" s="41" t="s">
        <v>152</v>
      </c>
      <c r="E1952" s="41">
        <v>112081</v>
      </c>
      <c r="F1952" s="201" t="s">
        <v>217</v>
      </c>
      <c r="G1952" s="41"/>
      <c r="H1952" s="41"/>
      <c r="I1952" s="41">
        <v>-732</v>
      </c>
      <c r="J1952" s="203"/>
      <c r="K1952" s="286" t="s">
        <v>161</v>
      </c>
      <c r="L1952" s="94"/>
      <c r="M1952" s="94"/>
      <c r="N1952" s="94"/>
      <c r="O1952" s="170"/>
    </row>
    <row r="1953" spans="1:15" ht="15" customHeight="1">
      <c r="A1953" s="91">
        <v>2001021</v>
      </c>
      <c r="B1953" s="41" t="s">
        <v>89</v>
      </c>
      <c r="C1953" s="43">
        <v>201</v>
      </c>
      <c r="D1953" s="41" t="s">
        <v>152</v>
      </c>
      <c r="E1953" s="41">
        <v>112081</v>
      </c>
      <c r="F1953" s="201" t="s">
        <v>217</v>
      </c>
      <c r="G1953" s="41"/>
      <c r="H1953" s="41"/>
      <c r="I1953" s="41">
        <v>-366</v>
      </c>
      <c r="J1953" s="203"/>
      <c r="K1953" s="286" t="s">
        <v>154</v>
      </c>
      <c r="L1953" s="94"/>
      <c r="M1953" s="94"/>
      <c r="N1953" s="94"/>
      <c r="O1953" s="170"/>
    </row>
    <row r="1954" spans="1:15" ht="15" customHeight="1">
      <c r="A1954" s="91">
        <v>2001041</v>
      </c>
      <c r="B1954" s="41" t="s">
        <v>98</v>
      </c>
      <c r="C1954" s="43">
        <v>201</v>
      </c>
      <c r="D1954" s="41" t="s">
        <v>152</v>
      </c>
      <c r="E1954" s="41">
        <v>112081</v>
      </c>
      <c r="F1954" s="201" t="s">
        <v>217</v>
      </c>
      <c r="G1954" s="41"/>
      <c r="H1954" s="41"/>
      <c r="I1954" s="41">
        <v>-366</v>
      </c>
      <c r="J1954" s="203"/>
      <c r="K1954" s="286" t="s">
        <v>154</v>
      </c>
      <c r="L1954" s="94"/>
      <c r="M1954" s="94"/>
      <c r="N1954" s="94"/>
      <c r="O1954" s="170"/>
    </row>
    <row r="1955" spans="1:15" ht="15" customHeight="1">
      <c r="A1955" s="91">
        <v>2001021</v>
      </c>
      <c r="B1955" s="41" t="s">
        <v>89</v>
      </c>
      <c r="C1955" s="43">
        <v>201</v>
      </c>
      <c r="D1955" s="41" t="s">
        <v>152</v>
      </c>
      <c r="E1955" s="41">
        <v>112081</v>
      </c>
      <c r="F1955" s="201" t="s">
        <v>217</v>
      </c>
      <c r="G1955" s="41"/>
      <c r="H1955" s="41"/>
      <c r="I1955" s="41">
        <v>-366</v>
      </c>
      <c r="J1955" s="203"/>
      <c r="K1955" s="286" t="s">
        <v>154</v>
      </c>
      <c r="L1955" s="94"/>
      <c r="M1955" s="94"/>
      <c r="N1955" s="94"/>
      <c r="O1955" s="170"/>
    </row>
    <row r="1956" spans="1:15" ht="15" customHeight="1">
      <c r="A1956" s="91">
        <v>2001041</v>
      </c>
      <c r="B1956" s="41" t="s">
        <v>98</v>
      </c>
      <c r="C1956" s="43">
        <v>201</v>
      </c>
      <c r="D1956" s="41" t="s">
        <v>152</v>
      </c>
      <c r="E1956" s="41">
        <v>112081</v>
      </c>
      <c r="F1956" s="201" t="s">
        <v>217</v>
      </c>
      <c r="G1956" s="41"/>
      <c r="H1956" s="41"/>
      <c r="I1956" s="41">
        <v>-366</v>
      </c>
      <c r="J1956" s="203"/>
      <c r="K1956" s="286" t="s">
        <v>154</v>
      </c>
      <c r="L1956" s="94"/>
      <c r="M1956" s="94"/>
      <c r="N1956" s="94"/>
      <c r="O1956" s="170"/>
    </row>
    <row r="1957" spans="1:15" ht="15" customHeight="1">
      <c r="A1957" s="91">
        <v>2000010</v>
      </c>
      <c r="B1957" s="41" t="s">
        <v>159</v>
      </c>
      <c r="C1957" s="43">
        <v>201</v>
      </c>
      <c r="D1957" s="41" t="s">
        <v>152</v>
      </c>
      <c r="E1957" s="41">
        <v>112081</v>
      </c>
      <c r="F1957" s="201" t="s">
        <v>217</v>
      </c>
      <c r="G1957" s="41"/>
      <c r="H1957" s="41"/>
      <c r="I1957" s="41">
        <v>-732</v>
      </c>
      <c r="J1957" s="203"/>
      <c r="K1957" s="286" t="s">
        <v>161</v>
      </c>
      <c r="L1957" s="94"/>
      <c r="M1957" s="94"/>
      <c r="N1957" s="94"/>
      <c r="O1957" s="170"/>
    </row>
    <row r="1958" spans="1:15" ht="15" customHeight="1">
      <c r="A1958" s="91">
        <v>2001041</v>
      </c>
      <c r="B1958" s="41" t="s">
        <v>98</v>
      </c>
      <c r="C1958" s="43">
        <v>201</v>
      </c>
      <c r="D1958" s="41" t="s">
        <v>152</v>
      </c>
      <c r="E1958" s="41">
        <v>112081</v>
      </c>
      <c r="F1958" s="201" t="s">
        <v>217</v>
      </c>
      <c r="G1958" s="41"/>
      <c r="H1958" s="41"/>
      <c r="I1958" s="41">
        <v>-366</v>
      </c>
      <c r="J1958" s="203"/>
      <c r="K1958" s="286" t="s">
        <v>154</v>
      </c>
      <c r="L1958" s="94"/>
      <c r="M1958" s="94"/>
      <c r="N1958" s="94"/>
      <c r="O1958" s="170"/>
    </row>
    <row r="1959" spans="1:15" ht="15" customHeight="1">
      <c r="A1959" s="91">
        <v>2000010</v>
      </c>
      <c r="B1959" s="41" t="s">
        <v>159</v>
      </c>
      <c r="C1959" s="43">
        <v>201</v>
      </c>
      <c r="D1959" s="41" t="s">
        <v>152</v>
      </c>
      <c r="E1959" s="41">
        <v>112081</v>
      </c>
      <c r="F1959" s="201" t="s">
        <v>217</v>
      </c>
      <c r="G1959" s="41"/>
      <c r="H1959" s="41"/>
      <c r="I1959" s="41">
        <v>-732</v>
      </c>
      <c r="J1959" s="203"/>
      <c r="K1959" s="286" t="s">
        <v>161</v>
      </c>
      <c r="L1959" s="94"/>
      <c r="M1959" s="94"/>
      <c r="N1959" s="94"/>
      <c r="O1959" s="170"/>
    </row>
    <row r="1960" spans="1:15" ht="15" customHeight="1">
      <c r="A1960" s="91">
        <v>2001021</v>
      </c>
      <c r="B1960" s="41" t="s">
        <v>89</v>
      </c>
      <c r="C1960" s="43">
        <v>201</v>
      </c>
      <c r="D1960" s="41" t="s">
        <v>152</v>
      </c>
      <c r="E1960" s="41">
        <v>112081</v>
      </c>
      <c r="F1960" s="201" t="s">
        <v>217</v>
      </c>
      <c r="G1960" s="41"/>
      <c r="H1960" s="41"/>
      <c r="I1960" s="41">
        <v>-366</v>
      </c>
      <c r="J1960" s="203"/>
      <c r="K1960" s="286" t="s">
        <v>154</v>
      </c>
      <c r="L1960" s="94"/>
      <c r="M1960" s="94"/>
      <c r="N1960" s="94"/>
      <c r="O1960" s="170"/>
    </row>
    <row r="1961" spans="1:15" ht="15" customHeight="1">
      <c r="A1961" s="91">
        <v>2000010</v>
      </c>
      <c r="B1961" s="41" t="s">
        <v>159</v>
      </c>
      <c r="C1961" s="43">
        <v>201</v>
      </c>
      <c r="D1961" s="41" t="s">
        <v>152</v>
      </c>
      <c r="E1961" s="41">
        <v>112081</v>
      </c>
      <c r="F1961" s="201" t="s">
        <v>217</v>
      </c>
      <c r="G1961" s="41"/>
      <c r="H1961" s="41"/>
      <c r="I1961" s="41">
        <v>-732</v>
      </c>
      <c r="J1961" s="203"/>
      <c r="K1961" s="286" t="s">
        <v>161</v>
      </c>
      <c r="L1961" s="94"/>
      <c r="M1961" s="94"/>
      <c r="N1961" s="94"/>
      <c r="O1961" s="170"/>
    </row>
    <row r="1962" spans="1:15" ht="15" customHeight="1">
      <c r="A1962" s="91">
        <v>2001021</v>
      </c>
      <c r="B1962" s="41" t="s">
        <v>89</v>
      </c>
      <c r="C1962" s="43">
        <v>201</v>
      </c>
      <c r="D1962" s="41" t="s">
        <v>152</v>
      </c>
      <c r="E1962" s="41">
        <v>112081</v>
      </c>
      <c r="F1962" s="201" t="s">
        <v>217</v>
      </c>
      <c r="G1962" s="41"/>
      <c r="H1962" s="41"/>
      <c r="I1962" s="41">
        <v>-366</v>
      </c>
      <c r="J1962" s="203"/>
      <c r="K1962" s="286" t="s">
        <v>154</v>
      </c>
      <c r="L1962" s="94"/>
      <c r="M1962" s="94"/>
      <c r="N1962" s="94"/>
      <c r="O1962" s="170"/>
    </row>
    <row r="1963" spans="1:15" ht="15" customHeight="1">
      <c r="A1963" s="91">
        <v>2001041</v>
      </c>
      <c r="B1963" s="41" t="s">
        <v>98</v>
      </c>
      <c r="C1963" s="43">
        <v>201</v>
      </c>
      <c r="D1963" s="41" t="s">
        <v>152</v>
      </c>
      <c r="E1963" s="41">
        <v>112081</v>
      </c>
      <c r="F1963" s="201" t="s">
        <v>217</v>
      </c>
      <c r="G1963" s="41"/>
      <c r="H1963" s="41"/>
      <c r="I1963" s="41">
        <v>-366</v>
      </c>
      <c r="J1963" s="203"/>
      <c r="K1963" s="286" t="s">
        <v>154</v>
      </c>
      <c r="L1963" s="94"/>
      <c r="M1963" s="94"/>
      <c r="N1963" s="94"/>
      <c r="O1963" s="170"/>
    </row>
    <row r="1964" spans="1:15" ht="15" customHeight="1">
      <c r="A1964" s="91">
        <v>2000010</v>
      </c>
      <c r="B1964" s="41" t="s">
        <v>159</v>
      </c>
      <c r="C1964" s="43">
        <v>201</v>
      </c>
      <c r="D1964" s="41" t="s">
        <v>152</v>
      </c>
      <c r="E1964" s="41">
        <v>112081</v>
      </c>
      <c r="F1964" s="201" t="s">
        <v>217</v>
      </c>
      <c r="G1964" s="41"/>
      <c r="H1964" s="41"/>
      <c r="I1964" s="41">
        <v>-732</v>
      </c>
      <c r="J1964" s="203"/>
      <c r="K1964" s="286" t="s">
        <v>161</v>
      </c>
      <c r="L1964" s="94"/>
      <c r="M1964" s="94"/>
      <c r="N1964" s="94"/>
      <c r="O1964" s="170"/>
    </row>
    <row r="1965" spans="1:15" ht="15" customHeight="1">
      <c r="A1965" s="91">
        <v>2001021</v>
      </c>
      <c r="B1965" s="41" t="s">
        <v>89</v>
      </c>
      <c r="C1965" s="43">
        <v>201</v>
      </c>
      <c r="D1965" s="41" t="s">
        <v>152</v>
      </c>
      <c r="E1965" s="41">
        <v>112081</v>
      </c>
      <c r="F1965" s="201" t="s">
        <v>217</v>
      </c>
      <c r="G1965" s="41"/>
      <c r="H1965" s="41"/>
      <c r="I1965" s="41">
        <v>-366</v>
      </c>
      <c r="J1965" s="203"/>
      <c r="K1965" s="286" t="s">
        <v>154</v>
      </c>
      <c r="L1965" s="94"/>
      <c r="M1965" s="94"/>
      <c r="N1965" s="94"/>
      <c r="O1965" s="170"/>
    </row>
    <row r="1966" spans="1:15" ht="15" customHeight="1">
      <c r="A1966" s="91">
        <v>2001041</v>
      </c>
      <c r="B1966" s="41" t="s">
        <v>98</v>
      </c>
      <c r="C1966" s="43">
        <v>201</v>
      </c>
      <c r="D1966" s="41" t="s">
        <v>152</v>
      </c>
      <c r="E1966" s="41">
        <v>112081</v>
      </c>
      <c r="F1966" s="201" t="s">
        <v>217</v>
      </c>
      <c r="G1966" s="41"/>
      <c r="H1966" s="41"/>
      <c r="I1966" s="41">
        <v>-366</v>
      </c>
      <c r="J1966" s="203"/>
      <c r="K1966" s="286" t="s">
        <v>154</v>
      </c>
      <c r="L1966" s="94"/>
      <c r="M1966" s="94"/>
      <c r="N1966" s="94"/>
      <c r="O1966" s="170"/>
    </row>
    <row r="1967" spans="1:15" ht="15" customHeight="1">
      <c r="A1967" s="91">
        <v>2001021</v>
      </c>
      <c r="B1967" s="41" t="s">
        <v>89</v>
      </c>
      <c r="C1967" s="43">
        <v>201</v>
      </c>
      <c r="D1967" s="41" t="s">
        <v>152</v>
      </c>
      <c r="E1967" s="41">
        <v>112081</v>
      </c>
      <c r="F1967" s="201" t="s">
        <v>217</v>
      </c>
      <c r="G1967" s="41"/>
      <c r="H1967" s="41"/>
      <c r="I1967" s="41">
        <v>-366</v>
      </c>
      <c r="J1967" s="203"/>
      <c r="K1967" s="286" t="s">
        <v>154</v>
      </c>
      <c r="L1967" s="94"/>
      <c r="M1967" s="94"/>
      <c r="N1967" s="94"/>
      <c r="O1967" s="170"/>
    </row>
    <row r="1968" spans="1:15" ht="15" customHeight="1">
      <c r="A1968" s="91">
        <v>2000010</v>
      </c>
      <c r="B1968" s="41" t="s">
        <v>159</v>
      </c>
      <c r="C1968" s="43">
        <v>201</v>
      </c>
      <c r="D1968" s="41" t="s">
        <v>152</v>
      </c>
      <c r="E1968" s="41">
        <v>112081</v>
      </c>
      <c r="F1968" s="201" t="s">
        <v>217</v>
      </c>
      <c r="G1968" s="41"/>
      <c r="H1968" s="41"/>
      <c r="I1968" s="41">
        <v>-732</v>
      </c>
      <c r="J1968" s="203"/>
      <c r="K1968" s="286" t="s">
        <v>161</v>
      </c>
      <c r="L1968" s="94"/>
      <c r="M1968" s="94"/>
      <c r="N1968" s="94"/>
      <c r="O1968" s="170"/>
    </row>
    <row r="1969" spans="1:15" ht="15" customHeight="1">
      <c r="A1969" s="91">
        <v>2001011</v>
      </c>
      <c r="B1969" s="41" t="s">
        <v>97</v>
      </c>
      <c r="C1969" s="43">
        <v>201</v>
      </c>
      <c r="D1969" s="41" t="s">
        <v>152</v>
      </c>
      <c r="E1969" s="41">
        <v>112081</v>
      </c>
      <c r="F1969" s="201" t="s">
        <v>217</v>
      </c>
      <c r="G1969" s="41"/>
      <c r="H1969" s="41"/>
      <c r="I1969" s="41">
        <v>-4026</v>
      </c>
      <c r="J1969" s="203"/>
      <c r="K1969" s="286" t="s">
        <v>154</v>
      </c>
      <c r="L1969" s="94"/>
      <c r="M1969" s="94"/>
      <c r="N1969" s="94"/>
      <c r="O1969" s="170"/>
    </row>
    <row r="1970" spans="1:15" ht="15" customHeight="1">
      <c r="A1970" s="91">
        <v>2001041</v>
      </c>
      <c r="B1970" s="41" t="s">
        <v>98</v>
      </c>
      <c r="C1970" s="43">
        <v>201</v>
      </c>
      <c r="D1970" s="41" t="s">
        <v>152</v>
      </c>
      <c r="E1970" s="41">
        <v>112081</v>
      </c>
      <c r="F1970" s="201" t="s">
        <v>217</v>
      </c>
      <c r="G1970" s="41"/>
      <c r="H1970" s="41"/>
      <c r="I1970" s="41">
        <v>-366</v>
      </c>
      <c r="J1970" s="203"/>
      <c r="K1970" s="286" t="s">
        <v>154</v>
      </c>
      <c r="L1970" s="94"/>
      <c r="M1970" s="94"/>
      <c r="N1970" s="94"/>
      <c r="O1970" s="170"/>
    </row>
    <row r="1971" spans="1:15" ht="15" customHeight="1">
      <c r="A1971" s="91">
        <v>2001021</v>
      </c>
      <c r="B1971" s="41" t="s">
        <v>89</v>
      </c>
      <c r="C1971" s="43">
        <v>201</v>
      </c>
      <c r="D1971" s="41" t="s">
        <v>152</v>
      </c>
      <c r="E1971" s="41">
        <v>112081</v>
      </c>
      <c r="F1971" s="201" t="s">
        <v>217</v>
      </c>
      <c r="G1971" s="41"/>
      <c r="H1971" s="41"/>
      <c r="I1971" s="41">
        <v>-366</v>
      </c>
      <c r="J1971" s="203"/>
      <c r="K1971" s="286" t="s">
        <v>154</v>
      </c>
      <c r="L1971" s="94"/>
      <c r="M1971" s="94"/>
      <c r="N1971" s="94"/>
      <c r="O1971" s="170"/>
    </row>
    <row r="1972" spans="1:15" ht="15" customHeight="1">
      <c r="A1972" s="91">
        <v>2000010</v>
      </c>
      <c r="B1972" s="41" t="s">
        <v>159</v>
      </c>
      <c r="C1972" s="43">
        <v>201</v>
      </c>
      <c r="D1972" s="41" t="s">
        <v>152</v>
      </c>
      <c r="E1972" s="41">
        <v>112081</v>
      </c>
      <c r="F1972" s="201" t="s">
        <v>217</v>
      </c>
      <c r="G1972" s="41"/>
      <c r="H1972" s="41"/>
      <c r="I1972" s="41">
        <v>-732</v>
      </c>
      <c r="J1972" s="203"/>
      <c r="K1972" s="286" t="s">
        <v>161</v>
      </c>
      <c r="L1972" s="94"/>
      <c r="M1972" s="94"/>
      <c r="N1972" s="94"/>
      <c r="O1972" s="170"/>
    </row>
    <row r="1973" spans="1:15" ht="15" customHeight="1">
      <c r="A1973" s="91">
        <v>2001011</v>
      </c>
      <c r="B1973" s="41" t="s">
        <v>97</v>
      </c>
      <c r="C1973" s="43">
        <v>201</v>
      </c>
      <c r="D1973" s="41" t="s">
        <v>152</v>
      </c>
      <c r="E1973" s="41">
        <v>112081</v>
      </c>
      <c r="F1973" s="201" t="s">
        <v>217</v>
      </c>
      <c r="G1973" s="41"/>
      <c r="H1973" s="41"/>
      <c r="I1973" s="41">
        <v>-366</v>
      </c>
      <c r="J1973" s="203"/>
      <c r="K1973" s="286" t="s">
        <v>154</v>
      </c>
      <c r="L1973" s="94"/>
      <c r="M1973" s="94"/>
      <c r="N1973" s="94"/>
      <c r="O1973" s="170"/>
    </row>
    <row r="1974" spans="1:15" ht="15" customHeight="1">
      <c r="A1974" s="91">
        <v>2001041</v>
      </c>
      <c r="B1974" s="41" t="s">
        <v>98</v>
      </c>
      <c r="C1974" s="43">
        <v>201</v>
      </c>
      <c r="D1974" s="41" t="s">
        <v>152</v>
      </c>
      <c r="E1974" s="41">
        <v>112081</v>
      </c>
      <c r="F1974" s="201" t="s">
        <v>217</v>
      </c>
      <c r="G1974" s="41"/>
      <c r="H1974" s="41"/>
      <c r="I1974" s="41">
        <v>-366</v>
      </c>
      <c r="J1974" s="203"/>
      <c r="K1974" s="286" t="s">
        <v>154</v>
      </c>
      <c r="L1974" s="94"/>
      <c r="M1974" s="94"/>
      <c r="N1974" s="94"/>
      <c r="O1974" s="170"/>
    </row>
    <row r="1975" spans="1:15" ht="15" customHeight="1">
      <c r="A1975" s="91">
        <v>2001011</v>
      </c>
      <c r="B1975" s="41" t="s">
        <v>97</v>
      </c>
      <c r="C1975" s="43">
        <v>201</v>
      </c>
      <c r="D1975" s="41" t="s">
        <v>152</v>
      </c>
      <c r="E1975" s="41">
        <v>113000</v>
      </c>
      <c r="F1975" s="201" t="s">
        <v>218</v>
      </c>
      <c r="G1975" s="41"/>
      <c r="H1975" s="41"/>
      <c r="I1975" s="41">
        <v>398.99</v>
      </c>
      <c r="J1975" s="203"/>
      <c r="K1975" s="286" t="s">
        <v>154</v>
      </c>
      <c r="L1975" s="94"/>
      <c r="M1975" s="94"/>
      <c r="N1975" s="94"/>
      <c r="O1975" s="170"/>
    </row>
    <row r="1976" spans="1:15" ht="15" customHeight="1">
      <c r="A1976" s="91">
        <v>2001051</v>
      </c>
      <c r="B1976" s="41" t="s">
        <v>87</v>
      </c>
      <c r="C1976" s="43">
        <v>201</v>
      </c>
      <c r="D1976" s="41" t="s">
        <v>152</v>
      </c>
      <c r="E1976" s="41">
        <v>113000</v>
      </c>
      <c r="F1976" s="201" t="s">
        <v>218</v>
      </c>
      <c r="G1976" s="41"/>
      <c r="H1976" s="41"/>
      <c r="I1976" s="41">
        <v>838.68</v>
      </c>
      <c r="J1976" s="203"/>
      <c r="K1976" s="286" t="s">
        <v>154</v>
      </c>
      <c r="L1976" s="94"/>
      <c r="M1976" s="94"/>
      <c r="N1976" s="94"/>
      <c r="O1976" s="170"/>
    </row>
    <row r="1977" spans="1:15" ht="15" customHeight="1">
      <c r="A1977" s="91">
        <v>2001021</v>
      </c>
      <c r="B1977" s="41" t="s">
        <v>89</v>
      </c>
      <c r="C1977" s="43">
        <v>201</v>
      </c>
      <c r="D1977" s="41" t="s">
        <v>152</v>
      </c>
      <c r="E1977" s="41">
        <v>113000</v>
      </c>
      <c r="F1977" s="201" t="s">
        <v>218</v>
      </c>
      <c r="G1977" s="41"/>
      <c r="H1977" s="41"/>
      <c r="I1977" s="41">
        <v>159.19999999999999</v>
      </c>
      <c r="J1977" s="203"/>
      <c r="K1977" s="286" t="s">
        <v>154</v>
      </c>
      <c r="L1977" s="94"/>
      <c r="M1977" s="94"/>
      <c r="N1977" s="94"/>
      <c r="O1977" s="170"/>
    </row>
    <row r="1978" spans="1:15" ht="15" customHeight="1">
      <c r="A1978" s="91">
        <v>2001021</v>
      </c>
      <c r="B1978" s="41" t="s">
        <v>89</v>
      </c>
      <c r="C1978" s="43">
        <v>201</v>
      </c>
      <c r="D1978" s="41" t="s">
        <v>152</v>
      </c>
      <c r="E1978" s="41">
        <v>113000</v>
      </c>
      <c r="F1978" s="201" t="s">
        <v>218</v>
      </c>
      <c r="G1978" s="41"/>
      <c r="H1978" s="41"/>
      <c r="I1978" s="41">
        <v>290</v>
      </c>
      <c r="J1978" s="203"/>
      <c r="K1978" s="286" t="s">
        <v>154</v>
      </c>
      <c r="L1978" s="94"/>
      <c r="M1978" s="94"/>
      <c r="N1978" s="94"/>
      <c r="O1978" s="170"/>
    </row>
    <row r="1979" spans="1:15" ht="15" customHeight="1">
      <c r="A1979" s="91">
        <v>2000010</v>
      </c>
      <c r="B1979" s="41" t="s">
        <v>159</v>
      </c>
      <c r="C1979" s="43">
        <v>201</v>
      </c>
      <c r="D1979" s="41" t="s">
        <v>152</v>
      </c>
      <c r="E1979" s="41">
        <v>113000</v>
      </c>
      <c r="F1979" s="201" t="s">
        <v>218</v>
      </c>
      <c r="G1979" s="41"/>
      <c r="H1979" s="41"/>
      <c r="I1979" s="41">
        <v>146.94</v>
      </c>
      <c r="J1979" s="203"/>
      <c r="K1979" s="286" t="s">
        <v>161</v>
      </c>
      <c r="L1979" s="94"/>
      <c r="M1979" s="94"/>
      <c r="N1979" s="94"/>
      <c r="O1979" s="170"/>
    </row>
    <row r="1980" spans="1:15" ht="15" customHeight="1">
      <c r="A1980" s="91">
        <v>2001041</v>
      </c>
      <c r="B1980" s="41" t="s">
        <v>98</v>
      </c>
      <c r="C1980" s="43">
        <v>201</v>
      </c>
      <c r="D1980" s="41" t="s">
        <v>152</v>
      </c>
      <c r="E1980" s="41">
        <v>113000</v>
      </c>
      <c r="F1980" s="201" t="s">
        <v>218</v>
      </c>
      <c r="G1980" s="41"/>
      <c r="H1980" s="41"/>
      <c r="I1980" s="41">
        <v>104.17</v>
      </c>
      <c r="J1980" s="203"/>
      <c r="K1980" s="286" t="s">
        <v>154</v>
      </c>
      <c r="L1980" s="94"/>
      <c r="M1980" s="94"/>
      <c r="N1980" s="94"/>
      <c r="O1980" s="170"/>
    </row>
    <row r="1981" spans="1:15" ht="15" customHeight="1">
      <c r="A1981" s="91">
        <v>2001041</v>
      </c>
      <c r="B1981" s="41" t="s">
        <v>98</v>
      </c>
      <c r="C1981" s="43">
        <v>201</v>
      </c>
      <c r="D1981" s="41" t="s">
        <v>152</v>
      </c>
      <c r="E1981" s="41">
        <v>113000</v>
      </c>
      <c r="F1981" s="201" t="s">
        <v>218</v>
      </c>
      <c r="G1981" s="41"/>
      <c r="H1981" s="41"/>
      <c r="I1981" s="41">
        <v>593.99</v>
      </c>
      <c r="J1981" s="203"/>
      <c r="K1981" s="286" t="s">
        <v>154</v>
      </c>
      <c r="L1981" s="94"/>
      <c r="M1981" s="94"/>
      <c r="N1981" s="94"/>
      <c r="O1981" s="170"/>
    </row>
    <row r="1982" spans="1:15" ht="15" customHeight="1">
      <c r="A1982" s="91">
        <v>2000010</v>
      </c>
      <c r="B1982" s="41" t="s">
        <v>159</v>
      </c>
      <c r="C1982" s="43">
        <v>201</v>
      </c>
      <c r="D1982" s="41" t="s">
        <v>152</v>
      </c>
      <c r="E1982" s="41">
        <v>113000</v>
      </c>
      <c r="F1982" s="201" t="s">
        <v>218</v>
      </c>
      <c r="G1982" s="41"/>
      <c r="H1982" s="41"/>
      <c r="I1982" s="41">
        <v>896.51</v>
      </c>
      <c r="J1982" s="203"/>
      <c r="K1982" s="286" t="s">
        <v>161</v>
      </c>
      <c r="L1982" s="94"/>
      <c r="M1982" s="94"/>
      <c r="N1982" s="94"/>
      <c r="O1982" s="170"/>
    </row>
    <row r="1983" spans="1:15" ht="15" customHeight="1">
      <c r="A1983" s="91">
        <v>2001021</v>
      </c>
      <c r="B1983" s="41" t="s">
        <v>89</v>
      </c>
      <c r="C1983" s="43">
        <v>201</v>
      </c>
      <c r="D1983" s="41" t="s">
        <v>152</v>
      </c>
      <c r="E1983" s="41">
        <v>113000</v>
      </c>
      <c r="F1983" s="201" t="s">
        <v>218</v>
      </c>
      <c r="G1983" s="41"/>
      <c r="H1983" s="41"/>
      <c r="I1983" s="41">
        <v>290</v>
      </c>
      <c r="J1983" s="203"/>
      <c r="K1983" s="286" t="s">
        <v>154</v>
      </c>
      <c r="L1983" s="94"/>
      <c r="M1983" s="94"/>
      <c r="N1983" s="94"/>
      <c r="O1983" s="170"/>
    </row>
    <row r="1984" spans="1:15" ht="15" customHeight="1">
      <c r="A1984" s="91">
        <v>2001011</v>
      </c>
      <c r="B1984" s="41" t="s">
        <v>97</v>
      </c>
      <c r="C1984" s="43">
        <v>201</v>
      </c>
      <c r="D1984" s="41" t="s">
        <v>152</v>
      </c>
      <c r="E1984" s="41">
        <v>113000</v>
      </c>
      <c r="F1984" s="201" t="s">
        <v>218</v>
      </c>
      <c r="G1984" s="41"/>
      <c r="H1984" s="41"/>
      <c r="I1984" s="41">
        <v>495</v>
      </c>
      <c r="J1984" s="203"/>
      <c r="K1984" s="286" t="s">
        <v>154</v>
      </c>
      <c r="L1984" s="94"/>
      <c r="M1984" s="94"/>
      <c r="N1984" s="94"/>
      <c r="O1984" s="170"/>
    </row>
    <row r="1985" spans="1:15" ht="15" customHeight="1">
      <c r="A1985" s="91">
        <v>2001041</v>
      </c>
      <c r="B1985" s="41" t="s">
        <v>98</v>
      </c>
      <c r="C1985" s="43">
        <v>201</v>
      </c>
      <c r="D1985" s="41" t="s">
        <v>152</v>
      </c>
      <c r="E1985" s="41">
        <v>113000</v>
      </c>
      <c r="F1985" s="201" t="s">
        <v>218</v>
      </c>
      <c r="G1985" s="41"/>
      <c r="H1985" s="41"/>
      <c r="I1985" s="41">
        <v>590</v>
      </c>
      <c r="J1985" s="203"/>
      <c r="K1985" s="286" t="s">
        <v>154</v>
      </c>
      <c r="L1985" s="94"/>
      <c r="M1985" s="94"/>
      <c r="N1985" s="94"/>
      <c r="O1985" s="170"/>
    </row>
    <row r="1986" spans="1:15" ht="15" customHeight="1">
      <c r="A1986" s="91">
        <v>2001021</v>
      </c>
      <c r="B1986" s="41" t="s">
        <v>89</v>
      </c>
      <c r="C1986" s="43">
        <v>201</v>
      </c>
      <c r="D1986" s="41" t="s">
        <v>152</v>
      </c>
      <c r="E1986" s="41">
        <v>113000</v>
      </c>
      <c r="F1986" s="201" t="s">
        <v>218</v>
      </c>
      <c r="G1986" s="41"/>
      <c r="H1986" s="41"/>
      <c r="I1986" s="41">
        <v>290</v>
      </c>
      <c r="J1986" s="203"/>
      <c r="K1986" s="286" t="s">
        <v>154</v>
      </c>
      <c r="L1986" s="94"/>
      <c r="M1986" s="94"/>
      <c r="N1986" s="94"/>
      <c r="O1986" s="170"/>
    </row>
    <row r="1987" spans="1:15" ht="15" customHeight="1">
      <c r="A1987" s="91">
        <v>2000010</v>
      </c>
      <c r="B1987" s="41" t="s">
        <v>159</v>
      </c>
      <c r="C1987" s="43">
        <v>201</v>
      </c>
      <c r="D1987" s="41" t="s">
        <v>152</v>
      </c>
      <c r="E1987" s="41">
        <v>113000</v>
      </c>
      <c r="F1987" s="201" t="s">
        <v>218</v>
      </c>
      <c r="G1987" s="41"/>
      <c r="H1987" s="41"/>
      <c r="I1987" s="41">
        <v>180.75</v>
      </c>
      <c r="J1987" s="203"/>
      <c r="K1987" s="286" t="s">
        <v>161</v>
      </c>
      <c r="L1987" s="94"/>
      <c r="M1987" s="94"/>
      <c r="N1987" s="94"/>
      <c r="O1987" s="170"/>
    </row>
    <row r="1988" spans="1:15" ht="15" customHeight="1">
      <c r="A1988" s="91">
        <v>2000010</v>
      </c>
      <c r="B1988" s="41" t="s">
        <v>159</v>
      </c>
      <c r="C1988" s="43">
        <v>201</v>
      </c>
      <c r="D1988" s="41" t="s">
        <v>152</v>
      </c>
      <c r="E1988" s="41">
        <v>113000</v>
      </c>
      <c r="F1988" s="201" t="s">
        <v>218</v>
      </c>
      <c r="G1988" s="41"/>
      <c r="H1988" s="41"/>
      <c r="I1988" s="41">
        <v>264.64</v>
      </c>
      <c r="J1988" s="203"/>
      <c r="K1988" s="286" t="s">
        <v>161</v>
      </c>
      <c r="L1988" s="94"/>
      <c r="M1988" s="94"/>
      <c r="N1988" s="94"/>
      <c r="O1988" s="170"/>
    </row>
    <row r="1989" spans="1:15" ht="15" customHeight="1">
      <c r="A1989" s="91">
        <v>2001011</v>
      </c>
      <c r="B1989" s="41" t="s">
        <v>97</v>
      </c>
      <c r="C1989" s="43">
        <v>201</v>
      </c>
      <c r="D1989" s="41" t="s">
        <v>152</v>
      </c>
      <c r="E1989" s="41">
        <v>113000</v>
      </c>
      <c r="F1989" s="201" t="s">
        <v>218</v>
      </c>
      <c r="G1989" s="41"/>
      <c r="H1989" s="41"/>
      <c r="I1989" s="41">
        <v>395</v>
      </c>
      <c r="J1989" s="203"/>
      <c r="K1989" s="286" t="s">
        <v>154</v>
      </c>
      <c r="L1989" s="94"/>
      <c r="M1989" s="94"/>
      <c r="N1989" s="94"/>
      <c r="O1989" s="170"/>
    </row>
    <row r="1990" spans="1:15" ht="15" customHeight="1">
      <c r="A1990" s="91">
        <v>2001011</v>
      </c>
      <c r="B1990" s="41" t="s">
        <v>97</v>
      </c>
      <c r="C1990" s="43">
        <v>201</v>
      </c>
      <c r="D1990" s="41" t="s">
        <v>152</v>
      </c>
      <c r="E1990" s="41">
        <v>113000</v>
      </c>
      <c r="F1990" s="201" t="s">
        <v>218</v>
      </c>
      <c r="G1990" s="41"/>
      <c r="H1990" s="41"/>
      <c r="I1990" s="41">
        <v>9000</v>
      </c>
      <c r="J1990" s="203"/>
      <c r="K1990" s="286" t="s">
        <v>154</v>
      </c>
      <c r="L1990" s="94"/>
      <c r="M1990" s="94"/>
      <c r="N1990" s="94"/>
      <c r="O1990" s="170"/>
    </row>
    <row r="1991" spans="1:15" ht="15" customHeight="1">
      <c r="A1991" s="91">
        <v>2001041</v>
      </c>
      <c r="B1991" s="41" t="s">
        <v>98</v>
      </c>
      <c r="C1991" s="43">
        <v>201</v>
      </c>
      <c r="D1991" s="41" t="s">
        <v>152</v>
      </c>
      <c r="E1991" s="41">
        <v>113000</v>
      </c>
      <c r="F1991" s="201" t="s">
        <v>218</v>
      </c>
      <c r="G1991" s="41"/>
      <c r="H1991" s="41"/>
      <c r="I1991" s="41">
        <v>113.61</v>
      </c>
      <c r="J1991" s="203"/>
      <c r="K1991" s="286" t="s">
        <v>154</v>
      </c>
      <c r="L1991" s="94"/>
      <c r="M1991" s="94"/>
      <c r="N1991" s="94"/>
      <c r="O1991" s="170"/>
    </row>
    <row r="1992" spans="1:15" ht="15" customHeight="1">
      <c r="A1992" s="91">
        <v>2001041</v>
      </c>
      <c r="B1992" s="41" t="s">
        <v>98</v>
      </c>
      <c r="C1992" s="43">
        <v>201</v>
      </c>
      <c r="D1992" s="41" t="s">
        <v>152</v>
      </c>
      <c r="E1992" s="41">
        <v>113000</v>
      </c>
      <c r="F1992" s="201" t="s">
        <v>218</v>
      </c>
      <c r="G1992" s="41"/>
      <c r="H1992" s="41"/>
      <c r="I1992" s="41">
        <v>590</v>
      </c>
      <c r="J1992" s="203"/>
      <c r="K1992" s="286" t="s">
        <v>154</v>
      </c>
      <c r="L1992" s="94"/>
      <c r="M1992" s="94"/>
      <c r="N1992" s="94"/>
      <c r="O1992" s="170"/>
    </row>
    <row r="1993" spans="1:15" ht="15" customHeight="1">
      <c r="A1993" s="91">
        <v>2001021</v>
      </c>
      <c r="B1993" s="41" t="s">
        <v>89</v>
      </c>
      <c r="C1993" s="43">
        <v>201</v>
      </c>
      <c r="D1993" s="41" t="s">
        <v>152</v>
      </c>
      <c r="E1993" s="41">
        <v>113000</v>
      </c>
      <c r="F1993" s="201" t="s">
        <v>218</v>
      </c>
      <c r="G1993" s="41"/>
      <c r="H1993" s="41"/>
      <c r="I1993" s="41">
        <v>557.80999999999995</v>
      </c>
      <c r="J1993" s="203"/>
      <c r="K1993" s="286" t="s">
        <v>154</v>
      </c>
      <c r="L1993" s="94"/>
      <c r="M1993" s="94"/>
      <c r="N1993" s="94"/>
      <c r="O1993" s="170"/>
    </row>
    <row r="1994" spans="1:15" ht="15" customHeight="1">
      <c r="A1994" s="91">
        <v>2000010</v>
      </c>
      <c r="B1994" s="41" t="s">
        <v>159</v>
      </c>
      <c r="C1994" s="43">
        <v>201</v>
      </c>
      <c r="D1994" s="41" t="s">
        <v>152</v>
      </c>
      <c r="E1994" s="41">
        <v>113000</v>
      </c>
      <c r="F1994" s="201" t="s">
        <v>218</v>
      </c>
      <c r="G1994" s="41"/>
      <c r="H1994" s="41"/>
      <c r="I1994" s="41">
        <v>195</v>
      </c>
      <c r="J1994" s="203"/>
      <c r="K1994" s="286" t="s">
        <v>161</v>
      </c>
      <c r="L1994" s="94"/>
      <c r="M1994" s="94"/>
      <c r="N1994" s="94"/>
      <c r="O1994" s="170"/>
    </row>
    <row r="1995" spans="1:15" ht="15" customHeight="1">
      <c r="A1995" s="91">
        <v>2000010</v>
      </c>
      <c r="B1995" s="41" t="s">
        <v>159</v>
      </c>
      <c r="C1995" s="43">
        <v>201</v>
      </c>
      <c r="D1995" s="41" t="s">
        <v>152</v>
      </c>
      <c r="E1995" s="41">
        <v>113000</v>
      </c>
      <c r="F1995" s="201" t="s">
        <v>218</v>
      </c>
      <c r="G1995" s="41"/>
      <c r="H1995" s="41"/>
      <c r="I1995" s="41">
        <v>185.12</v>
      </c>
      <c r="J1995" s="203"/>
      <c r="K1995" s="286" t="s">
        <v>161</v>
      </c>
      <c r="L1995" s="94"/>
      <c r="M1995" s="94"/>
      <c r="N1995" s="94"/>
      <c r="O1995" s="170"/>
    </row>
    <row r="1996" spans="1:15" ht="15" customHeight="1">
      <c r="A1996" s="91">
        <v>2001051</v>
      </c>
      <c r="B1996" s="41" t="s">
        <v>87</v>
      </c>
      <c r="C1996" s="43">
        <v>201</v>
      </c>
      <c r="D1996" s="41" t="s">
        <v>152</v>
      </c>
      <c r="E1996" s="41">
        <v>113000</v>
      </c>
      <c r="F1996" s="201" t="s">
        <v>218</v>
      </c>
      <c r="G1996" s="41"/>
      <c r="H1996" s="41"/>
      <c r="I1996" s="41">
        <v>903.99</v>
      </c>
      <c r="J1996" s="203"/>
      <c r="K1996" s="286" t="s">
        <v>154</v>
      </c>
      <c r="L1996" s="94"/>
      <c r="M1996" s="94"/>
      <c r="N1996" s="94"/>
      <c r="O1996" s="170"/>
    </row>
    <row r="1997" spans="1:15" ht="15" customHeight="1">
      <c r="A1997" s="91">
        <v>2001011</v>
      </c>
      <c r="B1997" s="41" t="s">
        <v>97</v>
      </c>
      <c r="C1997" s="43">
        <v>201</v>
      </c>
      <c r="D1997" s="41" t="s">
        <v>152</v>
      </c>
      <c r="E1997" s="41">
        <v>113000</v>
      </c>
      <c r="F1997" s="201" t="s">
        <v>218</v>
      </c>
      <c r="G1997" s="41"/>
      <c r="H1997" s="41"/>
      <c r="I1997" s="41">
        <v>395</v>
      </c>
      <c r="J1997" s="203"/>
      <c r="K1997" s="286" t="s">
        <v>154</v>
      </c>
      <c r="L1997" s="94"/>
      <c r="M1997" s="94"/>
      <c r="N1997" s="94"/>
      <c r="O1997" s="170"/>
    </row>
    <row r="1998" spans="1:15" ht="15" customHeight="1">
      <c r="A1998" s="91">
        <v>2001041</v>
      </c>
      <c r="B1998" s="41" t="s">
        <v>98</v>
      </c>
      <c r="C1998" s="43">
        <v>201</v>
      </c>
      <c r="D1998" s="41" t="s">
        <v>152</v>
      </c>
      <c r="E1998" s="41">
        <v>113000</v>
      </c>
      <c r="F1998" s="201" t="s">
        <v>218</v>
      </c>
      <c r="G1998" s="41"/>
      <c r="H1998" s="41"/>
      <c r="I1998" s="41">
        <v>371.32</v>
      </c>
      <c r="J1998" s="203"/>
      <c r="K1998" s="286" t="s">
        <v>154</v>
      </c>
      <c r="L1998" s="94"/>
      <c r="M1998" s="94"/>
      <c r="N1998" s="94"/>
      <c r="O1998" s="170"/>
    </row>
    <row r="1999" spans="1:15" ht="15" customHeight="1">
      <c r="A1999" s="91">
        <v>2001041</v>
      </c>
      <c r="B1999" s="41" t="s">
        <v>98</v>
      </c>
      <c r="C1999" s="43">
        <v>201</v>
      </c>
      <c r="D1999" s="41" t="s">
        <v>152</v>
      </c>
      <c r="E1999" s="41">
        <v>113000</v>
      </c>
      <c r="F1999" s="201" t="s">
        <v>218</v>
      </c>
      <c r="G1999" s="41"/>
      <c r="H1999" s="41"/>
      <c r="I1999" s="41">
        <v>682.1</v>
      </c>
      <c r="J1999" s="203"/>
      <c r="K1999" s="286" t="s">
        <v>154</v>
      </c>
      <c r="L1999" s="94"/>
      <c r="M1999" s="94"/>
      <c r="N1999" s="94"/>
      <c r="O1999" s="170"/>
    </row>
    <row r="2000" spans="1:15" ht="15" customHeight="1">
      <c r="A2000" s="91">
        <v>2000010</v>
      </c>
      <c r="B2000" s="41" t="s">
        <v>159</v>
      </c>
      <c r="C2000" s="43">
        <v>201</v>
      </c>
      <c r="D2000" s="41" t="s">
        <v>152</v>
      </c>
      <c r="E2000" s="41">
        <v>113000</v>
      </c>
      <c r="F2000" s="201" t="s">
        <v>218</v>
      </c>
      <c r="G2000" s="41"/>
      <c r="H2000" s="41"/>
      <c r="I2000" s="41">
        <v>177.81</v>
      </c>
      <c r="J2000" s="203"/>
      <c r="K2000" s="286" t="s">
        <v>161</v>
      </c>
      <c r="L2000" s="94"/>
      <c r="M2000" s="94"/>
      <c r="N2000" s="94"/>
      <c r="O2000" s="170"/>
    </row>
    <row r="2001" spans="1:15" ht="15" customHeight="1">
      <c r="A2001" s="91">
        <v>2000010</v>
      </c>
      <c r="B2001" s="41" t="s">
        <v>159</v>
      </c>
      <c r="C2001" s="43">
        <v>201</v>
      </c>
      <c r="D2001" s="41" t="s">
        <v>152</v>
      </c>
      <c r="E2001" s="41">
        <v>113000</v>
      </c>
      <c r="F2001" s="201" t="s">
        <v>218</v>
      </c>
      <c r="G2001" s="41"/>
      <c r="H2001" s="41"/>
      <c r="I2001" s="41">
        <v>95</v>
      </c>
      <c r="J2001" s="203"/>
      <c r="K2001" s="286" t="s">
        <v>161</v>
      </c>
      <c r="L2001" s="94"/>
      <c r="M2001" s="94"/>
      <c r="N2001" s="94"/>
      <c r="O2001" s="170"/>
    </row>
    <row r="2002" spans="1:15" ht="15" customHeight="1">
      <c r="A2002" s="91">
        <v>2000010</v>
      </c>
      <c r="B2002" s="41" t="s">
        <v>159</v>
      </c>
      <c r="C2002" s="43">
        <v>201</v>
      </c>
      <c r="D2002" s="41" t="s">
        <v>152</v>
      </c>
      <c r="E2002" s="41">
        <v>113000</v>
      </c>
      <c r="F2002" s="201" t="s">
        <v>218</v>
      </c>
      <c r="G2002" s="41"/>
      <c r="H2002" s="41"/>
      <c r="I2002" s="41">
        <v>3</v>
      </c>
      <c r="J2002" s="203"/>
      <c r="K2002" s="286" t="s">
        <v>161</v>
      </c>
      <c r="L2002" s="94"/>
      <c r="M2002" s="94"/>
      <c r="N2002" s="94"/>
      <c r="O2002" s="170"/>
    </row>
    <row r="2003" spans="1:15" ht="15" customHeight="1">
      <c r="A2003" s="91">
        <v>2001011</v>
      </c>
      <c r="B2003" s="41" t="s">
        <v>97</v>
      </c>
      <c r="C2003" s="43">
        <v>201</v>
      </c>
      <c r="D2003" s="41" t="s">
        <v>152</v>
      </c>
      <c r="E2003" s="41">
        <v>113000</v>
      </c>
      <c r="F2003" s="201" t="s">
        <v>218</v>
      </c>
      <c r="G2003" s="41"/>
      <c r="H2003" s="41"/>
      <c r="I2003" s="41">
        <v>395</v>
      </c>
      <c r="J2003" s="203"/>
      <c r="K2003" s="286" t="s">
        <v>154</v>
      </c>
      <c r="L2003" s="94"/>
      <c r="M2003" s="94"/>
      <c r="N2003" s="94"/>
      <c r="O2003" s="170"/>
    </row>
    <row r="2004" spans="1:15" ht="15" customHeight="1">
      <c r="A2004" s="91">
        <v>2001021</v>
      </c>
      <c r="B2004" s="41" t="s">
        <v>89</v>
      </c>
      <c r="C2004" s="43">
        <v>201</v>
      </c>
      <c r="D2004" s="41" t="s">
        <v>152</v>
      </c>
      <c r="E2004" s="41">
        <v>113000</v>
      </c>
      <c r="F2004" s="201" t="s">
        <v>218</v>
      </c>
      <c r="G2004" s="41"/>
      <c r="H2004" s="41"/>
      <c r="I2004" s="41">
        <v>2.4</v>
      </c>
      <c r="J2004" s="203"/>
      <c r="K2004" s="286" t="s">
        <v>154</v>
      </c>
      <c r="L2004" s="94"/>
      <c r="M2004" s="94"/>
      <c r="N2004" s="94"/>
      <c r="O2004" s="170"/>
    </row>
    <row r="2005" spans="1:15" ht="15" customHeight="1">
      <c r="A2005" s="91">
        <v>2001021</v>
      </c>
      <c r="B2005" s="41" t="s">
        <v>89</v>
      </c>
      <c r="C2005" s="43">
        <v>201</v>
      </c>
      <c r="D2005" s="41" t="s">
        <v>152</v>
      </c>
      <c r="E2005" s="41">
        <v>113000</v>
      </c>
      <c r="F2005" s="201" t="s">
        <v>218</v>
      </c>
      <c r="G2005" s="41"/>
      <c r="H2005" s="41"/>
      <c r="I2005" s="41">
        <v>290.99</v>
      </c>
      <c r="J2005" s="203"/>
      <c r="K2005" s="286" t="s">
        <v>154</v>
      </c>
      <c r="L2005" s="94"/>
      <c r="M2005" s="94"/>
      <c r="N2005" s="94"/>
      <c r="O2005" s="170"/>
    </row>
    <row r="2006" spans="1:15" ht="15" customHeight="1">
      <c r="A2006" s="91">
        <v>2001041</v>
      </c>
      <c r="B2006" s="41" t="s">
        <v>98</v>
      </c>
      <c r="C2006" s="43">
        <v>201</v>
      </c>
      <c r="D2006" s="41" t="s">
        <v>152</v>
      </c>
      <c r="E2006" s="41">
        <v>113000</v>
      </c>
      <c r="F2006" s="201" t="s">
        <v>218</v>
      </c>
      <c r="G2006" s="41"/>
      <c r="H2006" s="41"/>
      <c r="I2006" s="41">
        <v>59.52</v>
      </c>
      <c r="J2006" s="203"/>
      <c r="K2006" s="286" t="s">
        <v>154</v>
      </c>
      <c r="L2006" s="94"/>
      <c r="M2006" s="94"/>
      <c r="N2006" s="94"/>
      <c r="O2006" s="170"/>
    </row>
    <row r="2007" spans="1:15" ht="15" customHeight="1">
      <c r="A2007" s="91">
        <v>2001041</v>
      </c>
      <c r="B2007" s="41" t="s">
        <v>98</v>
      </c>
      <c r="C2007" s="43">
        <v>201</v>
      </c>
      <c r="D2007" s="41" t="s">
        <v>152</v>
      </c>
      <c r="E2007" s="41">
        <v>113000</v>
      </c>
      <c r="F2007" s="201" t="s">
        <v>218</v>
      </c>
      <c r="G2007" s="41"/>
      <c r="H2007" s="41"/>
      <c r="I2007" s="41">
        <v>590</v>
      </c>
      <c r="J2007" s="203"/>
      <c r="K2007" s="286" t="s">
        <v>154</v>
      </c>
      <c r="L2007" s="94"/>
      <c r="M2007" s="94"/>
      <c r="N2007" s="94"/>
      <c r="O2007" s="170"/>
    </row>
    <row r="2008" spans="1:15" ht="15" customHeight="1">
      <c r="A2008" s="91">
        <v>2000010</v>
      </c>
      <c r="B2008" s="41" t="s">
        <v>159</v>
      </c>
      <c r="C2008" s="43">
        <v>201</v>
      </c>
      <c r="D2008" s="41" t="s">
        <v>152</v>
      </c>
      <c r="E2008" s="41">
        <v>113000</v>
      </c>
      <c r="F2008" s="201" t="s">
        <v>218</v>
      </c>
      <c r="G2008" s="41"/>
      <c r="H2008" s="41"/>
      <c r="I2008" s="41">
        <v>107.89</v>
      </c>
      <c r="J2008" s="203"/>
      <c r="K2008" s="286" t="s">
        <v>161</v>
      </c>
      <c r="L2008" s="94"/>
      <c r="M2008" s="94"/>
      <c r="N2008" s="94"/>
      <c r="O2008" s="170"/>
    </row>
    <row r="2009" spans="1:15" ht="15" customHeight="1">
      <c r="A2009" s="91">
        <v>2000010</v>
      </c>
      <c r="B2009" s="41" t="s">
        <v>159</v>
      </c>
      <c r="C2009" s="43">
        <v>201</v>
      </c>
      <c r="D2009" s="41" t="s">
        <v>152</v>
      </c>
      <c r="E2009" s="41">
        <v>113000</v>
      </c>
      <c r="F2009" s="201" t="s">
        <v>218</v>
      </c>
      <c r="G2009" s="41"/>
      <c r="H2009" s="41"/>
      <c r="I2009" s="41">
        <v>44.68</v>
      </c>
      <c r="J2009" s="203"/>
      <c r="K2009" s="286" t="s">
        <v>161</v>
      </c>
      <c r="L2009" s="94"/>
      <c r="M2009" s="94"/>
      <c r="N2009" s="94"/>
      <c r="O2009" s="170"/>
    </row>
    <row r="2010" spans="1:15" ht="15" customHeight="1">
      <c r="A2010" s="91">
        <v>2000010</v>
      </c>
      <c r="B2010" s="41" t="s">
        <v>159</v>
      </c>
      <c r="C2010" s="43">
        <v>201</v>
      </c>
      <c r="D2010" s="41" t="s">
        <v>152</v>
      </c>
      <c r="E2010" s="41">
        <v>113000</v>
      </c>
      <c r="F2010" s="201" t="s">
        <v>218</v>
      </c>
      <c r="G2010" s="41"/>
      <c r="H2010" s="41"/>
      <c r="I2010" s="41">
        <v>6</v>
      </c>
      <c r="J2010" s="203"/>
      <c r="K2010" s="286" t="s">
        <v>161</v>
      </c>
      <c r="L2010" s="94"/>
      <c r="M2010" s="94"/>
      <c r="N2010" s="94"/>
      <c r="O2010" s="170"/>
    </row>
    <row r="2011" spans="1:15" ht="15" customHeight="1">
      <c r="A2011" s="91">
        <v>2001021</v>
      </c>
      <c r="B2011" s="41" t="s">
        <v>89</v>
      </c>
      <c r="C2011" s="43">
        <v>201</v>
      </c>
      <c r="D2011" s="41" t="s">
        <v>152</v>
      </c>
      <c r="E2011" s="41">
        <v>113000</v>
      </c>
      <c r="F2011" s="201" t="s">
        <v>218</v>
      </c>
      <c r="G2011" s="41"/>
      <c r="H2011" s="41"/>
      <c r="I2011" s="41">
        <v>340.67</v>
      </c>
      <c r="J2011" s="203"/>
      <c r="K2011" s="286" t="s">
        <v>154</v>
      </c>
      <c r="L2011" s="94"/>
      <c r="M2011" s="94"/>
      <c r="N2011" s="94"/>
      <c r="O2011" s="170"/>
    </row>
    <row r="2012" spans="1:15" ht="15" customHeight="1">
      <c r="A2012" s="91">
        <v>2001041</v>
      </c>
      <c r="B2012" s="41" t="s">
        <v>98</v>
      </c>
      <c r="C2012" s="43">
        <v>201</v>
      </c>
      <c r="D2012" s="41" t="s">
        <v>152</v>
      </c>
      <c r="E2012" s="41">
        <v>113000</v>
      </c>
      <c r="F2012" s="201" t="s">
        <v>218</v>
      </c>
      <c r="G2012" s="41"/>
      <c r="H2012" s="41"/>
      <c r="I2012" s="41">
        <v>64.760000000000005</v>
      </c>
      <c r="J2012" s="203"/>
      <c r="K2012" s="286" t="s">
        <v>154</v>
      </c>
      <c r="L2012" s="94"/>
      <c r="M2012" s="94"/>
      <c r="N2012" s="94"/>
      <c r="O2012" s="170"/>
    </row>
    <row r="2013" spans="1:15" ht="15" customHeight="1">
      <c r="A2013" s="91">
        <v>2001041</v>
      </c>
      <c r="B2013" s="41" t="s">
        <v>98</v>
      </c>
      <c r="C2013" s="43">
        <v>201</v>
      </c>
      <c r="D2013" s="41" t="s">
        <v>152</v>
      </c>
      <c r="E2013" s="41">
        <v>113000</v>
      </c>
      <c r="F2013" s="201" t="s">
        <v>218</v>
      </c>
      <c r="G2013" s="41"/>
      <c r="H2013" s="41"/>
      <c r="I2013" s="41">
        <v>539.67999999999995</v>
      </c>
      <c r="J2013" s="203"/>
      <c r="K2013" s="286" t="s">
        <v>154</v>
      </c>
      <c r="L2013" s="94"/>
      <c r="M2013" s="94"/>
      <c r="N2013" s="94"/>
      <c r="O2013" s="170"/>
    </row>
    <row r="2014" spans="1:15" ht="15" customHeight="1">
      <c r="A2014" s="91">
        <v>2001011</v>
      </c>
      <c r="B2014" s="41" t="s">
        <v>97</v>
      </c>
      <c r="C2014" s="43">
        <v>201</v>
      </c>
      <c r="D2014" s="41" t="s">
        <v>152</v>
      </c>
      <c r="E2014" s="41">
        <v>113000</v>
      </c>
      <c r="F2014" s="201" t="s">
        <v>218</v>
      </c>
      <c r="G2014" s="41"/>
      <c r="H2014" s="41"/>
      <c r="I2014" s="41">
        <v>538.05999999999995</v>
      </c>
      <c r="J2014" s="203"/>
      <c r="K2014" s="286" t="s">
        <v>154</v>
      </c>
      <c r="L2014" s="94"/>
      <c r="M2014" s="94"/>
      <c r="N2014" s="94"/>
      <c r="O2014" s="170"/>
    </row>
    <row r="2015" spans="1:15" ht="15" customHeight="1">
      <c r="A2015" s="91">
        <v>2001051</v>
      </c>
      <c r="B2015" s="41" t="s">
        <v>87</v>
      </c>
      <c r="C2015" s="43">
        <v>201</v>
      </c>
      <c r="D2015" s="41" t="s">
        <v>152</v>
      </c>
      <c r="E2015" s="41">
        <v>113000</v>
      </c>
      <c r="F2015" s="201" t="s">
        <v>218</v>
      </c>
      <c r="G2015" s="41"/>
      <c r="H2015" s="41"/>
      <c r="I2015" s="41">
        <v>900</v>
      </c>
      <c r="J2015" s="203"/>
      <c r="K2015" s="286" t="s">
        <v>154</v>
      </c>
      <c r="L2015" s="94"/>
      <c r="M2015" s="94"/>
      <c r="N2015" s="94"/>
      <c r="O2015" s="170"/>
    </row>
    <row r="2016" spans="1:15" ht="15" customHeight="1">
      <c r="A2016" s="91">
        <v>2000010</v>
      </c>
      <c r="B2016" s="41" t="s">
        <v>159</v>
      </c>
      <c r="C2016" s="43">
        <v>201</v>
      </c>
      <c r="D2016" s="41" t="s">
        <v>152</v>
      </c>
      <c r="E2016" s="41">
        <v>113000</v>
      </c>
      <c r="F2016" s="201" t="s">
        <v>218</v>
      </c>
      <c r="G2016" s="41"/>
      <c r="H2016" s="41"/>
      <c r="I2016" s="41">
        <v>165.66</v>
      </c>
      <c r="J2016" s="203"/>
      <c r="K2016" s="286" t="s">
        <v>161</v>
      </c>
      <c r="L2016" s="94"/>
      <c r="M2016" s="94"/>
      <c r="N2016" s="94"/>
      <c r="O2016" s="170"/>
    </row>
    <row r="2017" spans="1:15" ht="15" customHeight="1">
      <c r="A2017" s="91">
        <v>2000010</v>
      </c>
      <c r="B2017" s="41" t="s">
        <v>159</v>
      </c>
      <c r="C2017" s="43">
        <v>201</v>
      </c>
      <c r="D2017" s="41" t="s">
        <v>152</v>
      </c>
      <c r="E2017" s="41">
        <v>113000</v>
      </c>
      <c r="F2017" s="201" t="s">
        <v>218</v>
      </c>
      <c r="G2017" s="41"/>
      <c r="H2017" s="41"/>
      <c r="I2017" s="41">
        <v>75</v>
      </c>
      <c r="J2017" s="203"/>
      <c r="K2017" s="286" t="s">
        <v>161</v>
      </c>
      <c r="L2017" s="94"/>
      <c r="M2017" s="94"/>
      <c r="N2017" s="94"/>
      <c r="O2017" s="170"/>
    </row>
    <row r="2018" spans="1:15" ht="15" customHeight="1">
      <c r="A2018" s="91">
        <v>2001041</v>
      </c>
      <c r="B2018" s="41" t="s">
        <v>98</v>
      </c>
      <c r="C2018" s="43">
        <v>201</v>
      </c>
      <c r="D2018" s="41" t="s">
        <v>152</v>
      </c>
      <c r="E2018" s="41">
        <v>113000</v>
      </c>
      <c r="F2018" s="201" t="s">
        <v>218</v>
      </c>
      <c r="G2018" s="41"/>
      <c r="H2018" s="41"/>
      <c r="I2018" s="41">
        <v>393.73</v>
      </c>
      <c r="J2018" s="203"/>
      <c r="K2018" s="286" t="s">
        <v>154</v>
      </c>
      <c r="L2018" s="94"/>
      <c r="M2018" s="94"/>
      <c r="N2018" s="94"/>
      <c r="O2018" s="170"/>
    </row>
    <row r="2019" spans="1:15" ht="15" customHeight="1">
      <c r="A2019" s="91">
        <v>2001041</v>
      </c>
      <c r="B2019" s="41" t="s">
        <v>98</v>
      </c>
      <c r="C2019" s="43">
        <v>201</v>
      </c>
      <c r="D2019" s="41" t="s">
        <v>152</v>
      </c>
      <c r="E2019" s="41">
        <v>113000</v>
      </c>
      <c r="F2019" s="201" t="s">
        <v>218</v>
      </c>
      <c r="G2019" s="41"/>
      <c r="H2019" s="41"/>
      <c r="I2019" s="41">
        <v>617.88</v>
      </c>
      <c r="J2019" s="203"/>
      <c r="K2019" s="286" t="s">
        <v>154</v>
      </c>
      <c r="L2019" s="94"/>
      <c r="M2019" s="94"/>
      <c r="N2019" s="94"/>
      <c r="O2019" s="170"/>
    </row>
    <row r="2020" spans="1:15" ht="15" customHeight="1">
      <c r="A2020" s="91">
        <v>2001021</v>
      </c>
      <c r="B2020" s="41" t="s">
        <v>89</v>
      </c>
      <c r="C2020" s="43">
        <v>201</v>
      </c>
      <c r="D2020" s="41" t="s">
        <v>152</v>
      </c>
      <c r="E2020" s="41">
        <v>113000</v>
      </c>
      <c r="F2020" s="201" t="s">
        <v>218</v>
      </c>
      <c r="G2020" s="41"/>
      <c r="H2020" s="41"/>
      <c r="I2020" s="41">
        <v>370</v>
      </c>
      <c r="J2020" s="203"/>
      <c r="K2020" s="286" t="s">
        <v>154</v>
      </c>
      <c r="L2020" s="94"/>
      <c r="M2020" s="94"/>
      <c r="N2020" s="94"/>
      <c r="O2020" s="170"/>
    </row>
    <row r="2021" spans="1:15" ht="15" customHeight="1">
      <c r="A2021" s="91">
        <v>2001021</v>
      </c>
      <c r="B2021" s="41" t="s">
        <v>89</v>
      </c>
      <c r="C2021" s="43">
        <v>201</v>
      </c>
      <c r="D2021" s="41" t="s">
        <v>152</v>
      </c>
      <c r="E2021" s="41">
        <v>113000</v>
      </c>
      <c r="F2021" s="201" t="s">
        <v>218</v>
      </c>
      <c r="G2021" s="41"/>
      <c r="H2021" s="41"/>
      <c r="I2021" s="41">
        <v>370</v>
      </c>
      <c r="J2021" s="203"/>
      <c r="K2021" s="286" t="s">
        <v>154</v>
      </c>
      <c r="L2021" s="94"/>
      <c r="M2021" s="94"/>
      <c r="N2021" s="94"/>
      <c r="O2021" s="170"/>
    </row>
    <row r="2022" spans="1:15" ht="15" customHeight="1">
      <c r="A2022" s="91">
        <v>2000010</v>
      </c>
      <c r="B2022" s="41" t="s">
        <v>159</v>
      </c>
      <c r="C2022" s="43">
        <v>201</v>
      </c>
      <c r="D2022" s="41" t="s">
        <v>152</v>
      </c>
      <c r="E2022" s="41">
        <v>113000</v>
      </c>
      <c r="F2022" s="201" t="s">
        <v>218</v>
      </c>
      <c r="G2022" s="41"/>
      <c r="H2022" s="41"/>
      <c r="I2022" s="41">
        <v>164.74</v>
      </c>
      <c r="J2022" s="203"/>
      <c r="K2022" s="286" t="s">
        <v>161</v>
      </c>
      <c r="L2022" s="94"/>
      <c r="M2022" s="94"/>
      <c r="N2022" s="94"/>
      <c r="O2022" s="170"/>
    </row>
    <row r="2023" spans="1:15" ht="15" customHeight="1">
      <c r="A2023" s="91">
        <v>2000010</v>
      </c>
      <c r="B2023" s="41" t="s">
        <v>159</v>
      </c>
      <c r="C2023" s="43">
        <v>201</v>
      </c>
      <c r="D2023" s="41" t="s">
        <v>152</v>
      </c>
      <c r="E2023" s="41">
        <v>113000</v>
      </c>
      <c r="F2023" s="201" t="s">
        <v>218</v>
      </c>
      <c r="G2023" s="41"/>
      <c r="H2023" s="41"/>
      <c r="I2023" s="41">
        <v>75</v>
      </c>
      <c r="J2023" s="203"/>
      <c r="K2023" s="286" t="s">
        <v>161</v>
      </c>
      <c r="L2023" s="94"/>
      <c r="M2023" s="94"/>
      <c r="N2023" s="94"/>
      <c r="O2023" s="170"/>
    </row>
    <row r="2024" spans="1:15" ht="15" customHeight="1">
      <c r="A2024" s="91">
        <v>2001041</v>
      </c>
      <c r="B2024" s="41" t="s">
        <v>98</v>
      </c>
      <c r="C2024" s="43">
        <v>201</v>
      </c>
      <c r="D2024" s="41" t="s">
        <v>152</v>
      </c>
      <c r="E2024" s="41">
        <v>113000</v>
      </c>
      <c r="F2024" s="201" t="s">
        <v>218</v>
      </c>
      <c r="G2024" s="41"/>
      <c r="H2024" s="41"/>
      <c r="I2024" s="41">
        <v>291.01</v>
      </c>
      <c r="J2024" s="203"/>
      <c r="K2024" s="286" t="s">
        <v>154</v>
      </c>
      <c r="L2024" s="94"/>
      <c r="M2024" s="94"/>
      <c r="N2024" s="94"/>
      <c r="O2024" s="170"/>
    </row>
    <row r="2025" spans="1:15" ht="15" customHeight="1">
      <c r="A2025" s="91">
        <v>2001041</v>
      </c>
      <c r="B2025" s="41" t="s">
        <v>98</v>
      </c>
      <c r="C2025" s="43">
        <v>201</v>
      </c>
      <c r="D2025" s="41" t="s">
        <v>152</v>
      </c>
      <c r="E2025" s="41">
        <v>113000</v>
      </c>
      <c r="F2025" s="201" t="s">
        <v>218</v>
      </c>
      <c r="G2025" s="41"/>
      <c r="H2025" s="41"/>
      <c r="I2025" s="41">
        <v>570</v>
      </c>
      <c r="J2025" s="203"/>
      <c r="K2025" s="286" t="s">
        <v>154</v>
      </c>
      <c r="L2025" s="94"/>
      <c r="M2025" s="94"/>
      <c r="N2025" s="94"/>
      <c r="O2025" s="170"/>
    </row>
    <row r="2026" spans="1:15" ht="15" customHeight="1">
      <c r="A2026" s="91">
        <v>2001011</v>
      </c>
      <c r="B2026" s="41" t="s">
        <v>97</v>
      </c>
      <c r="C2026" s="43">
        <v>201</v>
      </c>
      <c r="D2026" s="41" t="s">
        <v>152</v>
      </c>
      <c r="E2026" s="41">
        <v>113000</v>
      </c>
      <c r="F2026" s="201" t="s">
        <v>218</v>
      </c>
      <c r="G2026" s="41"/>
      <c r="H2026" s="41"/>
      <c r="I2026" s="41">
        <v>375</v>
      </c>
      <c r="J2026" s="203"/>
      <c r="K2026" s="286" t="s">
        <v>154</v>
      </c>
      <c r="L2026" s="94"/>
      <c r="M2026" s="94"/>
      <c r="N2026" s="94"/>
      <c r="O2026" s="170"/>
    </row>
    <row r="2027" spans="1:15" ht="15" customHeight="1">
      <c r="A2027" s="91">
        <v>2001011</v>
      </c>
      <c r="B2027" s="41" t="s">
        <v>97</v>
      </c>
      <c r="C2027" s="43">
        <v>201</v>
      </c>
      <c r="D2027" s="41" t="s">
        <v>152</v>
      </c>
      <c r="E2027" s="41">
        <v>113000</v>
      </c>
      <c r="F2027" s="201" t="s">
        <v>218</v>
      </c>
      <c r="G2027" s="41"/>
      <c r="H2027" s="41"/>
      <c r="I2027" s="41">
        <v>375</v>
      </c>
      <c r="J2027" s="203"/>
      <c r="K2027" s="286" t="s">
        <v>154</v>
      </c>
      <c r="L2027" s="94"/>
      <c r="M2027" s="94"/>
      <c r="N2027" s="94"/>
      <c r="O2027" s="170"/>
    </row>
    <row r="2028" spans="1:15" ht="15" customHeight="1">
      <c r="A2028" s="91">
        <v>2000010</v>
      </c>
      <c r="B2028" s="41" t="s">
        <v>159</v>
      </c>
      <c r="C2028" s="43">
        <v>201</v>
      </c>
      <c r="D2028" s="41" t="s">
        <v>152</v>
      </c>
      <c r="E2028" s="41">
        <v>113000</v>
      </c>
      <c r="F2028" s="201" t="s">
        <v>218</v>
      </c>
      <c r="G2028" s="41"/>
      <c r="H2028" s="41"/>
      <c r="I2028" s="41">
        <v>192.24</v>
      </c>
      <c r="J2028" s="203"/>
      <c r="K2028" s="286" t="s">
        <v>161</v>
      </c>
      <c r="L2028" s="94"/>
      <c r="M2028" s="94"/>
      <c r="N2028" s="94"/>
      <c r="O2028" s="170"/>
    </row>
    <row r="2029" spans="1:15" ht="15" customHeight="1">
      <c r="A2029" s="91">
        <v>2000010</v>
      </c>
      <c r="B2029" s="41" t="s">
        <v>159</v>
      </c>
      <c r="C2029" s="43">
        <v>201</v>
      </c>
      <c r="D2029" s="41" t="s">
        <v>152</v>
      </c>
      <c r="E2029" s="41">
        <v>113000</v>
      </c>
      <c r="F2029" s="201" t="s">
        <v>218</v>
      </c>
      <c r="G2029" s="41"/>
      <c r="H2029" s="41"/>
      <c r="I2029" s="41">
        <v>116.29</v>
      </c>
      <c r="J2029" s="203"/>
      <c r="K2029" s="286" t="s">
        <v>161</v>
      </c>
      <c r="L2029" s="94"/>
      <c r="M2029" s="94"/>
      <c r="N2029" s="94"/>
      <c r="O2029" s="170"/>
    </row>
    <row r="2030" spans="1:15" ht="15" customHeight="1">
      <c r="A2030" s="91">
        <v>2001041</v>
      </c>
      <c r="B2030" s="41" t="s">
        <v>98</v>
      </c>
      <c r="C2030" s="43">
        <v>201</v>
      </c>
      <c r="D2030" s="41" t="s">
        <v>152</v>
      </c>
      <c r="E2030" s="41">
        <v>113000</v>
      </c>
      <c r="F2030" s="201" t="s">
        <v>218</v>
      </c>
      <c r="G2030" s="41"/>
      <c r="H2030" s="41"/>
      <c r="I2030" s="41">
        <v>600.07000000000005</v>
      </c>
      <c r="J2030" s="203"/>
      <c r="K2030" s="286" t="s">
        <v>154</v>
      </c>
      <c r="L2030" s="94"/>
      <c r="M2030" s="94"/>
      <c r="N2030" s="94"/>
      <c r="O2030" s="170"/>
    </row>
    <row r="2031" spans="1:15" ht="15" customHeight="1">
      <c r="A2031" s="91">
        <v>2001041</v>
      </c>
      <c r="B2031" s="41" t="s">
        <v>98</v>
      </c>
      <c r="C2031" s="43">
        <v>201</v>
      </c>
      <c r="D2031" s="41" t="s">
        <v>152</v>
      </c>
      <c r="E2031" s="41">
        <v>113000</v>
      </c>
      <c r="F2031" s="201" t="s">
        <v>218</v>
      </c>
      <c r="G2031" s="41"/>
      <c r="H2031" s="41"/>
      <c r="I2031" s="41">
        <v>623.99</v>
      </c>
      <c r="J2031" s="203"/>
      <c r="K2031" s="286" t="s">
        <v>154</v>
      </c>
      <c r="L2031" s="94"/>
      <c r="M2031" s="94"/>
      <c r="N2031" s="94"/>
      <c r="O2031" s="170"/>
    </row>
    <row r="2032" spans="1:15" ht="15" customHeight="1">
      <c r="A2032" s="91">
        <v>2001011</v>
      </c>
      <c r="B2032" s="41" t="s">
        <v>97</v>
      </c>
      <c r="C2032" s="43">
        <v>201</v>
      </c>
      <c r="D2032" s="41" t="s">
        <v>152</v>
      </c>
      <c r="E2032" s="41">
        <v>113000</v>
      </c>
      <c r="F2032" s="201" t="s">
        <v>218</v>
      </c>
      <c r="G2032" s="41"/>
      <c r="H2032" s="41"/>
      <c r="I2032" s="41">
        <v>460</v>
      </c>
      <c r="J2032" s="203"/>
      <c r="K2032" s="286" t="s">
        <v>154</v>
      </c>
      <c r="L2032" s="94"/>
      <c r="M2032" s="94"/>
      <c r="N2032" s="94"/>
      <c r="O2032" s="170"/>
    </row>
    <row r="2033" spans="1:15" ht="15" customHeight="1">
      <c r="A2033" s="91">
        <v>2001011</v>
      </c>
      <c r="B2033" s="41" t="s">
        <v>97</v>
      </c>
      <c r="C2033" s="43">
        <v>201</v>
      </c>
      <c r="D2033" s="41" t="s">
        <v>152</v>
      </c>
      <c r="E2033" s="41">
        <v>113000</v>
      </c>
      <c r="F2033" s="201" t="s">
        <v>218</v>
      </c>
      <c r="G2033" s="41"/>
      <c r="H2033" s="41"/>
      <c r="I2033" s="41">
        <v>528.26</v>
      </c>
      <c r="J2033" s="203"/>
      <c r="K2033" s="286" t="s">
        <v>154</v>
      </c>
      <c r="L2033" s="94"/>
      <c r="M2033" s="94"/>
      <c r="N2033" s="94"/>
      <c r="O2033" s="170"/>
    </row>
    <row r="2034" spans="1:15" ht="15" customHeight="1">
      <c r="A2034" s="91">
        <v>2001021</v>
      </c>
      <c r="B2034" s="41" t="s">
        <v>89</v>
      </c>
      <c r="C2034" s="43">
        <v>201</v>
      </c>
      <c r="D2034" s="41" t="s">
        <v>152</v>
      </c>
      <c r="E2034" s="41">
        <v>113000</v>
      </c>
      <c r="F2034" s="201" t="s">
        <v>218</v>
      </c>
      <c r="G2034" s="41"/>
      <c r="H2034" s="41"/>
      <c r="I2034" s="41">
        <v>411.29</v>
      </c>
      <c r="J2034" s="203"/>
      <c r="K2034" s="286" t="s">
        <v>154</v>
      </c>
      <c r="L2034" s="94"/>
      <c r="M2034" s="94"/>
      <c r="N2034" s="94"/>
      <c r="O2034" s="170"/>
    </row>
    <row r="2035" spans="1:15" ht="15" customHeight="1">
      <c r="A2035" s="91">
        <v>2001011</v>
      </c>
      <c r="B2035" s="41" t="s">
        <v>97</v>
      </c>
      <c r="C2035" s="43">
        <v>201</v>
      </c>
      <c r="D2035" s="41" t="s">
        <v>152</v>
      </c>
      <c r="E2035" s="41">
        <v>113000</v>
      </c>
      <c r="F2035" s="201" t="s">
        <v>218</v>
      </c>
      <c r="G2035" s="41"/>
      <c r="H2035" s="41"/>
      <c r="I2035" s="41">
        <v>22348</v>
      </c>
      <c r="J2035" s="203"/>
      <c r="K2035" s="286" t="s">
        <v>154</v>
      </c>
      <c r="L2035" s="94"/>
      <c r="M2035" s="94"/>
      <c r="N2035" s="94"/>
      <c r="O2035" s="170"/>
    </row>
    <row r="2036" spans="1:15" ht="15" customHeight="1">
      <c r="A2036" s="91">
        <v>2001021</v>
      </c>
      <c r="B2036" s="41" t="s">
        <v>89</v>
      </c>
      <c r="C2036" s="43">
        <v>201</v>
      </c>
      <c r="D2036" s="41" t="s">
        <v>152</v>
      </c>
      <c r="E2036" s="41">
        <v>113000</v>
      </c>
      <c r="F2036" s="201" t="s">
        <v>218</v>
      </c>
      <c r="G2036" s="41"/>
      <c r="H2036" s="41"/>
      <c r="I2036" s="41">
        <v>13695.93</v>
      </c>
      <c r="J2036" s="203"/>
      <c r="K2036" s="286" t="s">
        <v>154</v>
      </c>
      <c r="L2036" s="94"/>
      <c r="M2036" s="94"/>
      <c r="N2036" s="94"/>
      <c r="O2036" s="170"/>
    </row>
    <row r="2037" spans="1:15" ht="15" customHeight="1">
      <c r="A2037" s="91">
        <v>2001021</v>
      </c>
      <c r="B2037" s="41" t="s">
        <v>89</v>
      </c>
      <c r="C2037" s="43">
        <v>201</v>
      </c>
      <c r="D2037" s="41" t="s">
        <v>152</v>
      </c>
      <c r="E2037" s="41">
        <v>113000</v>
      </c>
      <c r="F2037" s="201" t="s">
        <v>218</v>
      </c>
      <c r="G2037" s="41"/>
      <c r="H2037" s="41"/>
      <c r="I2037" s="41">
        <v>483.71</v>
      </c>
      <c r="J2037" s="203"/>
      <c r="K2037" s="286" t="s">
        <v>154</v>
      </c>
      <c r="L2037" s="94"/>
      <c r="M2037" s="94"/>
      <c r="N2037" s="94"/>
      <c r="O2037" s="170"/>
    </row>
    <row r="2038" spans="1:15" ht="15" customHeight="1">
      <c r="A2038" s="91">
        <v>2001011</v>
      </c>
      <c r="B2038" s="41" t="s">
        <v>97</v>
      </c>
      <c r="C2038" s="43">
        <v>201</v>
      </c>
      <c r="D2038" s="41" t="s">
        <v>152</v>
      </c>
      <c r="E2038" s="41">
        <v>113000</v>
      </c>
      <c r="F2038" s="201" t="s">
        <v>218</v>
      </c>
      <c r="G2038" s="41"/>
      <c r="H2038" s="41"/>
      <c r="I2038" s="41">
        <v>333.71</v>
      </c>
      <c r="J2038" s="203"/>
      <c r="K2038" s="286" t="s">
        <v>154</v>
      </c>
      <c r="L2038" s="94"/>
      <c r="M2038" s="94"/>
      <c r="N2038" s="94"/>
      <c r="O2038" s="170"/>
    </row>
    <row r="2039" spans="1:15" ht="15" customHeight="1">
      <c r="A2039" s="91">
        <v>2000010</v>
      </c>
      <c r="B2039" s="41" t="s">
        <v>159</v>
      </c>
      <c r="C2039" s="43">
        <v>201</v>
      </c>
      <c r="D2039" s="41" t="s">
        <v>152</v>
      </c>
      <c r="E2039" s="41">
        <v>113000</v>
      </c>
      <c r="F2039" s="201" t="s">
        <v>218</v>
      </c>
      <c r="G2039" s="41"/>
      <c r="H2039" s="41"/>
      <c r="I2039" s="41">
        <v>106.23</v>
      </c>
      <c r="J2039" s="203"/>
      <c r="K2039" s="286" t="s">
        <v>161</v>
      </c>
      <c r="L2039" s="94"/>
      <c r="M2039" s="94"/>
      <c r="N2039" s="94"/>
      <c r="O2039" s="170"/>
    </row>
    <row r="2040" spans="1:15" ht="15" customHeight="1">
      <c r="A2040" s="91">
        <v>2000010</v>
      </c>
      <c r="B2040" s="41" t="s">
        <v>159</v>
      </c>
      <c r="C2040" s="43">
        <v>201</v>
      </c>
      <c r="D2040" s="41" t="s">
        <v>152</v>
      </c>
      <c r="E2040" s="41">
        <v>113000</v>
      </c>
      <c r="F2040" s="201" t="s">
        <v>218</v>
      </c>
      <c r="G2040" s="41"/>
      <c r="H2040" s="41"/>
      <c r="I2040" s="41">
        <v>33.71</v>
      </c>
      <c r="J2040" s="203"/>
      <c r="K2040" s="286" t="s">
        <v>161</v>
      </c>
      <c r="L2040" s="94"/>
      <c r="M2040" s="94"/>
      <c r="N2040" s="94"/>
      <c r="O2040" s="170"/>
    </row>
    <row r="2041" spans="1:15" ht="15" customHeight="1">
      <c r="A2041" s="91">
        <v>2001051</v>
      </c>
      <c r="B2041" s="41" t="s">
        <v>87</v>
      </c>
      <c r="C2041" s="43">
        <v>201</v>
      </c>
      <c r="D2041" s="41" t="s">
        <v>152</v>
      </c>
      <c r="E2041" s="41">
        <v>113000</v>
      </c>
      <c r="F2041" s="201" t="s">
        <v>218</v>
      </c>
      <c r="G2041" s="41"/>
      <c r="H2041" s="41"/>
      <c r="I2041" s="41">
        <v>900</v>
      </c>
      <c r="J2041" s="203"/>
      <c r="K2041" s="286" t="s">
        <v>154</v>
      </c>
      <c r="L2041" s="94"/>
      <c r="M2041" s="94"/>
      <c r="N2041" s="94"/>
      <c r="O2041" s="170"/>
    </row>
    <row r="2042" spans="1:15" ht="15" customHeight="1">
      <c r="A2042" s="91">
        <v>2001041</v>
      </c>
      <c r="B2042" s="41" t="s">
        <v>98</v>
      </c>
      <c r="C2042" s="43">
        <v>201</v>
      </c>
      <c r="D2042" s="41" t="s">
        <v>152</v>
      </c>
      <c r="E2042" s="41">
        <v>113000</v>
      </c>
      <c r="F2042" s="201" t="s">
        <v>218</v>
      </c>
      <c r="G2042" s="41"/>
      <c r="H2042" s="41"/>
      <c r="I2042" s="41">
        <v>239.5</v>
      </c>
      <c r="J2042" s="203"/>
      <c r="K2042" s="286" t="s">
        <v>154</v>
      </c>
      <c r="L2042" s="94"/>
      <c r="M2042" s="94"/>
      <c r="N2042" s="94"/>
      <c r="O2042" s="170"/>
    </row>
    <row r="2043" spans="1:15" ht="15" customHeight="1">
      <c r="A2043" s="91">
        <v>2001041</v>
      </c>
      <c r="B2043" s="41" t="s">
        <v>98</v>
      </c>
      <c r="C2043" s="43">
        <v>201</v>
      </c>
      <c r="D2043" s="41" t="s">
        <v>152</v>
      </c>
      <c r="E2043" s="41">
        <v>113000</v>
      </c>
      <c r="F2043" s="201" t="s">
        <v>218</v>
      </c>
      <c r="G2043" s="41"/>
      <c r="H2043" s="41"/>
      <c r="I2043" s="41">
        <v>608.12</v>
      </c>
      <c r="J2043" s="203"/>
      <c r="K2043" s="286" t="s">
        <v>154</v>
      </c>
      <c r="L2043" s="94"/>
      <c r="M2043" s="94"/>
      <c r="N2043" s="94"/>
      <c r="O2043" s="170"/>
    </row>
    <row r="2044" spans="1:15" ht="15" customHeight="1">
      <c r="A2044" s="91">
        <v>2000010</v>
      </c>
      <c r="B2044" s="41" t="s">
        <v>159</v>
      </c>
      <c r="C2044" s="43">
        <v>201</v>
      </c>
      <c r="D2044" s="41" t="s">
        <v>152</v>
      </c>
      <c r="E2044" s="41">
        <v>113000</v>
      </c>
      <c r="F2044" s="201" t="s">
        <v>218</v>
      </c>
      <c r="G2044" s="41"/>
      <c r="H2044" s="41"/>
      <c r="I2044" s="41">
        <v>171.53</v>
      </c>
      <c r="J2044" s="203"/>
      <c r="K2044" s="286" t="s">
        <v>161</v>
      </c>
      <c r="L2044" s="94"/>
      <c r="M2044" s="94"/>
      <c r="N2044" s="94"/>
      <c r="O2044" s="170"/>
    </row>
    <row r="2045" spans="1:15" ht="15" customHeight="1">
      <c r="A2045" s="91">
        <v>2000010</v>
      </c>
      <c r="B2045" s="41" t="s">
        <v>159</v>
      </c>
      <c r="C2045" s="43">
        <v>201</v>
      </c>
      <c r="D2045" s="41" t="s">
        <v>152</v>
      </c>
      <c r="E2045" s="41">
        <v>113000</v>
      </c>
      <c r="F2045" s="201" t="s">
        <v>218</v>
      </c>
      <c r="G2045" s="41"/>
      <c r="H2045" s="41"/>
      <c r="I2045" s="41">
        <v>75.989999999999995</v>
      </c>
      <c r="J2045" s="203"/>
      <c r="K2045" s="286" t="s">
        <v>161</v>
      </c>
      <c r="L2045" s="94"/>
      <c r="M2045" s="94"/>
      <c r="N2045" s="94"/>
      <c r="O2045" s="170"/>
    </row>
    <row r="2046" spans="1:15" ht="15" customHeight="1">
      <c r="A2046" s="91">
        <v>2001041</v>
      </c>
      <c r="B2046" s="41" t="s">
        <v>98</v>
      </c>
      <c r="C2046" s="43">
        <v>201</v>
      </c>
      <c r="D2046" s="41" t="s">
        <v>152</v>
      </c>
      <c r="E2046" s="41">
        <v>113000</v>
      </c>
      <c r="F2046" s="201" t="s">
        <v>218</v>
      </c>
      <c r="G2046" s="41"/>
      <c r="H2046" s="41"/>
      <c r="I2046" s="41">
        <v>482.49</v>
      </c>
      <c r="J2046" s="203"/>
      <c r="K2046" s="286" t="s">
        <v>154</v>
      </c>
      <c r="L2046" s="94"/>
      <c r="M2046" s="94"/>
      <c r="N2046" s="94"/>
      <c r="O2046" s="170"/>
    </row>
    <row r="2047" spans="1:15" ht="15" customHeight="1">
      <c r="A2047" s="91">
        <v>2001041</v>
      </c>
      <c r="B2047" s="41" t="s">
        <v>98</v>
      </c>
      <c r="C2047" s="43">
        <v>201</v>
      </c>
      <c r="D2047" s="41" t="s">
        <v>152</v>
      </c>
      <c r="E2047" s="41">
        <v>113000</v>
      </c>
      <c r="F2047" s="201" t="s">
        <v>218</v>
      </c>
      <c r="G2047" s="41"/>
      <c r="H2047" s="41"/>
      <c r="I2047" s="41">
        <v>644.87</v>
      </c>
      <c r="J2047" s="203"/>
      <c r="K2047" s="286" t="s">
        <v>154</v>
      </c>
      <c r="L2047" s="94"/>
      <c r="M2047" s="94"/>
      <c r="N2047" s="94"/>
      <c r="O2047" s="170"/>
    </row>
    <row r="2048" spans="1:15" ht="15" customHeight="1">
      <c r="A2048" s="91">
        <v>2001021</v>
      </c>
      <c r="B2048" s="41" t="s">
        <v>89</v>
      </c>
      <c r="C2048" s="43">
        <v>201</v>
      </c>
      <c r="D2048" s="41" t="s">
        <v>152</v>
      </c>
      <c r="E2048" s="41">
        <v>113000</v>
      </c>
      <c r="F2048" s="201" t="s">
        <v>218</v>
      </c>
      <c r="G2048" s="41"/>
      <c r="H2048" s="41"/>
      <c r="I2048" s="41">
        <v>300.99</v>
      </c>
      <c r="J2048" s="203"/>
      <c r="K2048" s="286" t="s">
        <v>154</v>
      </c>
      <c r="L2048" s="94"/>
      <c r="M2048" s="94"/>
      <c r="N2048" s="94"/>
      <c r="O2048" s="170"/>
    </row>
    <row r="2049" spans="1:15" ht="15" customHeight="1">
      <c r="A2049" s="91">
        <v>2001011</v>
      </c>
      <c r="B2049" s="41" t="s">
        <v>97</v>
      </c>
      <c r="C2049" s="43">
        <v>201</v>
      </c>
      <c r="D2049" s="41" t="s">
        <v>152</v>
      </c>
      <c r="E2049" s="41">
        <v>113000</v>
      </c>
      <c r="F2049" s="201" t="s">
        <v>218</v>
      </c>
      <c r="G2049" s="41"/>
      <c r="H2049" s="41"/>
      <c r="I2049" s="41">
        <v>375</v>
      </c>
      <c r="J2049" s="203"/>
      <c r="K2049" s="286" t="s">
        <v>154</v>
      </c>
      <c r="L2049" s="94"/>
      <c r="M2049" s="94"/>
      <c r="N2049" s="94"/>
      <c r="O2049" s="170"/>
    </row>
    <row r="2050" spans="1:15" ht="15" customHeight="1">
      <c r="A2050" s="91">
        <v>2001021</v>
      </c>
      <c r="B2050" s="41" t="s">
        <v>89</v>
      </c>
      <c r="C2050" s="43">
        <v>201</v>
      </c>
      <c r="D2050" s="41" t="s">
        <v>152</v>
      </c>
      <c r="E2050" s="41">
        <v>113000</v>
      </c>
      <c r="F2050" s="201" t="s">
        <v>218</v>
      </c>
      <c r="G2050" s="41"/>
      <c r="H2050" s="41"/>
      <c r="I2050" s="41">
        <v>300</v>
      </c>
      <c r="J2050" s="203"/>
      <c r="K2050" s="286" t="s">
        <v>154</v>
      </c>
      <c r="L2050" s="94"/>
      <c r="M2050" s="94"/>
      <c r="N2050" s="94"/>
      <c r="O2050" s="170"/>
    </row>
    <row r="2051" spans="1:15" ht="15" customHeight="1">
      <c r="A2051" s="91">
        <v>2000010</v>
      </c>
      <c r="B2051" s="41" t="s">
        <v>159</v>
      </c>
      <c r="C2051" s="43">
        <v>201</v>
      </c>
      <c r="D2051" s="41" t="s">
        <v>152</v>
      </c>
      <c r="E2051" s="41">
        <v>113000</v>
      </c>
      <c r="F2051" s="201" t="s">
        <v>218</v>
      </c>
      <c r="G2051" s="41"/>
      <c r="H2051" s="41"/>
      <c r="I2051" s="41">
        <v>11.24</v>
      </c>
      <c r="J2051" s="203"/>
      <c r="K2051" s="286" t="s">
        <v>161</v>
      </c>
      <c r="L2051" s="94"/>
      <c r="M2051" s="94"/>
      <c r="N2051" s="94"/>
      <c r="O2051" s="170"/>
    </row>
    <row r="2052" spans="1:15" ht="15" customHeight="1">
      <c r="A2052" s="91">
        <v>2000010</v>
      </c>
      <c r="B2052" s="41" t="s">
        <v>159</v>
      </c>
      <c r="C2052" s="43">
        <v>201</v>
      </c>
      <c r="D2052" s="41" t="s">
        <v>152</v>
      </c>
      <c r="E2052" s="41">
        <v>113000</v>
      </c>
      <c r="F2052" s="201" t="s">
        <v>218</v>
      </c>
      <c r="G2052" s="41"/>
      <c r="H2052" s="41"/>
      <c r="I2052" s="41">
        <v>75</v>
      </c>
      <c r="J2052" s="203"/>
      <c r="K2052" s="286" t="s">
        <v>161</v>
      </c>
      <c r="L2052" s="94"/>
      <c r="M2052" s="94"/>
      <c r="N2052" s="94"/>
      <c r="O2052" s="170"/>
    </row>
    <row r="2053" spans="1:15" ht="15" customHeight="1">
      <c r="A2053" s="91">
        <v>2001041</v>
      </c>
      <c r="B2053" s="41" t="s">
        <v>98</v>
      </c>
      <c r="C2053" s="43">
        <v>201</v>
      </c>
      <c r="D2053" s="41" t="s">
        <v>152</v>
      </c>
      <c r="E2053" s="41">
        <v>113000</v>
      </c>
      <c r="F2053" s="201" t="s">
        <v>218</v>
      </c>
      <c r="G2053" s="41"/>
      <c r="H2053" s="41"/>
      <c r="I2053" s="41">
        <v>55.44</v>
      </c>
      <c r="J2053" s="203"/>
      <c r="K2053" s="286" t="s">
        <v>154</v>
      </c>
      <c r="L2053" s="94"/>
      <c r="M2053" s="94"/>
      <c r="N2053" s="94"/>
      <c r="O2053" s="170"/>
    </row>
    <row r="2054" spans="1:15" ht="15" customHeight="1">
      <c r="A2054" s="91">
        <v>2001041</v>
      </c>
      <c r="B2054" s="41" t="s">
        <v>98</v>
      </c>
      <c r="C2054" s="43">
        <v>201</v>
      </c>
      <c r="D2054" s="41" t="s">
        <v>152</v>
      </c>
      <c r="E2054" s="41">
        <v>113000</v>
      </c>
      <c r="F2054" s="201" t="s">
        <v>218</v>
      </c>
      <c r="G2054" s="41"/>
      <c r="H2054" s="41"/>
      <c r="I2054" s="41">
        <v>570</v>
      </c>
      <c r="J2054" s="203"/>
      <c r="K2054" s="286" t="s">
        <v>154</v>
      </c>
      <c r="L2054" s="94"/>
      <c r="M2054" s="94"/>
      <c r="N2054" s="94"/>
      <c r="O2054" s="170"/>
    </row>
    <row r="2055" spans="1:15" ht="15" customHeight="1">
      <c r="A2055" s="91">
        <v>2001011</v>
      </c>
      <c r="B2055" s="41" t="s">
        <v>97</v>
      </c>
      <c r="C2055" s="43">
        <v>201</v>
      </c>
      <c r="D2055" s="41" t="s">
        <v>152</v>
      </c>
      <c r="E2055" s="41">
        <v>113000</v>
      </c>
      <c r="F2055" s="201" t="s">
        <v>218</v>
      </c>
      <c r="G2055" s="41"/>
      <c r="H2055" s="41"/>
      <c r="I2055" s="41">
        <v>560</v>
      </c>
      <c r="J2055" s="203"/>
      <c r="K2055" s="286" t="s">
        <v>154</v>
      </c>
      <c r="L2055" s="94"/>
      <c r="M2055" s="94"/>
      <c r="N2055" s="94"/>
      <c r="O2055" s="170"/>
    </row>
    <row r="2056" spans="1:15" ht="15" customHeight="1">
      <c r="A2056" s="91">
        <v>2000010</v>
      </c>
      <c r="B2056" s="41" t="s">
        <v>159</v>
      </c>
      <c r="C2056" s="43">
        <v>201</v>
      </c>
      <c r="D2056" s="41" t="s">
        <v>152</v>
      </c>
      <c r="E2056" s="41">
        <v>113004</v>
      </c>
      <c r="F2056" s="42" t="s">
        <v>219</v>
      </c>
      <c r="G2056" s="41"/>
      <c r="H2056" s="41"/>
      <c r="I2056" s="41">
        <v>256.14999999999998</v>
      </c>
      <c r="J2056" s="203"/>
      <c r="K2056" s="286" t="s">
        <v>161</v>
      </c>
      <c r="L2056" s="94"/>
      <c r="M2056" s="94"/>
      <c r="N2056" s="94"/>
      <c r="O2056" s="170"/>
    </row>
    <row r="2057" spans="1:15" ht="15" customHeight="1">
      <c r="A2057" s="91">
        <v>2000010</v>
      </c>
      <c r="B2057" s="41" t="s">
        <v>159</v>
      </c>
      <c r="C2057" s="43">
        <v>201</v>
      </c>
      <c r="D2057" s="41" t="s">
        <v>152</v>
      </c>
      <c r="E2057" s="41">
        <v>114000</v>
      </c>
      <c r="F2057" s="201" t="s">
        <v>220</v>
      </c>
      <c r="G2057" s="41"/>
      <c r="H2057" s="41"/>
      <c r="I2057" s="41">
        <v>2982</v>
      </c>
      <c r="J2057" s="203"/>
      <c r="K2057" s="286" t="s">
        <v>161</v>
      </c>
      <c r="L2057" s="94"/>
      <c r="M2057" s="94"/>
      <c r="N2057" s="94"/>
      <c r="O2057" s="170"/>
    </row>
    <row r="2058" spans="1:15" ht="15" customHeight="1">
      <c r="A2058" s="91">
        <v>2001041</v>
      </c>
      <c r="B2058" s="41" t="s">
        <v>98</v>
      </c>
      <c r="C2058" s="43">
        <v>201</v>
      </c>
      <c r="D2058" s="41" t="s">
        <v>152</v>
      </c>
      <c r="E2058" s="41">
        <v>114000</v>
      </c>
      <c r="F2058" s="201" t="s">
        <v>220</v>
      </c>
      <c r="G2058" s="41"/>
      <c r="H2058" s="41"/>
      <c r="I2058" s="41">
        <v>3152.5</v>
      </c>
      <c r="J2058" s="203"/>
      <c r="K2058" s="286" t="s">
        <v>154</v>
      </c>
      <c r="L2058" s="94"/>
      <c r="M2058" s="94"/>
      <c r="N2058" s="94"/>
      <c r="O2058" s="170"/>
    </row>
    <row r="2059" spans="1:15" ht="15" customHeight="1">
      <c r="A2059" s="91">
        <v>2001051</v>
      </c>
      <c r="B2059" s="41" t="s">
        <v>87</v>
      </c>
      <c r="C2059" s="43">
        <v>201</v>
      </c>
      <c r="D2059" s="41" t="s">
        <v>152</v>
      </c>
      <c r="E2059" s="41">
        <v>114000</v>
      </c>
      <c r="F2059" s="201" t="s">
        <v>220</v>
      </c>
      <c r="G2059" s="41"/>
      <c r="H2059" s="41"/>
      <c r="I2059" s="41">
        <v>1997.5</v>
      </c>
      <c r="J2059" s="203"/>
      <c r="K2059" s="286" t="s">
        <v>154</v>
      </c>
      <c r="L2059" s="94"/>
      <c r="M2059" s="94"/>
      <c r="N2059" s="94"/>
      <c r="O2059" s="170"/>
    </row>
    <row r="2060" spans="1:15" ht="15" customHeight="1">
      <c r="A2060" s="91">
        <v>2001011</v>
      </c>
      <c r="B2060" s="41" t="s">
        <v>97</v>
      </c>
      <c r="C2060" s="43">
        <v>201</v>
      </c>
      <c r="D2060" s="41" t="s">
        <v>152</v>
      </c>
      <c r="E2060" s="41">
        <v>114000</v>
      </c>
      <c r="F2060" s="201" t="s">
        <v>220</v>
      </c>
      <c r="G2060" s="41"/>
      <c r="H2060" s="41"/>
      <c r="I2060" s="41">
        <v>1997.5</v>
      </c>
      <c r="J2060" s="203"/>
      <c r="K2060" s="286" t="s">
        <v>154</v>
      </c>
      <c r="L2060" s="94"/>
      <c r="M2060" s="94"/>
      <c r="N2060" s="94"/>
      <c r="O2060" s="170"/>
    </row>
    <row r="2061" spans="1:15" ht="15" customHeight="1">
      <c r="A2061" s="91">
        <v>2001041</v>
      </c>
      <c r="B2061" s="41" t="s">
        <v>98</v>
      </c>
      <c r="C2061" s="43">
        <v>201</v>
      </c>
      <c r="D2061" s="41" t="s">
        <v>152</v>
      </c>
      <c r="E2061" s="41">
        <v>114000</v>
      </c>
      <c r="F2061" s="201" t="s">
        <v>220</v>
      </c>
      <c r="G2061" s="41"/>
      <c r="H2061" s="41"/>
      <c r="I2061" s="41">
        <v>1997.5</v>
      </c>
      <c r="J2061" s="203"/>
      <c r="K2061" s="286" t="s">
        <v>154</v>
      </c>
      <c r="L2061" s="94"/>
      <c r="M2061" s="94"/>
      <c r="N2061" s="94"/>
      <c r="O2061" s="170"/>
    </row>
    <row r="2062" spans="1:15" ht="15" customHeight="1">
      <c r="A2062" s="91">
        <v>2001021</v>
      </c>
      <c r="B2062" s="41" t="s">
        <v>89</v>
      </c>
      <c r="C2062" s="43">
        <v>201</v>
      </c>
      <c r="D2062" s="41" t="s">
        <v>152</v>
      </c>
      <c r="E2062" s="41">
        <v>114000</v>
      </c>
      <c r="F2062" s="201" t="s">
        <v>220</v>
      </c>
      <c r="G2062" s="41"/>
      <c r="H2062" s="41"/>
      <c r="I2062" s="41">
        <v>1997.5</v>
      </c>
      <c r="J2062" s="203"/>
      <c r="K2062" s="286" t="s">
        <v>154</v>
      </c>
      <c r="L2062" s="94"/>
      <c r="M2062" s="94"/>
      <c r="N2062" s="94"/>
      <c r="O2062" s="170"/>
    </row>
    <row r="2063" spans="1:15" ht="15" customHeight="1">
      <c r="A2063" s="91">
        <v>2001041</v>
      </c>
      <c r="B2063" s="41" t="s">
        <v>98</v>
      </c>
      <c r="C2063" s="43">
        <v>201</v>
      </c>
      <c r="D2063" s="41" t="s">
        <v>152</v>
      </c>
      <c r="E2063" s="41">
        <v>114000</v>
      </c>
      <c r="F2063" s="201" t="s">
        <v>220</v>
      </c>
      <c r="G2063" s="41"/>
      <c r="H2063" s="41"/>
      <c r="I2063" s="41">
        <v>13090</v>
      </c>
      <c r="J2063" s="203"/>
      <c r="K2063" s="286" t="s">
        <v>154</v>
      </c>
      <c r="L2063" s="94"/>
      <c r="M2063" s="94"/>
      <c r="N2063" s="94"/>
      <c r="O2063" s="170"/>
    </row>
    <row r="2064" spans="1:15" ht="15" customHeight="1">
      <c r="A2064" s="91">
        <v>2001051</v>
      </c>
      <c r="B2064" s="41" t="s">
        <v>87</v>
      </c>
      <c r="C2064" s="43">
        <v>201</v>
      </c>
      <c r="D2064" s="41" t="s">
        <v>152</v>
      </c>
      <c r="E2064" s="41">
        <v>114000</v>
      </c>
      <c r="F2064" s="201" t="s">
        <v>220</v>
      </c>
      <c r="G2064" s="41"/>
      <c r="H2064" s="41"/>
      <c r="I2064" s="41">
        <v>5650</v>
      </c>
      <c r="J2064" s="203"/>
      <c r="K2064" s="286" t="s">
        <v>154</v>
      </c>
      <c r="L2064" s="94"/>
      <c r="M2064" s="94"/>
      <c r="N2064" s="94"/>
      <c r="O2064" s="170"/>
    </row>
    <row r="2065" spans="1:15" ht="15" customHeight="1">
      <c r="A2065" s="91">
        <v>2001041</v>
      </c>
      <c r="B2065" s="41" t="s">
        <v>98</v>
      </c>
      <c r="C2065" s="43">
        <v>201</v>
      </c>
      <c r="D2065" s="41" t="s">
        <v>152</v>
      </c>
      <c r="E2065" s="41">
        <v>114000</v>
      </c>
      <c r="F2065" s="201" t="s">
        <v>220</v>
      </c>
      <c r="G2065" s="41"/>
      <c r="H2065" s="41"/>
      <c r="I2065" s="41">
        <v>3404</v>
      </c>
      <c r="J2065" s="203"/>
      <c r="K2065" s="286" t="s">
        <v>154</v>
      </c>
      <c r="L2065" s="94"/>
      <c r="M2065" s="94"/>
      <c r="N2065" s="94"/>
      <c r="O2065" s="170"/>
    </row>
    <row r="2066" spans="1:15" ht="15" customHeight="1">
      <c r="A2066" s="91">
        <v>2000010</v>
      </c>
      <c r="B2066" s="41" t="s">
        <v>159</v>
      </c>
      <c r="C2066" s="43">
        <v>201</v>
      </c>
      <c r="D2066" s="41" t="s">
        <v>152</v>
      </c>
      <c r="E2066" s="41">
        <v>115000</v>
      </c>
      <c r="F2066" s="201" t="s">
        <v>221</v>
      </c>
      <c r="G2066" s="41"/>
      <c r="H2066" s="41"/>
      <c r="I2066" s="41">
        <v>1074.1099999999999</v>
      </c>
      <c r="J2066" s="203"/>
      <c r="K2066" s="286" t="s">
        <v>161</v>
      </c>
      <c r="L2066" s="94"/>
      <c r="M2066" s="94"/>
      <c r="N2066" s="94"/>
      <c r="O2066" s="170"/>
    </row>
    <row r="2067" spans="1:15" ht="15" customHeight="1">
      <c r="A2067" s="91">
        <v>2000010</v>
      </c>
      <c r="B2067" s="41" t="s">
        <v>159</v>
      </c>
      <c r="C2067" s="43">
        <v>201</v>
      </c>
      <c r="D2067" s="41" t="s">
        <v>152</v>
      </c>
      <c r="E2067" s="41">
        <v>115000</v>
      </c>
      <c r="F2067" s="201" t="s">
        <v>221</v>
      </c>
      <c r="G2067" s="41"/>
      <c r="H2067" s="41"/>
      <c r="I2067" s="41">
        <v>3642</v>
      </c>
      <c r="J2067" s="203"/>
      <c r="K2067" s="286" t="s">
        <v>161</v>
      </c>
      <c r="L2067" s="94"/>
      <c r="M2067" s="94"/>
      <c r="N2067" s="94"/>
      <c r="O2067" s="170"/>
    </row>
    <row r="2068" spans="1:15" ht="15" customHeight="1">
      <c r="A2068" s="91">
        <v>2000010</v>
      </c>
      <c r="B2068" s="41" t="s">
        <v>159</v>
      </c>
      <c r="C2068" s="43">
        <v>201</v>
      </c>
      <c r="D2068" s="41" t="s">
        <v>152</v>
      </c>
      <c r="E2068" s="41">
        <v>115000</v>
      </c>
      <c r="F2068" s="201" t="s">
        <v>221</v>
      </c>
      <c r="G2068" s="41"/>
      <c r="H2068" s="41"/>
      <c r="I2068" s="41">
        <v>-1074.1099999999999</v>
      </c>
      <c r="J2068" s="203"/>
      <c r="K2068" s="286" t="s">
        <v>161</v>
      </c>
      <c r="L2068" s="94"/>
      <c r="M2068" s="94"/>
      <c r="N2068" s="94"/>
      <c r="O2068" s="170"/>
    </row>
    <row r="2069" spans="1:15" ht="15" customHeight="1">
      <c r="A2069" s="91">
        <v>2000010</v>
      </c>
      <c r="B2069" s="41" t="s">
        <v>159</v>
      </c>
      <c r="C2069" s="43">
        <v>201</v>
      </c>
      <c r="D2069" s="41" t="s">
        <v>152</v>
      </c>
      <c r="E2069" s="41">
        <v>115000</v>
      </c>
      <c r="F2069" s="201" t="s">
        <v>221</v>
      </c>
      <c r="G2069" s="41"/>
      <c r="H2069" s="41"/>
      <c r="I2069" s="41">
        <v>-3642</v>
      </c>
      <c r="J2069" s="203"/>
      <c r="K2069" s="286" t="s">
        <v>161</v>
      </c>
      <c r="L2069" s="94"/>
      <c r="M2069" s="94"/>
      <c r="N2069" s="94"/>
      <c r="O2069" s="170"/>
    </row>
    <row r="2070" spans="1:15" ht="15" customHeight="1">
      <c r="A2070" s="91">
        <v>2000010</v>
      </c>
      <c r="B2070" s="41" t="s">
        <v>159</v>
      </c>
      <c r="C2070" s="43">
        <v>201</v>
      </c>
      <c r="D2070" s="41" t="s">
        <v>152</v>
      </c>
      <c r="E2070" s="41">
        <v>115000</v>
      </c>
      <c r="F2070" s="201" t="s">
        <v>221</v>
      </c>
      <c r="G2070" s="41"/>
      <c r="H2070" s="41"/>
      <c r="I2070" s="41">
        <v>1074.1099999999999</v>
      </c>
      <c r="J2070" s="203"/>
      <c r="K2070" s="286" t="s">
        <v>161</v>
      </c>
      <c r="L2070" s="94"/>
      <c r="M2070" s="94"/>
      <c r="N2070" s="94"/>
      <c r="O2070" s="170"/>
    </row>
    <row r="2071" spans="1:15" ht="15" customHeight="1">
      <c r="A2071" s="91">
        <v>2001041</v>
      </c>
      <c r="B2071" s="41" t="s">
        <v>98</v>
      </c>
      <c r="C2071" s="43">
        <v>201</v>
      </c>
      <c r="D2071" s="41" t="s">
        <v>152</v>
      </c>
      <c r="E2071" s="41">
        <v>115000</v>
      </c>
      <c r="F2071" s="201" t="s">
        <v>221</v>
      </c>
      <c r="G2071" s="41"/>
      <c r="H2071" s="41"/>
      <c r="I2071" s="41">
        <v>1200</v>
      </c>
      <c r="J2071" s="203"/>
      <c r="K2071" s="286" t="s">
        <v>154</v>
      </c>
      <c r="L2071" s="94"/>
      <c r="M2071" s="94"/>
      <c r="N2071" s="94"/>
      <c r="O2071" s="170"/>
    </row>
    <row r="2072" spans="1:15" ht="15" customHeight="1">
      <c r="A2072" s="91">
        <v>2001051</v>
      </c>
      <c r="B2072" s="41" t="s">
        <v>87</v>
      </c>
      <c r="C2072" s="43">
        <v>201</v>
      </c>
      <c r="D2072" s="41" t="s">
        <v>152</v>
      </c>
      <c r="E2072" s="41">
        <v>115000</v>
      </c>
      <c r="F2072" s="201" t="s">
        <v>221</v>
      </c>
      <c r="G2072" s="41"/>
      <c r="H2072" s="41"/>
      <c r="I2072" s="41">
        <v>980</v>
      </c>
      <c r="J2072" s="203"/>
      <c r="K2072" s="286" t="s">
        <v>154</v>
      </c>
      <c r="L2072" s="94"/>
      <c r="M2072" s="94"/>
      <c r="N2072" s="94"/>
      <c r="O2072" s="170"/>
    </row>
    <row r="2073" spans="1:15" ht="15" customHeight="1">
      <c r="A2073" s="91">
        <v>2001021</v>
      </c>
      <c r="B2073" s="41" t="s">
        <v>89</v>
      </c>
      <c r="C2073" s="43">
        <v>201</v>
      </c>
      <c r="D2073" s="41" t="s">
        <v>152</v>
      </c>
      <c r="E2073" s="41">
        <v>115000</v>
      </c>
      <c r="F2073" s="201" t="s">
        <v>221</v>
      </c>
      <c r="G2073" s="41"/>
      <c r="H2073" s="41"/>
      <c r="I2073" s="41">
        <v>4410</v>
      </c>
      <c r="J2073" s="203"/>
      <c r="K2073" s="286" t="s">
        <v>154</v>
      </c>
      <c r="L2073" s="94"/>
      <c r="M2073" s="94"/>
      <c r="N2073" s="94"/>
      <c r="O2073" s="170"/>
    </row>
    <row r="2074" spans="1:15" ht="15" customHeight="1">
      <c r="A2074" s="91">
        <v>2001011</v>
      </c>
      <c r="B2074" s="41" t="s">
        <v>97</v>
      </c>
      <c r="C2074" s="43">
        <v>201</v>
      </c>
      <c r="D2074" s="41" t="s">
        <v>152</v>
      </c>
      <c r="E2074" s="41">
        <v>115000</v>
      </c>
      <c r="F2074" s="201" t="s">
        <v>221</v>
      </c>
      <c r="G2074" s="41"/>
      <c r="H2074" s="41"/>
      <c r="I2074" s="41">
        <v>3430</v>
      </c>
      <c r="J2074" s="203"/>
      <c r="K2074" s="286" t="s">
        <v>154</v>
      </c>
      <c r="L2074" s="94"/>
      <c r="M2074" s="94"/>
      <c r="N2074" s="94"/>
      <c r="O2074" s="170"/>
    </row>
    <row r="2075" spans="1:15" ht="15" customHeight="1">
      <c r="A2075" s="91">
        <v>2001041</v>
      </c>
      <c r="B2075" s="41" t="s">
        <v>98</v>
      </c>
      <c r="C2075" s="43">
        <v>201</v>
      </c>
      <c r="D2075" s="41" t="s">
        <v>152</v>
      </c>
      <c r="E2075" s="41">
        <v>115000</v>
      </c>
      <c r="F2075" s="201" t="s">
        <v>221</v>
      </c>
      <c r="G2075" s="41"/>
      <c r="H2075" s="41"/>
      <c r="I2075" s="41">
        <v>6860</v>
      </c>
      <c r="J2075" s="203"/>
      <c r="K2075" s="286" t="s">
        <v>154</v>
      </c>
      <c r="L2075" s="94"/>
      <c r="M2075" s="94"/>
      <c r="N2075" s="94"/>
      <c r="O2075" s="170"/>
    </row>
    <row r="2076" spans="1:15" ht="15" customHeight="1">
      <c r="A2076" s="91">
        <v>2001021</v>
      </c>
      <c r="B2076" s="41" t="s">
        <v>89</v>
      </c>
      <c r="C2076" s="43">
        <v>201</v>
      </c>
      <c r="D2076" s="41" t="s">
        <v>152</v>
      </c>
      <c r="E2076" s="41">
        <v>115000</v>
      </c>
      <c r="F2076" s="201" t="s">
        <v>221</v>
      </c>
      <c r="G2076" s="41"/>
      <c r="H2076" s="41"/>
      <c r="I2076" s="41">
        <v>800</v>
      </c>
      <c r="J2076" s="203"/>
      <c r="K2076" s="286" t="s">
        <v>154</v>
      </c>
      <c r="L2076" s="94"/>
      <c r="M2076" s="94"/>
      <c r="N2076" s="94"/>
      <c r="O2076" s="170"/>
    </row>
    <row r="2077" spans="1:15" ht="15" customHeight="1">
      <c r="A2077" s="91">
        <v>2000010</v>
      </c>
      <c r="B2077" s="41" t="s">
        <v>159</v>
      </c>
      <c r="C2077" s="43">
        <v>201</v>
      </c>
      <c r="D2077" s="41" t="s">
        <v>152</v>
      </c>
      <c r="E2077" s="41">
        <v>115000</v>
      </c>
      <c r="F2077" s="201" t="s">
        <v>221</v>
      </c>
      <c r="G2077" s="41"/>
      <c r="H2077" s="41"/>
      <c r="I2077" s="41">
        <v>4463.3900000000003</v>
      </c>
      <c r="J2077" s="203"/>
      <c r="K2077" s="286" t="s">
        <v>161</v>
      </c>
      <c r="L2077" s="94"/>
      <c r="M2077" s="94"/>
      <c r="N2077" s="94"/>
      <c r="O2077" s="170"/>
    </row>
    <row r="2078" spans="1:15" ht="15" customHeight="1">
      <c r="A2078" s="91">
        <v>2000010</v>
      </c>
      <c r="B2078" s="41" t="s">
        <v>159</v>
      </c>
      <c r="C2078" s="43">
        <v>201</v>
      </c>
      <c r="D2078" s="41" t="s">
        <v>152</v>
      </c>
      <c r="E2078" s="41">
        <v>115000</v>
      </c>
      <c r="F2078" s="201" t="s">
        <v>221</v>
      </c>
      <c r="G2078" s="41"/>
      <c r="H2078" s="41"/>
      <c r="I2078" s="41">
        <v>396</v>
      </c>
      <c r="J2078" s="203"/>
      <c r="K2078" s="286" t="s">
        <v>161</v>
      </c>
      <c r="L2078" s="94"/>
      <c r="M2078" s="94"/>
      <c r="N2078" s="94"/>
      <c r="O2078" s="170"/>
    </row>
    <row r="2079" spans="1:15" ht="15" customHeight="1">
      <c r="A2079" s="91">
        <v>2001041</v>
      </c>
      <c r="B2079" s="41" t="s">
        <v>98</v>
      </c>
      <c r="C2079" s="43">
        <v>201</v>
      </c>
      <c r="D2079" s="41" t="s">
        <v>152</v>
      </c>
      <c r="E2079" s="41">
        <v>115000</v>
      </c>
      <c r="F2079" s="201" t="s">
        <v>221</v>
      </c>
      <c r="G2079" s="41"/>
      <c r="H2079" s="41"/>
      <c r="I2079" s="41">
        <v>5000</v>
      </c>
      <c r="J2079" s="203"/>
      <c r="K2079" s="286" t="s">
        <v>154</v>
      </c>
      <c r="L2079" s="94"/>
      <c r="M2079" s="94"/>
      <c r="N2079" s="94"/>
      <c r="O2079" s="170"/>
    </row>
    <row r="2080" spans="1:15" ht="15" customHeight="1">
      <c r="A2080" s="91">
        <v>2001041</v>
      </c>
      <c r="B2080" s="41" t="s">
        <v>98</v>
      </c>
      <c r="C2080" s="43">
        <v>201</v>
      </c>
      <c r="D2080" s="41" t="s">
        <v>152</v>
      </c>
      <c r="E2080" s="41">
        <v>115000</v>
      </c>
      <c r="F2080" s="201" t="s">
        <v>221</v>
      </c>
      <c r="G2080" s="41"/>
      <c r="H2080" s="41"/>
      <c r="I2080" s="41">
        <v>4700</v>
      </c>
      <c r="J2080" s="203"/>
      <c r="K2080" s="286" t="s">
        <v>154</v>
      </c>
      <c r="L2080" s="94"/>
      <c r="M2080" s="94"/>
      <c r="N2080" s="94"/>
      <c r="O2080" s="170"/>
    </row>
    <row r="2081" spans="1:15" ht="15" customHeight="1">
      <c r="A2081" s="91">
        <v>2001041</v>
      </c>
      <c r="B2081" s="41" t="s">
        <v>98</v>
      </c>
      <c r="C2081" s="43">
        <v>201</v>
      </c>
      <c r="D2081" s="41" t="s">
        <v>152</v>
      </c>
      <c r="E2081" s="41">
        <v>115000</v>
      </c>
      <c r="F2081" s="201" t="s">
        <v>221</v>
      </c>
      <c r="G2081" s="41"/>
      <c r="H2081" s="41"/>
      <c r="I2081" s="41">
        <v>5000</v>
      </c>
      <c r="J2081" s="203"/>
      <c r="K2081" s="286" t="s">
        <v>154</v>
      </c>
      <c r="L2081" s="94"/>
      <c r="M2081" s="94"/>
      <c r="N2081" s="94"/>
      <c r="O2081" s="170"/>
    </row>
    <row r="2082" spans="1:15" ht="15" customHeight="1">
      <c r="A2082" s="91">
        <v>2001041</v>
      </c>
      <c r="B2082" s="41" t="s">
        <v>98</v>
      </c>
      <c r="C2082" s="43">
        <v>201</v>
      </c>
      <c r="D2082" s="41" t="s">
        <v>152</v>
      </c>
      <c r="E2082" s="41">
        <v>115000</v>
      </c>
      <c r="F2082" s="201" t="s">
        <v>221</v>
      </c>
      <c r="G2082" s="41"/>
      <c r="H2082" s="41"/>
      <c r="I2082" s="41">
        <v>15356</v>
      </c>
      <c r="J2082" s="203"/>
      <c r="K2082" s="286" t="s">
        <v>154</v>
      </c>
      <c r="L2082" s="94"/>
      <c r="M2082" s="94"/>
      <c r="N2082" s="94"/>
      <c r="O2082" s="170"/>
    </row>
    <row r="2083" spans="1:15" ht="15" customHeight="1">
      <c r="A2083" s="91">
        <v>2001051</v>
      </c>
      <c r="B2083" s="41" t="s">
        <v>87</v>
      </c>
      <c r="C2083" s="43">
        <v>201</v>
      </c>
      <c r="D2083" s="41" t="s">
        <v>152</v>
      </c>
      <c r="E2083" s="41">
        <v>116001</v>
      </c>
      <c r="F2083" s="201" t="s">
        <v>222</v>
      </c>
      <c r="G2083" s="41"/>
      <c r="H2083" s="41"/>
      <c r="I2083" s="41">
        <v>2275</v>
      </c>
      <c r="J2083" s="203"/>
      <c r="K2083" s="286" t="s">
        <v>155</v>
      </c>
      <c r="L2083" s="94"/>
      <c r="M2083" s="94"/>
      <c r="N2083" s="94"/>
      <c r="O2083" s="170"/>
    </row>
    <row r="2084" spans="1:15" ht="15" customHeight="1">
      <c r="A2084" s="91">
        <v>2001021</v>
      </c>
      <c r="B2084" s="41" t="s">
        <v>89</v>
      </c>
      <c r="C2084" s="43">
        <v>201</v>
      </c>
      <c r="D2084" s="41" t="s">
        <v>152</v>
      </c>
      <c r="E2084" s="41">
        <v>116001</v>
      </c>
      <c r="F2084" s="201" t="s">
        <v>222</v>
      </c>
      <c r="G2084" s="41"/>
      <c r="H2084" s="41"/>
      <c r="I2084" s="41">
        <v>127.8</v>
      </c>
      <c r="J2084" s="203"/>
      <c r="K2084" s="286" t="s">
        <v>155</v>
      </c>
      <c r="L2084" s="94"/>
      <c r="M2084" s="94"/>
      <c r="N2084" s="94"/>
      <c r="O2084" s="170"/>
    </row>
    <row r="2085" spans="1:15" ht="15" customHeight="1">
      <c r="A2085" s="91">
        <v>2001021</v>
      </c>
      <c r="B2085" s="41" t="s">
        <v>89</v>
      </c>
      <c r="C2085" s="43">
        <v>201</v>
      </c>
      <c r="D2085" s="41" t="s">
        <v>152</v>
      </c>
      <c r="E2085" s="41">
        <v>116001</v>
      </c>
      <c r="F2085" s="201" t="s">
        <v>222</v>
      </c>
      <c r="G2085" s="41"/>
      <c r="H2085" s="41"/>
      <c r="I2085" s="41">
        <v>1557</v>
      </c>
      <c r="J2085" s="203"/>
      <c r="K2085" s="286" t="s">
        <v>155</v>
      </c>
      <c r="L2085" s="94"/>
      <c r="M2085" s="94"/>
      <c r="N2085" s="94"/>
      <c r="O2085" s="170"/>
    </row>
    <row r="2086" spans="1:15" ht="15" customHeight="1">
      <c r="A2086" s="91">
        <v>2001051</v>
      </c>
      <c r="B2086" s="41" t="s">
        <v>87</v>
      </c>
      <c r="C2086" s="43">
        <v>201</v>
      </c>
      <c r="D2086" s="41" t="s">
        <v>152</v>
      </c>
      <c r="E2086" s="41">
        <v>116001</v>
      </c>
      <c r="F2086" s="201" t="s">
        <v>222</v>
      </c>
      <c r="G2086" s="41"/>
      <c r="H2086" s="41"/>
      <c r="I2086" s="41">
        <v>242</v>
      </c>
      <c r="J2086" s="203"/>
      <c r="K2086" s="286" t="s">
        <v>155</v>
      </c>
      <c r="L2086" s="94"/>
      <c r="M2086" s="94"/>
      <c r="N2086" s="94"/>
      <c r="O2086" s="170"/>
    </row>
    <row r="2087" spans="1:15" ht="15" customHeight="1">
      <c r="A2087" s="91">
        <v>2001051</v>
      </c>
      <c r="B2087" s="41" t="s">
        <v>87</v>
      </c>
      <c r="C2087" s="43">
        <v>201</v>
      </c>
      <c r="D2087" s="41" t="s">
        <v>152</v>
      </c>
      <c r="E2087" s="41">
        <v>116001</v>
      </c>
      <c r="F2087" s="201" t="s">
        <v>222</v>
      </c>
      <c r="G2087" s="41"/>
      <c r="H2087" s="41"/>
      <c r="I2087" s="41">
        <v>301</v>
      </c>
      <c r="J2087" s="203"/>
      <c r="K2087" s="286" t="s">
        <v>155</v>
      </c>
      <c r="L2087" s="94"/>
      <c r="M2087" s="94"/>
      <c r="N2087" s="94"/>
      <c r="O2087" s="170"/>
    </row>
    <row r="2088" spans="1:15" ht="15" customHeight="1">
      <c r="A2088" s="91">
        <v>2001051</v>
      </c>
      <c r="B2088" s="41" t="s">
        <v>87</v>
      </c>
      <c r="C2088" s="43">
        <v>201</v>
      </c>
      <c r="D2088" s="41" t="s">
        <v>152</v>
      </c>
      <c r="E2088" s="41">
        <v>116001</v>
      </c>
      <c r="F2088" s="201" t="s">
        <v>222</v>
      </c>
      <c r="G2088" s="41"/>
      <c r="H2088" s="41"/>
      <c r="I2088" s="41">
        <v>108.5</v>
      </c>
      <c r="J2088" s="203"/>
      <c r="K2088" s="286" t="s">
        <v>155</v>
      </c>
      <c r="L2088" s="94"/>
      <c r="M2088" s="94"/>
      <c r="N2088" s="94"/>
      <c r="O2088" s="170"/>
    </row>
    <row r="2089" spans="1:15" ht="15" customHeight="1">
      <c r="A2089" s="91">
        <v>2001021</v>
      </c>
      <c r="B2089" s="41" t="s">
        <v>89</v>
      </c>
      <c r="C2089" s="43">
        <v>201</v>
      </c>
      <c r="D2089" s="41" t="s">
        <v>152</v>
      </c>
      <c r="E2089" s="41">
        <v>116001</v>
      </c>
      <c r="F2089" s="201" t="s">
        <v>222</v>
      </c>
      <c r="G2089" s="41"/>
      <c r="H2089" s="41"/>
      <c r="I2089" s="41">
        <v>288</v>
      </c>
      <c r="J2089" s="203"/>
      <c r="K2089" s="286" t="s">
        <v>155</v>
      </c>
      <c r="L2089" s="94"/>
      <c r="M2089" s="94"/>
      <c r="N2089" s="94"/>
      <c r="O2089" s="170"/>
    </row>
    <row r="2090" spans="1:15" ht="15" customHeight="1">
      <c r="A2090" s="91">
        <v>2001021</v>
      </c>
      <c r="B2090" s="41" t="s">
        <v>89</v>
      </c>
      <c r="C2090" s="43">
        <v>201</v>
      </c>
      <c r="D2090" s="41" t="s">
        <v>152</v>
      </c>
      <c r="E2090" s="41">
        <v>116001</v>
      </c>
      <c r="F2090" s="201" t="s">
        <v>222</v>
      </c>
      <c r="G2090" s="41"/>
      <c r="H2090" s="41"/>
      <c r="I2090" s="41">
        <v>364</v>
      </c>
      <c r="J2090" s="203"/>
      <c r="K2090" s="286" t="s">
        <v>155</v>
      </c>
      <c r="L2090" s="94"/>
      <c r="M2090" s="94"/>
      <c r="N2090" s="94"/>
      <c r="O2090" s="170"/>
    </row>
    <row r="2091" spans="1:15" ht="15" customHeight="1">
      <c r="A2091" s="91">
        <v>2001021</v>
      </c>
      <c r="B2091" s="41" t="s">
        <v>89</v>
      </c>
      <c r="C2091" s="43">
        <v>201</v>
      </c>
      <c r="D2091" s="41" t="s">
        <v>152</v>
      </c>
      <c r="E2091" s="41">
        <v>116001</v>
      </c>
      <c r="F2091" s="201" t="s">
        <v>222</v>
      </c>
      <c r="G2091" s="41"/>
      <c r="H2091" s="41"/>
      <c r="I2091" s="41">
        <v>829</v>
      </c>
      <c r="J2091" s="203"/>
      <c r="K2091" s="286" t="s">
        <v>155</v>
      </c>
      <c r="L2091" s="94"/>
      <c r="M2091" s="94"/>
      <c r="N2091" s="94"/>
      <c r="O2091" s="170"/>
    </row>
    <row r="2092" spans="1:15" ht="15" customHeight="1">
      <c r="A2092" s="91">
        <v>2001021</v>
      </c>
      <c r="B2092" s="41" t="s">
        <v>89</v>
      </c>
      <c r="C2092" s="43">
        <v>201</v>
      </c>
      <c r="D2092" s="41" t="s">
        <v>152</v>
      </c>
      <c r="E2092" s="41">
        <v>116001</v>
      </c>
      <c r="F2092" s="201" t="s">
        <v>222</v>
      </c>
      <c r="G2092" s="41"/>
      <c r="H2092" s="41"/>
      <c r="I2092" s="41">
        <v>153.9</v>
      </c>
      <c r="J2092" s="203"/>
      <c r="K2092" s="286" t="s">
        <v>155</v>
      </c>
      <c r="L2092" s="94"/>
      <c r="M2092" s="94"/>
      <c r="N2092" s="94"/>
      <c r="O2092" s="170"/>
    </row>
    <row r="2093" spans="1:15" ht="15" customHeight="1">
      <c r="A2093" s="91">
        <v>2001021</v>
      </c>
      <c r="B2093" s="41" t="s">
        <v>89</v>
      </c>
      <c r="C2093" s="43">
        <v>201</v>
      </c>
      <c r="D2093" s="41" t="s">
        <v>152</v>
      </c>
      <c r="E2093" s="41">
        <v>116001</v>
      </c>
      <c r="F2093" s="201" t="s">
        <v>222</v>
      </c>
      <c r="G2093" s="41"/>
      <c r="H2093" s="41"/>
      <c r="I2093" s="41">
        <v>676</v>
      </c>
      <c r="J2093" s="203"/>
      <c r="K2093" s="286" t="s">
        <v>155</v>
      </c>
      <c r="L2093" s="94"/>
      <c r="M2093" s="94"/>
      <c r="N2093" s="94"/>
      <c r="O2093" s="170"/>
    </row>
    <row r="2094" spans="1:15" ht="15" customHeight="1">
      <c r="A2094" s="91">
        <v>2000010</v>
      </c>
      <c r="B2094" s="41" t="s">
        <v>159</v>
      </c>
      <c r="C2094" s="43">
        <v>201</v>
      </c>
      <c r="D2094" s="41" t="s">
        <v>152</v>
      </c>
      <c r="E2094" s="41">
        <v>116001</v>
      </c>
      <c r="F2094" s="201" t="s">
        <v>222</v>
      </c>
      <c r="G2094" s="41"/>
      <c r="H2094" s="41"/>
      <c r="I2094" s="41">
        <v>327.60000000000002</v>
      </c>
      <c r="J2094" s="203"/>
      <c r="K2094" s="286" t="s">
        <v>161</v>
      </c>
      <c r="L2094" s="94"/>
      <c r="M2094" s="94"/>
      <c r="N2094" s="94"/>
      <c r="O2094" s="170"/>
    </row>
    <row r="2095" spans="1:15" ht="15" customHeight="1">
      <c r="A2095" s="91">
        <v>2001021</v>
      </c>
      <c r="B2095" s="41" t="s">
        <v>89</v>
      </c>
      <c r="C2095" s="43">
        <v>201</v>
      </c>
      <c r="D2095" s="41" t="s">
        <v>152</v>
      </c>
      <c r="E2095" s="41">
        <v>116001</v>
      </c>
      <c r="F2095" s="201" t="s">
        <v>222</v>
      </c>
      <c r="G2095" s="41"/>
      <c r="H2095" s="41"/>
      <c r="I2095" s="41">
        <v>873</v>
      </c>
      <c r="J2095" s="203"/>
      <c r="K2095" s="286" t="s">
        <v>155</v>
      </c>
      <c r="L2095" s="94"/>
      <c r="M2095" s="94"/>
      <c r="N2095" s="94"/>
      <c r="O2095" s="170"/>
    </row>
    <row r="2096" spans="1:15" ht="15" customHeight="1">
      <c r="A2096" s="91">
        <v>2001021</v>
      </c>
      <c r="B2096" s="41" t="s">
        <v>89</v>
      </c>
      <c r="C2096" s="43">
        <v>201</v>
      </c>
      <c r="D2096" s="41" t="s">
        <v>152</v>
      </c>
      <c r="E2096" s="41">
        <v>116001</v>
      </c>
      <c r="F2096" s="201" t="s">
        <v>222</v>
      </c>
      <c r="G2096" s="41"/>
      <c r="H2096" s="41"/>
      <c r="I2096" s="41">
        <v>742.5</v>
      </c>
      <c r="J2096" s="203"/>
      <c r="K2096" s="286" t="s">
        <v>155</v>
      </c>
      <c r="L2096" s="94"/>
      <c r="M2096" s="94"/>
      <c r="N2096" s="94"/>
      <c r="O2096" s="170"/>
    </row>
    <row r="2097" spans="1:15" ht="15" customHeight="1">
      <c r="A2097" s="91">
        <v>2001051</v>
      </c>
      <c r="B2097" s="41" t="s">
        <v>87</v>
      </c>
      <c r="C2097" s="43">
        <v>201</v>
      </c>
      <c r="D2097" s="41" t="s">
        <v>152</v>
      </c>
      <c r="E2097" s="41">
        <v>116001</v>
      </c>
      <c r="F2097" s="201" t="s">
        <v>222</v>
      </c>
      <c r="G2097" s="41"/>
      <c r="H2097" s="41"/>
      <c r="I2097" s="41">
        <v>748</v>
      </c>
      <c r="J2097" s="203"/>
      <c r="K2097" s="286" t="s">
        <v>155</v>
      </c>
      <c r="L2097" s="94"/>
      <c r="M2097" s="94"/>
      <c r="N2097" s="94"/>
      <c r="O2097" s="170"/>
    </row>
    <row r="2098" spans="1:15" ht="15" customHeight="1">
      <c r="A2098" s="91">
        <v>2001021</v>
      </c>
      <c r="B2098" s="41" t="s">
        <v>89</v>
      </c>
      <c r="C2098" s="43">
        <v>201</v>
      </c>
      <c r="D2098" s="41" t="s">
        <v>152</v>
      </c>
      <c r="E2098" s="41">
        <v>116001</v>
      </c>
      <c r="F2098" s="201" t="s">
        <v>222</v>
      </c>
      <c r="G2098" s="41"/>
      <c r="H2098" s="41"/>
      <c r="I2098" s="41">
        <v>105</v>
      </c>
      <c r="J2098" s="203"/>
      <c r="K2098" s="286" t="s">
        <v>155</v>
      </c>
      <c r="L2098" s="94"/>
      <c r="M2098" s="94"/>
      <c r="N2098" s="94"/>
      <c r="O2098" s="170"/>
    </row>
    <row r="2099" spans="1:15" ht="15" customHeight="1">
      <c r="A2099" s="91">
        <v>2001021</v>
      </c>
      <c r="B2099" s="41" t="s">
        <v>89</v>
      </c>
      <c r="C2099" s="43">
        <v>201</v>
      </c>
      <c r="D2099" s="41" t="s">
        <v>152</v>
      </c>
      <c r="E2099" s="41">
        <v>116001</v>
      </c>
      <c r="F2099" s="201" t="s">
        <v>222</v>
      </c>
      <c r="G2099" s="41"/>
      <c r="H2099" s="41"/>
      <c r="I2099" s="41">
        <v>1023.5</v>
      </c>
      <c r="J2099" s="203"/>
      <c r="K2099" s="286" t="s">
        <v>155</v>
      </c>
      <c r="L2099" s="94"/>
      <c r="M2099" s="94"/>
      <c r="N2099" s="94"/>
      <c r="O2099" s="170"/>
    </row>
    <row r="2100" spans="1:15" ht="15" customHeight="1">
      <c r="A2100" s="91">
        <v>2000010</v>
      </c>
      <c r="B2100" s="41" t="s">
        <v>159</v>
      </c>
      <c r="C2100" s="43">
        <v>201</v>
      </c>
      <c r="D2100" s="41" t="s">
        <v>152</v>
      </c>
      <c r="E2100" s="41">
        <v>116001</v>
      </c>
      <c r="F2100" s="201" t="s">
        <v>222</v>
      </c>
      <c r="G2100" s="41"/>
      <c r="H2100" s="41"/>
      <c r="I2100" s="41">
        <v>126.7</v>
      </c>
      <c r="J2100" s="203"/>
      <c r="K2100" s="286" t="s">
        <v>161</v>
      </c>
      <c r="L2100" s="94"/>
      <c r="M2100" s="94"/>
      <c r="N2100" s="94"/>
      <c r="O2100" s="170"/>
    </row>
    <row r="2101" spans="1:15" ht="15" customHeight="1">
      <c r="A2101" s="91">
        <v>2001021</v>
      </c>
      <c r="B2101" s="41" t="s">
        <v>89</v>
      </c>
      <c r="C2101" s="43">
        <v>201</v>
      </c>
      <c r="D2101" s="41" t="s">
        <v>152</v>
      </c>
      <c r="E2101" s="41">
        <v>116001</v>
      </c>
      <c r="F2101" s="201" t="s">
        <v>222</v>
      </c>
      <c r="G2101" s="41"/>
      <c r="H2101" s="41"/>
      <c r="I2101" s="41">
        <v>210</v>
      </c>
      <c r="J2101" s="203"/>
      <c r="K2101" s="286" t="s">
        <v>155</v>
      </c>
      <c r="L2101" s="94"/>
      <c r="M2101" s="94"/>
      <c r="N2101" s="94"/>
      <c r="O2101" s="170"/>
    </row>
    <row r="2102" spans="1:15" ht="15" customHeight="1">
      <c r="A2102" s="91">
        <v>2001051</v>
      </c>
      <c r="B2102" s="41" t="s">
        <v>87</v>
      </c>
      <c r="C2102" s="43">
        <v>201</v>
      </c>
      <c r="D2102" s="41" t="s">
        <v>152</v>
      </c>
      <c r="E2102" s="41">
        <v>116001</v>
      </c>
      <c r="F2102" s="201" t="s">
        <v>222</v>
      </c>
      <c r="G2102" s="41"/>
      <c r="H2102" s="41"/>
      <c r="I2102" s="41">
        <v>3080</v>
      </c>
      <c r="J2102" s="203"/>
      <c r="K2102" s="286" t="s">
        <v>155</v>
      </c>
      <c r="L2102" s="94"/>
      <c r="M2102" s="94"/>
      <c r="N2102" s="94"/>
      <c r="O2102" s="170"/>
    </row>
    <row r="2103" spans="1:15" ht="15" customHeight="1">
      <c r="A2103" s="91">
        <v>2000010</v>
      </c>
      <c r="B2103" s="41" t="s">
        <v>159</v>
      </c>
      <c r="C2103" s="43">
        <v>201</v>
      </c>
      <c r="D2103" s="41" t="s">
        <v>152</v>
      </c>
      <c r="E2103" s="41">
        <v>116001</v>
      </c>
      <c r="F2103" s="201" t="s">
        <v>222</v>
      </c>
      <c r="G2103" s="41"/>
      <c r="H2103" s="41"/>
      <c r="I2103" s="41">
        <v>280.7</v>
      </c>
      <c r="J2103" s="203"/>
      <c r="K2103" s="286" t="s">
        <v>161</v>
      </c>
      <c r="L2103" s="94"/>
      <c r="M2103" s="94"/>
      <c r="N2103" s="94"/>
      <c r="O2103" s="170"/>
    </row>
    <row r="2104" spans="1:15" ht="15" customHeight="1">
      <c r="A2104" s="91">
        <v>2000010</v>
      </c>
      <c r="B2104" s="41" t="s">
        <v>159</v>
      </c>
      <c r="C2104" s="43">
        <v>201</v>
      </c>
      <c r="D2104" s="41" t="s">
        <v>152</v>
      </c>
      <c r="E2104" s="41">
        <v>116001</v>
      </c>
      <c r="F2104" s="201" t="s">
        <v>222</v>
      </c>
      <c r="G2104" s="41"/>
      <c r="H2104" s="41"/>
      <c r="I2104" s="41">
        <v>84.7</v>
      </c>
      <c r="J2104" s="203"/>
      <c r="K2104" s="286" t="s">
        <v>161</v>
      </c>
      <c r="L2104" s="94"/>
      <c r="M2104" s="94"/>
      <c r="N2104" s="94"/>
      <c r="O2104" s="170"/>
    </row>
    <row r="2105" spans="1:15" ht="15" customHeight="1">
      <c r="A2105" s="91">
        <v>2001051</v>
      </c>
      <c r="B2105" s="41" t="s">
        <v>87</v>
      </c>
      <c r="C2105" s="43">
        <v>201</v>
      </c>
      <c r="D2105" s="41" t="s">
        <v>152</v>
      </c>
      <c r="E2105" s="41">
        <v>116001</v>
      </c>
      <c r="F2105" s="201" t="s">
        <v>222</v>
      </c>
      <c r="G2105" s="41"/>
      <c r="H2105" s="41"/>
      <c r="I2105" s="41">
        <v>387</v>
      </c>
      <c r="J2105" s="203"/>
      <c r="K2105" s="286" t="s">
        <v>155</v>
      </c>
      <c r="L2105" s="94"/>
      <c r="M2105" s="94"/>
      <c r="N2105" s="94"/>
      <c r="O2105" s="170"/>
    </row>
    <row r="2106" spans="1:15" ht="15" customHeight="1">
      <c r="A2106" s="91">
        <v>2001021</v>
      </c>
      <c r="B2106" s="41" t="s">
        <v>89</v>
      </c>
      <c r="C2106" s="43">
        <v>201</v>
      </c>
      <c r="D2106" s="41" t="s">
        <v>152</v>
      </c>
      <c r="E2106" s="41">
        <v>116001</v>
      </c>
      <c r="F2106" s="201" t="s">
        <v>222</v>
      </c>
      <c r="G2106" s="41"/>
      <c r="H2106" s="41"/>
      <c r="I2106" s="41">
        <v>1140</v>
      </c>
      <c r="J2106" s="203"/>
      <c r="K2106" s="286" t="s">
        <v>155</v>
      </c>
      <c r="L2106" s="94"/>
      <c r="M2106" s="94"/>
      <c r="N2106" s="94"/>
      <c r="O2106" s="170"/>
    </row>
    <row r="2107" spans="1:15" ht="15" customHeight="1">
      <c r="A2107" s="91">
        <v>2001051</v>
      </c>
      <c r="B2107" s="41" t="s">
        <v>87</v>
      </c>
      <c r="C2107" s="43">
        <v>201</v>
      </c>
      <c r="D2107" s="41" t="s">
        <v>152</v>
      </c>
      <c r="E2107" s="41">
        <v>116001</v>
      </c>
      <c r="F2107" s="201" t="s">
        <v>222</v>
      </c>
      <c r="G2107" s="41"/>
      <c r="H2107" s="41"/>
      <c r="I2107" s="41">
        <v>910</v>
      </c>
      <c r="J2107" s="203"/>
      <c r="K2107" s="286" t="s">
        <v>155</v>
      </c>
      <c r="L2107" s="94"/>
      <c r="M2107" s="94"/>
      <c r="N2107" s="94"/>
      <c r="O2107" s="170"/>
    </row>
    <row r="2108" spans="1:15" ht="15" customHeight="1">
      <c r="A2108" s="91">
        <v>2001021</v>
      </c>
      <c r="B2108" s="41" t="s">
        <v>89</v>
      </c>
      <c r="C2108" s="43">
        <v>201</v>
      </c>
      <c r="D2108" s="41" t="s">
        <v>152</v>
      </c>
      <c r="E2108" s="41">
        <v>116001</v>
      </c>
      <c r="F2108" s="201" t="s">
        <v>222</v>
      </c>
      <c r="G2108" s="41"/>
      <c r="H2108" s="41"/>
      <c r="I2108" s="41">
        <v>336</v>
      </c>
      <c r="J2108" s="203"/>
      <c r="K2108" s="286" t="s">
        <v>155</v>
      </c>
      <c r="L2108" s="94"/>
      <c r="M2108" s="94"/>
      <c r="N2108" s="94"/>
      <c r="O2108" s="170"/>
    </row>
    <row r="2109" spans="1:15" ht="15" customHeight="1">
      <c r="A2109" s="91">
        <v>2000010</v>
      </c>
      <c r="B2109" s="41" t="s">
        <v>159</v>
      </c>
      <c r="C2109" s="43">
        <v>201</v>
      </c>
      <c r="D2109" s="41" t="s">
        <v>152</v>
      </c>
      <c r="E2109" s="41">
        <v>116001</v>
      </c>
      <c r="F2109" s="201" t="s">
        <v>222</v>
      </c>
      <c r="G2109" s="41"/>
      <c r="H2109" s="41"/>
      <c r="I2109" s="41">
        <v>119.7</v>
      </c>
      <c r="J2109" s="203"/>
      <c r="K2109" s="286" t="s">
        <v>161</v>
      </c>
      <c r="L2109" s="94"/>
      <c r="M2109" s="94"/>
      <c r="N2109" s="94"/>
      <c r="O2109" s="170"/>
    </row>
    <row r="2110" spans="1:15" ht="15" customHeight="1">
      <c r="A2110" s="91">
        <v>2001011</v>
      </c>
      <c r="B2110" s="41" t="s">
        <v>97</v>
      </c>
      <c r="C2110" s="43">
        <v>201</v>
      </c>
      <c r="D2110" s="41" t="s">
        <v>152</v>
      </c>
      <c r="E2110" s="41">
        <v>116001</v>
      </c>
      <c r="F2110" s="201" t="s">
        <v>222</v>
      </c>
      <c r="G2110" s="41"/>
      <c r="H2110" s="41"/>
      <c r="I2110" s="41">
        <v>980</v>
      </c>
      <c r="J2110" s="203"/>
      <c r="K2110" s="286" t="s">
        <v>155</v>
      </c>
      <c r="L2110" s="94"/>
      <c r="M2110" s="94"/>
      <c r="N2110" s="94"/>
      <c r="O2110" s="170"/>
    </row>
    <row r="2111" spans="1:15" ht="15" customHeight="1">
      <c r="A2111" s="91">
        <v>2001051</v>
      </c>
      <c r="B2111" s="41" t="s">
        <v>87</v>
      </c>
      <c r="C2111" s="43">
        <v>201</v>
      </c>
      <c r="D2111" s="41" t="s">
        <v>152</v>
      </c>
      <c r="E2111" s="41">
        <v>116001</v>
      </c>
      <c r="F2111" s="201" t="s">
        <v>222</v>
      </c>
      <c r="G2111" s="41"/>
      <c r="H2111" s="41"/>
      <c r="I2111" s="41">
        <v>301</v>
      </c>
      <c r="J2111" s="203"/>
      <c r="K2111" s="286" t="s">
        <v>155</v>
      </c>
      <c r="L2111" s="94"/>
      <c r="M2111" s="94"/>
      <c r="N2111" s="94"/>
      <c r="O2111" s="170"/>
    </row>
    <row r="2112" spans="1:15" ht="15" customHeight="1">
      <c r="A2112" s="91">
        <v>2000010</v>
      </c>
      <c r="B2112" s="41" t="s">
        <v>159</v>
      </c>
      <c r="C2112" s="43">
        <v>201</v>
      </c>
      <c r="D2112" s="41" t="s">
        <v>152</v>
      </c>
      <c r="E2112" s="41">
        <v>116001</v>
      </c>
      <c r="F2112" s="201" t="s">
        <v>222</v>
      </c>
      <c r="G2112" s="41"/>
      <c r="H2112" s="41"/>
      <c r="I2112" s="41">
        <v>329</v>
      </c>
      <c r="J2112" s="203"/>
      <c r="K2112" s="286" t="s">
        <v>161</v>
      </c>
      <c r="L2112" s="94"/>
      <c r="M2112" s="94"/>
      <c r="N2112" s="94"/>
      <c r="O2112" s="170"/>
    </row>
    <row r="2113" spans="1:15" ht="15" customHeight="1">
      <c r="A2113" s="91">
        <v>2001021</v>
      </c>
      <c r="B2113" s="41" t="s">
        <v>89</v>
      </c>
      <c r="C2113" s="43">
        <v>201</v>
      </c>
      <c r="D2113" s="41" t="s">
        <v>152</v>
      </c>
      <c r="E2113" s="41">
        <v>116001</v>
      </c>
      <c r="F2113" s="201" t="s">
        <v>222</v>
      </c>
      <c r="G2113" s="41"/>
      <c r="H2113" s="41"/>
      <c r="I2113" s="41">
        <v>5.95</v>
      </c>
      <c r="J2113" s="203"/>
      <c r="K2113" s="286" t="s">
        <v>155</v>
      </c>
      <c r="L2113" s="94"/>
      <c r="M2113" s="94"/>
      <c r="N2113" s="94"/>
      <c r="O2113" s="170"/>
    </row>
    <row r="2114" spans="1:15" ht="15" customHeight="1">
      <c r="A2114" s="91">
        <v>2001021</v>
      </c>
      <c r="B2114" s="41" t="s">
        <v>89</v>
      </c>
      <c r="C2114" s="43">
        <v>201</v>
      </c>
      <c r="D2114" s="41" t="s">
        <v>152</v>
      </c>
      <c r="E2114" s="41">
        <v>116001</v>
      </c>
      <c r="F2114" s="201" t="s">
        <v>222</v>
      </c>
      <c r="G2114" s="41"/>
      <c r="H2114" s="41"/>
      <c r="I2114" s="41">
        <v>1132.95</v>
      </c>
      <c r="J2114" s="203"/>
      <c r="K2114" s="286" t="s">
        <v>155</v>
      </c>
      <c r="L2114" s="94"/>
      <c r="M2114" s="94"/>
      <c r="N2114" s="94"/>
      <c r="O2114" s="170"/>
    </row>
    <row r="2115" spans="1:15" ht="15" customHeight="1">
      <c r="A2115" s="91">
        <v>2001021</v>
      </c>
      <c r="B2115" s="41" t="s">
        <v>89</v>
      </c>
      <c r="C2115" s="43">
        <v>201</v>
      </c>
      <c r="D2115" s="41" t="s">
        <v>152</v>
      </c>
      <c r="E2115" s="41">
        <v>116001</v>
      </c>
      <c r="F2115" s="201" t="s">
        <v>222</v>
      </c>
      <c r="G2115" s="41"/>
      <c r="H2115" s="41"/>
      <c r="I2115" s="41">
        <v>107.1</v>
      </c>
      <c r="J2115" s="203"/>
      <c r="K2115" s="286" t="s">
        <v>155</v>
      </c>
      <c r="L2115" s="94"/>
      <c r="M2115" s="94"/>
      <c r="N2115" s="94"/>
      <c r="O2115" s="170"/>
    </row>
    <row r="2116" spans="1:15" ht="15" customHeight="1">
      <c r="A2116" s="91">
        <v>2001021</v>
      </c>
      <c r="B2116" s="41" t="s">
        <v>89</v>
      </c>
      <c r="C2116" s="43">
        <v>201</v>
      </c>
      <c r="D2116" s="41" t="s">
        <v>152</v>
      </c>
      <c r="E2116" s="41">
        <v>116001</v>
      </c>
      <c r="F2116" s="201" t="s">
        <v>222</v>
      </c>
      <c r="G2116" s="41"/>
      <c r="H2116" s="41"/>
      <c r="I2116" s="41">
        <v>1076.95</v>
      </c>
      <c r="J2116" s="203"/>
      <c r="K2116" s="286" t="s">
        <v>155</v>
      </c>
      <c r="L2116" s="94"/>
      <c r="M2116" s="94"/>
      <c r="N2116" s="94"/>
      <c r="O2116" s="170"/>
    </row>
    <row r="2117" spans="1:15" ht="15" customHeight="1">
      <c r="A2117" s="91">
        <v>2001041</v>
      </c>
      <c r="B2117" s="41" t="s">
        <v>98</v>
      </c>
      <c r="C2117" s="43">
        <v>201</v>
      </c>
      <c r="D2117" s="41" t="s">
        <v>152</v>
      </c>
      <c r="E2117" s="41">
        <v>117000</v>
      </c>
      <c r="F2117" s="201" t="s">
        <v>223</v>
      </c>
      <c r="G2117" s="41"/>
      <c r="H2117" s="41"/>
      <c r="I2117" s="41">
        <v>5694</v>
      </c>
      <c r="J2117" s="203"/>
      <c r="K2117" s="286" t="s">
        <v>154</v>
      </c>
      <c r="L2117" s="94"/>
      <c r="M2117" s="94"/>
      <c r="N2117" s="94"/>
      <c r="O2117" s="170"/>
    </row>
    <row r="2118" spans="1:15" ht="15" customHeight="1">
      <c r="A2118" s="91">
        <v>2001041</v>
      </c>
      <c r="B2118" s="41" t="s">
        <v>98</v>
      </c>
      <c r="C2118" s="43">
        <v>201</v>
      </c>
      <c r="D2118" s="41" t="s">
        <v>152</v>
      </c>
      <c r="E2118" s="41">
        <v>117000</v>
      </c>
      <c r="F2118" s="201" t="s">
        <v>223</v>
      </c>
      <c r="G2118" s="41"/>
      <c r="H2118" s="41"/>
      <c r="I2118" s="41">
        <v>5200</v>
      </c>
      <c r="J2118" s="203"/>
      <c r="K2118" s="286" t="s">
        <v>154</v>
      </c>
      <c r="L2118" s="94"/>
      <c r="M2118" s="94"/>
      <c r="N2118" s="94"/>
      <c r="O2118" s="170"/>
    </row>
    <row r="2119" spans="1:15" ht="15" customHeight="1">
      <c r="A2119" s="91">
        <v>2001021</v>
      </c>
      <c r="B2119" s="41" t="s">
        <v>89</v>
      </c>
      <c r="C2119" s="43">
        <v>201</v>
      </c>
      <c r="D2119" s="41" t="s">
        <v>152</v>
      </c>
      <c r="E2119" s="41">
        <v>117000</v>
      </c>
      <c r="F2119" s="201" t="s">
        <v>223</v>
      </c>
      <c r="G2119" s="41"/>
      <c r="H2119" s="41"/>
      <c r="I2119" s="41">
        <v>10410</v>
      </c>
      <c r="J2119" s="203"/>
      <c r="K2119" s="286" t="s">
        <v>154</v>
      </c>
      <c r="L2119" s="94"/>
      <c r="M2119" s="94"/>
      <c r="N2119" s="94"/>
      <c r="O2119" s="170"/>
    </row>
    <row r="2120" spans="1:15" ht="15" customHeight="1">
      <c r="A2120" s="91">
        <v>2001041</v>
      </c>
      <c r="B2120" s="41" t="s">
        <v>98</v>
      </c>
      <c r="C2120" s="43">
        <v>201</v>
      </c>
      <c r="D2120" s="41" t="s">
        <v>152</v>
      </c>
      <c r="E2120" s="41">
        <v>117000</v>
      </c>
      <c r="F2120" s="201" t="s">
        <v>223</v>
      </c>
      <c r="G2120" s="41"/>
      <c r="H2120" s="41"/>
      <c r="I2120" s="41">
        <v>5680</v>
      </c>
      <c r="J2120" s="203"/>
      <c r="K2120" s="286" t="s">
        <v>154</v>
      </c>
      <c r="L2120" s="94"/>
      <c r="M2120" s="94"/>
      <c r="N2120" s="94"/>
      <c r="O2120" s="170"/>
    </row>
    <row r="2121" spans="1:15" ht="15" customHeight="1">
      <c r="A2121" s="91">
        <v>2001021</v>
      </c>
      <c r="B2121" s="41" t="s">
        <v>89</v>
      </c>
      <c r="C2121" s="43">
        <v>201</v>
      </c>
      <c r="D2121" s="41" t="s">
        <v>152</v>
      </c>
      <c r="E2121" s="41">
        <v>117010</v>
      </c>
      <c r="F2121" s="201" t="s">
        <v>224</v>
      </c>
      <c r="G2121" s="41"/>
      <c r="H2121" s="41"/>
      <c r="I2121" s="41">
        <v>1792.86</v>
      </c>
      <c r="J2121" s="203"/>
      <c r="K2121" s="286" t="s">
        <v>154</v>
      </c>
      <c r="L2121" s="94"/>
      <c r="M2121" s="94"/>
      <c r="N2121" s="94"/>
      <c r="O2121" s="170"/>
    </row>
    <row r="2122" spans="1:15" ht="15" customHeight="1">
      <c r="A2122" s="91">
        <v>2001021</v>
      </c>
      <c r="B2122" s="41" t="s">
        <v>89</v>
      </c>
      <c r="C2122" s="43">
        <v>201</v>
      </c>
      <c r="D2122" s="41" t="s">
        <v>152</v>
      </c>
      <c r="E2122" s="41">
        <v>117010</v>
      </c>
      <c r="F2122" s="201" t="s">
        <v>224</v>
      </c>
      <c r="G2122" s="41"/>
      <c r="H2122" s="41"/>
      <c r="I2122" s="41">
        <v>2691.08</v>
      </c>
      <c r="J2122" s="203"/>
      <c r="K2122" s="286" t="s">
        <v>154</v>
      </c>
      <c r="L2122" s="94"/>
      <c r="M2122" s="94"/>
      <c r="N2122" s="94"/>
      <c r="O2122" s="170"/>
    </row>
    <row r="2123" spans="1:15" ht="15" customHeight="1">
      <c r="A2123" s="91">
        <v>2001041</v>
      </c>
      <c r="B2123" s="41" t="s">
        <v>98</v>
      </c>
      <c r="C2123" s="43">
        <v>201</v>
      </c>
      <c r="D2123" s="41" t="s">
        <v>152</v>
      </c>
      <c r="E2123" s="41">
        <v>117010</v>
      </c>
      <c r="F2123" s="201" t="s">
        <v>224</v>
      </c>
      <c r="G2123" s="41"/>
      <c r="H2123" s="41"/>
      <c r="I2123" s="41">
        <v>892.86</v>
      </c>
      <c r="J2123" s="203"/>
      <c r="K2123" s="286" t="s">
        <v>154</v>
      </c>
      <c r="L2123" s="94"/>
      <c r="M2123" s="94"/>
      <c r="N2123" s="94"/>
      <c r="O2123" s="170"/>
    </row>
    <row r="2124" spans="1:15" ht="15" customHeight="1">
      <c r="A2124" s="91">
        <v>2001051</v>
      </c>
      <c r="B2124" s="41" t="s">
        <v>87</v>
      </c>
      <c r="C2124" s="43">
        <v>201</v>
      </c>
      <c r="D2124" s="41" t="s">
        <v>152</v>
      </c>
      <c r="E2124" s="41">
        <v>117010</v>
      </c>
      <c r="F2124" s="201" t="s">
        <v>224</v>
      </c>
      <c r="G2124" s="41"/>
      <c r="H2124" s="41"/>
      <c r="I2124" s="41">
        <v>154</v>
      </c>
      <c r="J2124" s="203"/>
      <c r="K2124" s="286" t="s">
        <v>154</v>
      </c>
      <c r="L2124" s="94"/>
      <c r="M2124" s="94"/>
      <c r="N2124" s="94"/>
      <c r="O2124" s="170"/>
    </row>
    <row r="2125" spans="1:15" ht="15" customHeight="1">
      <c r="A2125" s="91">
        <v>2001021</v>
      </c>
      <c r="B2125" s="41" t="s">
        <v>89</v>
      </c>
      <c r="C2125" s="43">
        <v>201</v>
      </c>
      <c r="D2125" s="41" t="s">
        <v>152</v>
      </c>
      <c r="E2125" s="41">
        <v>117010</v>
      </c>
      <c r="F2125" s="201" t="s">
        <v>224</v>
      </c>
      <c r="G2125" s="41"/>
      <c r="H2125" s="41"/>
      <c r="I2125" s="41">
        <v>2682.15</v>
      </c>
      <c r="J2125" s="203"/>
      <c r="K2125" s="286" t="s">
        <v>154</v>
      </c>
      <c r="L2125" s="94"/>
      <c r="M2125" s="94"/>
      <c r="N2125" s="94"/>
      <c r="O2125" s="170"/>
    </row>
    <row r="2126" spans="1:15" ht="15" customHeight="1">
      <c r="A2126" s="91">
        <v>2001021</v>
      </c>
      <c r="B2126" s="41" t="s">
        <v>89</v>
      </c>
      <c r="C2126" s="43">
        <v>201</v>
      </c>
      <c r="D2126" s="41" t="s">
        <v>152</v>
      </c>
      <c r="E2126" s="41">
        <v>117010</v>
      </c>
      <c r="F2126" s="201" t="s">
        <v>224</v>
      </c>
      <c r="G2126" s="41"/>
      <c r="H2126" s="41"/>
      <c r="I2126" s="41">
        <v>1785.72</v>
      </c>
      <c r="J2126" s="203"/>
      <c r="K2126" s="286" t="s">
        <v>154</v>
      </c>
      <c r="L2126" s="94"/>
      <c r="M2126" s="94"/>
      <c r="N2126" s="94"/>
      <c r="O2126" s="170"/>
    </row>
    <row r="2127" spans="1:15" ht="15" customHeight="1">
      <c r="A2127" s="91">
        <v>2001051</v>
      </c>
      <c r="B2127" s="41" t="s">
        <v>87</v>
      </c>
      <c r="C2127" s="43">
        <v>201</v>
      </c>
      <c r="D2127" s="41" t="s">
        <v>152</v>
      </c>
      <c r="E2127" s="41">
        <v>117010</v>
      </c>
      <c r="F2127" s="201" t="s">
        <v>224</v>
      </c>
      <c r="G2127" s="41"/>
      <c r="H2127" s="41"/>
      <c r="I2127" s="41">
        <v>14.4</v>
      </c>
      <c r="J2127" s="203"/>
      <c r="K2127" s="286" t="s">
        <v>154</v>
      </c>
      <c r="L2127" s="94"/>
      <c r="M2127" s="94"/>
      <c r="N2127" s="94"/>
      <c r="O2127" s="170"/>
    </row>
    <row r="2128" spans="1:15" ht="15" customHeight="1">
      <c r="A2128" s="91">
        <v>2001041</v>
      </c>
      <c r="B2128" s="41" t="s">
        <v>98</v>
      </c>
      <c r="C2128" s="43">
        <v>201</v>
      </c>
      <c r="D2128" s="41" t="s">
        <v>152</v>
      </c>
      <c r="E2128" s="41">
        <v>117010</v>
      </c>
      <c r="F2128" s="201" t="s">
        <v>224</v>
      </c>
      <c r="G2128" s="41"/>
      <c r="H2128" s="41"/>
      <c r="I2128" s="41">
        <v>892.86</v>
      </c>
      <c r="J2128" s="203"/>
      <c r="K2128" s="286" t="s">
        <v>154</v>
      </c>
      <c r="L2128" s="94"/>
      <c r="M2128" s="94"/>
      <c r="N2128" s="94"/>
      <c r="O2128" s="170"/>
    </row>
    <row r="2129" spans="1:15" ht="15" customHeight="1">
      <c r="A2129" s="91">
        <v>2001041</v>
      </c>
      <c r="B2129" s="41" t="s">
        <v>98</v>
      </c>
      <c r="C2129" s="43">
        <v>201</v>
      </c>
      <c r="D2129" s="41" t="s">
        <v>152</v>
      </c>
      <c r="E2129" s="41">
        <v>117010</v>
      </c>
      <c r="F2129" s="201" t="s">
        <v>224</v>
      </c>
      <c r="G2129" s="41"/>
      <c r="H2129" s="41"/>
      <c r="I2129" s="41">
        <v>584.82000000000005</v>
      </c>
      <c r="J2129" s="203"/>
      <c r="K2129" s="286" t="s">
        <v>154</v>
      </c>
      <c r="L2129" s="94"/>
      <c r="M2129" s="94"/>
      <c r="N2129" s="94"/>
      <c r="O2129" s="170"/>
    </row>
    <row r="2130" spans="1:15" ht="15" customHeight="1">
      <c r="A2130" s="91">
        <v>2001021</v>
      </c>
      <c r="B2130" s="41" t="s">
        <v>89</v>
      </c>
      <c r="C2130" s="43">
        <v>201</v>
      </c>
      <c r="D2130" s="41" t="s">
        <v>152</v>
      </c>
      <c r="E2130" s="41">
        <v>117010</v>
      </c>
      <c r="F2130" s="201" t="s">
        <v>224</v>
      </c>
      <c r="G2130" s="41"/>
      <c r="H2130" s="41"/>
      <c r="I2130" s="41">
        <v>1791.97</v>
      </c>
      <c r="J2130" s="203"/>
      <c r="K2130" s="286" t="s">
        <v>154</v>
      </c>
      <c r="L2130" s="94"/>
      <c r="M2130" s="94"/>
      <c r="N2130" s="94"/>
      <c r="O2130" s="170"/>
    </row>
    <row r="2131" spans="1:15" ht="15" customHeight="1">
      <c r="A2131" s="91">
        <v>2001021</v>
      </c>
      <c r="B2131" s="41" t="s">
        <v>89</v>
      </c>
      <c r="C2131" s="43">
        <v>201</v>
      </c>
      <c r="D2131" s="41" t="s">
        <v>152</v>
      </c>
      <c r="E2131" s="41">
        <v>117010</v>
      </c>
      <c r="F2131" s="201" t="s">
        <v>224</v>
      </c>
      <c r="G2131" s="41"/>
      <c r="H2131" s="41"/>
      <c r="I2131" s="41">
        <v>36</v>
      </c>
      <c r="J2131" s="203"/>
      <c r="K2131" s="286" t="s">
        <v>154</v>
      </c>
      <c r="L2131" s="94"/>
      <c r="M2131" s="94"/>
      <c r="N2131" s="94"/>
      <c r="O2131" s="170"/>
    </row>
    <row r="2132" spans="1:15" ht="15" customHeight="1">
      <c r="A2132" s="91">
        <v>2001021</v>
      </c>
      <c r="B2132" s="41" t="s">
        <v>89</v>
      </c>
      <c r="C2132" s="43">
        <v>201</v>
      </c>
      <c r="D2132" s="41" t="s">
        <v>152</v>
      </c>
      <c r="E2132" s="41">
        <v>117010</v>
      </c>
      <c r="F2132" s="201" t="s">
        <v>224</v>
      </c>
      <c r="G2132" s="41"/>
      <c r="H2132" s="41"/>
      <c r="I2132" s="41">
        <v>720</v>
      </c>
      <c r="J2132" s="203"/>
      <c r="K2132" s="286" t="s">
        <v>154</v>
      </c>
      <c r="L2132" s="94"/>
      <c r="M2132" s="94"/>
      <c r="N2132" s="94"/>
      <c r="O2132" s="170"/>
    </row>
    <row r="2133" spans="1:15" ht="15" customHeight="1">
      <c r="A2133" s="91">
        <v>2001021</v>
      </c>
      <c r="B2133" s="41" t="s">
        <v>89</v>
      </c>
      <c r="C2133" s="43">
        <v>201</v>
      </c>
      <c r="D2133" s="41" t="s">
        <v>152</v>
      </c>
      <c r="E2133" s="41">
        <v>117010</v>
      </c>
      <c r="F2133" s="201" t="s">
        <v>224</v>
      </c>
      <c r="G2133" s="41"/>
      <c r="H2133" s="41"/>
      <c r="I2133" s="41">
        <v>283</v>
      </c>
      <c r="J2133" s="203"/>
      <c r="K2133" s="286" t="s">
        <v>154</v>
      </c>
      <c r="L2133" s="94"/>
      <c r="M2133" s="94"/>
      <c r="N2133" s="94"/>
      <c r="O2133" s="170"/>
    </row>
    <row r="2134" spans="1:15" ht="15" customHeight="1">
      <c r="A2134" s="91">
        <v>2001021</v>
      </c>
      <c r="B2134" s="41" t="s">
        <v>89</v>
      </c>
      <c r="C2134" s="43">
        <v>201</v>
      </c>
      <c r="D2134" s="41" t="s">
        <v>152</v>
      </c>
      <c r="E2134" s="41">
        <v>117010</v>
      </c>
      <c r="F2134" s="201" t="s">
        <v>224</v>
      </c>
      <c r="G2134" s="41"/>
      <c r="H2134" s="41"/>
      <c r="I2134" s="41">
        <v>132</v>
      </c>
      <c r="J2134" s="203"/>
      <c r="K2134" s="286" t="s">
        <v>154</v>
      </c>
      <c r="L2134" s="94"/>
      <c r="M2134" s="94"/>
      <c r="N2134" s="94"/>
      <c r="O2134" s="170"/>
    </row>
    <row r="2135" spans="1:15" ht="15" customHeight="1">
      <c r="A2135" s="91">
        <v>2001021</v>
      </c>
      <c r="B2135" s="41" t="s">
        <v>89</v>
      </c>
      <c r="C2135" s="43">
        <v>201</v>
      </c>
      <c r="D2135" s="41" t="s">
        <v>152</v>
      </c>
      <c r="E2135" s="41">
        <v>117010</v>
      </c>
      <c r="F2135" s="201" t="s">
        <v>224</v>
      </c>
      <c r="G2135" s="41"/>
      <c r="H2135" s="41"/>
      <c r="I2135" s="41">
        <v>1818.75</v>
      </c>
      <c r="J2135" s="203"/>
      <c r="K2135" s="286" t="s">
        <v>154</v>
      </c>
      <c r="L2135" s="94"/>
      <c r="M2135" s="94"/>
      <c r="N2135" s="94"/>
      <c r="O2135" s="170"/>
    </row>
    <row r="2136" spans="1:15" ht="15" customHeight="1">
      <c r="A2136" s="91">
        <v>2001021</v>
      </c>
      <c r="B2136" s="41" t="s">
        <v>89</v>
      </c>
      <c r="C2136" s="43">
        <v>201</v>
      </c>
      <c r="D2136" s="41" t="s">
        <v>152</v>
      </c>
      <c r="E2136" s="41">
        <v>117010</v>
      </c>
      <c r="F2136" s="201" t="s">
        <v>224</v>
      </c>
      <c r="G2136" s="41"/>
      <c r="H2136" s="41"/>
      <c r="I2136" s="41">
        <v>1830.36</v>
      </c>
      <c r="J2136" s="203"/>
      <c r="K2136" s="286" t="s">
        <v>154</v>
      </c>
      <c r="L2136" s="94"/>
      <c r="M2136" s="94"/>
      <c r="N2136" s="94"/>
      <c r="O2136" s="170"/>
    </row>
    <row r="2137" spans="1:15" ht="15" customHeight="1">
      <c r="A2137" s="91">
        <v>2001021</v>
      </c>
      <c r="B2137" s="41" t="s">
        <v>89</v>
      </c>
      <c r="C2137" s="43">
        <v>201</v>
      </c>
      <c r="D2137" s="41" t="s">
        <v>152</v>
      </c>
      <c r="E2137" s="41">
        <v>117010</v>
      </c>
      <c r="F2137" s="201" t="s">
        <v>224</v>
      </c>
      <c r="G2137" s="41"/>
      <c r="H2137" s="41"/>
      <c r="I2137" s="41">
        <v>1785.72</v>
      </c>
      <c r="J2137" s="203"/>
      <c r="K2137" s="286" t="s">
        <v>154</v>
      </c>
      <c r="L2137" s="94"/>
      <c r="M2137" s="94"/>
      <c r="N2137" s="94"/>
      <c r="O2137" s="170"/>
    </row>
    <row r="2138" spans="1:15" ht="15" customHeight="1">
      <c r="A2138" s="91">
        <v>2001041</v>
      </c>
      <c r="B2138" s="41" t="s">
        <v>98</v>
      </c>
      <c r="C2138" s="43">
        <v>201</v>
      </c>
      <c r="D2138" s="41" t="s">
        <v>152</v>
      </c>
      <c r="E2138" s="41">
        <v>117010</v>
      </c>
      <c r="F2138" s="201" t="s">
        <v>224</v>
      </c>
      <c r="G2138" s="41"/>
      <c r="H2138" s="41"/>
      <c r="I2138" s="41">
        <v>892.86</v>
      </c>
      <c r="J2138" s="203"/>
      <c r="K2138" s="286" t="s">
        <v>154</v>
      </c>
      <c r="L2138" s="94"/>
      <c r="M2138" s="94"/>
      <c r="N2138" s="94"/>
      <c r="O2138" s="170"/>
    </row>
    <row r="2139" spans="1:15" ht="15" customHeight="1">
      <c r="A2139" s="91">
        <v>2000010</v>
      </c>
      <c r="B2139" s="41" t="s">
        <v>159</v>
      </c>
      <c r="C2139" s="43">
        <v>201</v>
      </c>
      <c r="D2139" s="41" t="s">
        <v>152</v>
      </c>
      <c r="E2139" s="41">
        <v>117010</v>
      </c>
      <c r="F2139" s="201" t="s">
        <v>224</v>
      </c>
      <c r="G2139" s="41"/>
      <c r="H2139" s="41"/>
      <c r="I2139" s="41">
        <v>1113.3900000000001</v>
      </c>
      <c r="J2139" s="203"/>
      <c r="K2139" s="286" t="s">
        <v>161</v>
      </c>
      <c r="L2139" s="94"/>
      <c r="M2139" s="94"/>
      <c r="N2139" s="94"/>
      <c r="O2139" s="170"/>
    </row>
    <row r="2140" spans="1:15" ht="15" customHeight="1">
      <c r="A2140" s="91">
        <v>2001021</v>
      </c>
      <c r="B2140" s="41" t="s">
        <v>89</v>
      </c>
      <c r="C2140" s="43">
        <v>201</v>
      </c>
      <c r="D2140" s="41" t="s">
        <v>152</v>
      </c>
      <c r="E2140" s="41">
        <v>117010</v>
      </c>
      <c r="F2140" s="201" t="s">
        <v>224</v>
      </c>
      <c r="G2140" s="41"/>
      <c r="H2140" s="41"/>
      <c r="I2140" s="41">
        <v>162</v>
      </c>
      <c r="J2140" s="203"/>
      <c r="K2140" s="286" t="s">
        <v>154</v>
      </c>
      <c r="L2140" s="94"/>
      <c r="M2140" s="94"/>
      <c r="N2140" s="94"/>
      <c r="O2140" s="170"/>
    </row>
    <row r="2141" spans="1:15" ht="15" customHeight="1">
      <c r="A2141" s="91">
        <v>2001021</v>
      </c>
      <c r="B2141" s="41" t="s">
        <v>89</v>
      </c>
      <c r="C2141" s="43">
        <v>201</v>
      </c>
      <c r="D2141" s="41" t="s">
        <v>152</v>
      </c>
      <c r="E2141" s="41">
        <v>117010</v>
      </c>
      <c r="F2141" s="201" t="s">
        <v>224</v>
      </c>
      <c r="G2141" s="41"/>
      <c r="H2141" s="41"/>
      <c r="I2141" s="41">
        <v>892.86</v>
      </c>
      <c r="J2141" s="203"/>
      <c r="K2141" s="286" t="s">
        <v>154</v>
      </c>
      <c r="L2141" s="94"/>
      <c r="M2141" s="94"/>
      <c r="N2141" s="94"/>
      <c r="O2141" s="170"/>
    </row>
    <row r="2142" spans="1:15" ht="15" customHeight="1">
      <c r="A2142" s="91">
        <v>2001041</v>
      </c>
      <c r="B2142" s="41" t="s">
        <v>98</v>
      </c>
      <c r="C2142" s="43">
        <v>201</v>
      </c>
      <c r="D2142" s="41" t="s">
        <v>152</v>
      </c>
      <c r="E2142" s="41">
        <v>117010</v>
      </c>
      <c r="F2142" s="201" t="s">
        <v>224</v>
      </c>
      <c r="G2142" s="41"/>
      <c r="H2142" s="41"/>
      <c r="I2142" s="41">
        <v>892.86</v>
      </c>
      <c r="J2142" s="203"/>
      <c r="K2142" s="286" t="s">
        <v>154</v>
      </c>
      <c r="L2142" s="94"/>
      <c r="M2142" s="94"/>
      <c r="N2142" s="94"/>
      <c r="O2142" s="170"/>
    </row>
    <row r="2143" spans="1:15" ht="15" customHeight="1">
      <c r="A2143" s="91">
        <v>2001021</v>
      </c>
      <c r="B2143" s="41" t="s">
        <v>89</v>
      </c>
      <c r="C2143" s="43">
        <v>201</v>
      </c>
      <c r="D2143" s="41" t="s">
        <v>152</v>
      </c>
      <c r="E2143" s="41">
        <v>117010</v>
      </c>
      <c r="F2143" s="201" t="s">
        <v>224</v>
      </c>
      <c r="G2143" s="41"/>
      <c r="H2143" s="41"/>
      <c r="I2143" s="41">
        <v>1785.72</v>
      </c>
      <c r="J2143" s="203"/>
      <c r="K2143" s="286" t="s">
        <v>154</v>
      </c>
      <c r="L2143" s="94"/>
      <c r="M2143" s="94"/>
      <c r="N2143" s="94"/>
      <c r="O2143" s="170"/>
    </row>
    <row r="2144" spans="1:15" ht="15" customHeight="1">
      <c r="A2144" s="91">
        <v>2001041</v>
      </c>
      <c r="B2144" s="41" t="s">
        <v>98</v>
      </c>
      <c r="C2144" s="43">
        <v>201</v>
      </c>
      <c r="D2144" s="41" t="s">
        <v>152</v>
      </c>
      <c r="E2144" s="41">
        <v>117010</v>
      </c>
      <c r="F2144" s="201" t="s">
        <v>224</v>
      </c>
      <c r="G2144" s="41"/>
      <c r="H2144" s="41"/>
      <c r="I2144" s="41">
        <v>7920</v>
      </c>
      <c r="J2144" s="203"/>
      <c r="K2144" s="286" t="s">
        <v>154</v>
      </c>
      <c r="L2144" s="94"/>
      <c r="M2144" s="94"/>
      <c r="N2144" s="94"/>
      <c r="O2144" s="170"/>
    </row>
    <row r="2145" spans="1:15" ht="15" customHeight="1">
      <c r="A2145" s="91">
        <v>2001021</v>
      </c>
      <c r="B2145" s="41" t="s">
        <v>89</v>
      </c>
      <c r="C2145" s="43">
        <v>201</v>
      </c>
      <c r="D2145" s="41" t="s">
        <v>152</v>
      </c>
      <c r="E2145" s="41">
        <v>117010</v>
      </c>
      <c r="F2145" s="201" t="s">
        <v>224</v>
      </c>
      <c r="G2145" s="41"/>
      <c r="H2145" s="41"/>
      <c r="I2145" s="41">
        <v>400</v>
      </c>
      <c r="J2145" s="203"/>
      <c r="K2145" s="286" t="s">
        <v>154</v>
      </c>
      <c r="L2145" s="94"/>
      <c r="M2145" s="94"/>
      <c r="N2145" s="94"/>
      <c r="O2145" s="170"/>
    </row>
    <row r="2146" spans="1:15" ht="15" customHeight="1">
      <c r="A2146" s="91">
        <v>2001051</v>
      </c>
      <c r="B2146" s="41" t="s">
        <v>87</v>
      </c>
      <c r="C2146" s="43">
        <v>201</v>
      </c>
      <c r="D2146" s="41" t="s">
        <v>152</v>
      </c>
      <c r="E2146" s="41">
        <v>117010</v>
      </c>
      <c r="F2146" s="201" t="s">
        <v>224</v>
      </c>
      <c r="G2146" s="41"/>
      <c r="H2146" s="41"/>
      <c r="I2146" s="41">
        <v>504</v>
      </c>
      <c r="J2146" s="203"/>
      <c r="K2146" s="286" t="s">
        <v>154</v>
      </c>
      <c r="L2146" s="94"/>
      <c r="M2146" s="94"/>
      <c r="N2146" s="94"/>
      <c r="O2146" s="170"/>
    </row>
    <row r="2147" spans="1:15" ht="15" customHeight="1">
      <c r="A2147" s="91">
        <v>2001021</v>
      </c>
      <c r="B2147" s="41" t="s">
        <v>89</v>
      </c>
      <c r="C2147" s="43">
        <v>201</v>
      </c>
      <c r="D2147" s="41" t="s">
        <v>152</v>
      </c>
      <c r="E2147" s="41">
        <v>117010</v>
      </c>
      <c r="F2147" s="201" t="s">
        <v>224</v>
      </c>
      <c r="G2147" s="41"/>
      <c r="H2147" s="41"/>
      <c r="I2147" s="41">
        <v>1785.72</v>
      </c>
      <c r="J2147" s="203"/>
      <c r="K2147" s="286" t="s">
        <v>154</v>
      </c>
      <c r="L2147" s="94"/>
      <c r="M2147" s="94"/>
      <c r="N2147" s="94"/>
      <c r="O2147" s="170"/>
    </row>
    <row r="2148" spans="1:15" ht="15" customHeight="1">
      <c r="A2148" s="91">
        <v>2000010</v>
      </c>
      <c r="B2148" s="41" t="s">
        <v>159</v>
      </c>
      <c r="C2148" s="43">
        <v>201</v>
      </c>
      <c r="D2148" s="41" t="s">
        <v>152</v>
      </c>
      <c r="E2148" s="41">
        <v>117010</v>
      </c>
      <c r="F2148" s="201" t="s">
        <v>224</v>
      </c>
      <c r="G2148" s="41"/>
      <c r="H2148" s="41"/>
      <c r="I2148" s="41">
        <v>96.43</v>
      </c>
      <c r="J2148" s="203"/>
      <c r="K2148" s="286" t="s">
        <v>161</v>
      </c>
      <c r="L2148" s="94"/>
      <c r="M2148" s="94"/>
      <c r="N2148" s="94"/>
      <c r="O2148" s="170"/>
    </row>
    <row r="2149" spans="1:15" ht="15" customHeight="1">
      <c r="A2149" s="91">
        <v>2001041</v>
      </c>
      <c r="B2149" s="41" t="s">
        <v>98</v>
      </c>
      <c r="C2149" s="43">
        <v>201</v>
      </c>
      <c r="D2149" s="41" t="s">
        <v>152</v>
      </c>
      <c r="E2149" s="41">
        <v>117010</v>
      </c>
      <c r="F2149" s="201" t="s">
        <v>224</v>
      </c>
      <c r="G2149" s="41"/>
      <c r="H2149" s="41"/>
      <c r="I2149" s="41">
        <v>880.36</v>
      </c>
      <c r="J2149" s="203"/>
      <c r="K2149" s="286" t="s">
        <v>154</v>
      </c>
      <c r="L2149" s="94"/>
      <c r="M2149" s="94"/>
      <c r="N2149" s="94"/>
      <c r="O2149" s="170"/>
    </row>
    <row r="2150" spans="1:15" ht="15" customHeight="1">
      <c r="A2150" s="91">
        <v>2001021</v>
      </c>
      <c r="B2150" s="41" t="s">
        <v>89</v>
      </c>
      <c r="C2150" s="43">
        <v>201</v>
      </c>
      <c r="D2150" s="41" t="s">
        <v>152</v>
      </c>
      <c r="E2150" s="41">
        <v>117010</v>
      </c>
      <c r="F2150" s="201" t="s">
        <v>224</v>
      </c>
      <c r="G2150" s="41"/>
      <c r="H2150" s="41"/>
      <c r="I2150" s="41">
        <v>892.86</v>
      </c>
      <c r="J2150" s="203"/>
      <c r="K2150" s="286" t="s">
        <v>154</v>
      </c>
      <c r="L2150" s="94"/>
      <c r="M2150" s="94"/>
      <c r="N2150" s="94"/>
      <c r="O2150" s="170"/>
    </row>
    <row r="2151" spans="1:15" ht="15" customHeight="1">
      <c r="A2151" s="91">
        <v>2000010</v>
      </c>
      <c r="B2151" s="41" t="s">
        <v>159</v>
      </c>
      <c r="C2151" s="43">
        <v>201</v>
      </c>
      <c r="D2151" s="41" t="s">
        <v>152</v>
      </c>
      <c r="E2151" s="41">
        <v>117010</v>
      </c>
      <c r="F2151" s="201" t="s">
        <v>224</v>
      </c>
      <c r="G2151" s="41"/>
      <c r="H2151" s="41"/>
      <c r="I2151" s="41">
        <v>193.2</v>
      </c>
      <c r="J2151" s="203"/>
      <c r="K2151" s="286" t="s">
        <v>161</v>
      </c>
      <c r="L2151" s="94"/>
      <c r="M2151" s="94"/>
      <c r="N2151" s="94"/>
      <c r="O2151" s="170"/>
    </row>
    <row r="2152" spans="1:15" ht="15" customHeight="1">
      <c r="A2152" s="91">
        <v>2001051</v>
      </c>
      <c r="B2152" s="41" t="s">
        <v>87</v>
      </c>
      <c r="C2152" s="43">
        <v>201</v>
      </c>
      <c r="D2152" s="41" t="s">
        <v>152</v>
      </c>
      <c r="E2152" s="41">
        <v>117010</v>
      </c>
      <c r="F2152" s="201" t="s">
        <v>224</v>
      </c>
      <c r="G2152" s="41"/>
      <c r="H2152" s="41"/>
      <c r="I2152" s="41">
        <v>240</v>
      </c>
      <c r="J2152" s="203"/>
      <c r="K2152" s="286" t="s">
        <v>154</v>
      </c>
      <c r="L2152" s="94"/>
      <c r="M2152" s="94"/>
      <c r="N2152" s="94"/>
      <c r="O2152" s="170"/>
    </row>
    <row r="2153" spans="1:15" ht="15" customHeight="1">
      <c r="A2153" s="91">
        <v>2001021</v>
      </c>
      <c r="B2153" s="41" t="s">
        <v>89</v>
      </c>
      <c r="C2153" s="43">
        <v>201</v>
      </c>
      <c r="D2153" s="41" t="s">
        <v>152</v>
      </c>
      <c r="E2153" s="41">
        <v>117010</v>
      </c>
      <c r="F2153" s="201" t="s">
        <v>224</v>
      </c>
      <c r="G2153" s="41"/>
      <c r="H2153" s="41"/>
      <c r="I2153" s="41">
        <v>240</v>
      </c>
      <c r="J2153" s="203"/>
      <c r="K2153" s="286" t="s">
        <v>154</v>
      </c>
      <c r="L2153" s="94"/>
      <c r="M2153" s="94"/>
      <c r="N2153" s="94"/>
      <c r="O2153" s="170"/>
    </row>
    <row r="2154" spans="1:15" ht="15" customHeight="1">
      <c r="A2154" s="91">
        <v>2001041</v>
      </c>
      <c r="B2154" s="41" t="s">
        <v>98</v>
      </c>
      <c r="C2154" s="43">
        <v>201</v>
      </c>
      <c r="D2154" s="41" t="s">
        <v>152</v>
      </c>
      <c r="E2154" s="41">
        <v>117010</v>
      </c>
      <c r="F2154" s="201" t="s">
        <v>224</v>
      </c>
      <c r="G2154" s="41"/>
      <c r="H2154" s="41"/>
      <c r="I2154" s="41">
        <v>1447.32</v>
      </c>
      <c r="J2154" s="203"/>
      <c r="K2154" s="286" t="s">
        <v>154</v>
      </c>
      <c r="L2154" s="94"/>
      <c r="M2154" s="94"/>
      <c r="N2154" s="94"/>
      <c r="O2154" s="170"/>
    </row>
    <row r="2155" spans="1:15" ht="15" customHeight="1">
      <c r="A2155" s="91">
        <v>2001021</v>
      </c>
      <c r="B2155" s="41" t="s">
        <v>89</v>
      </c>
      <c r="C2155" s="43">
        <v>201</v>
      </c>
      <c r="D2155" s="41" t="s">
        <v>152</v>
      </c>
      <c r="E2155" s="41">
        <v>117010</v>
      </c>
      <c r="F2155" s="201" t="s">
        <v>224</v>
      </c>
      <c r="G2155" s="41"/>
      <c r="H2155" s="41"/>
      <c r="I2155" s="41">
        <v>975</v>
      </c>
      <c r="J2155" s="203"/>
      <c r="K2155" s="286" t="s">
        <v>154</v>
      </c>
      <c r="L2155" s="94"/>
      <c r="M2155" s="94"/>
      <c r="N2155" s="94"/>
      <c r="O2155" s="170"/>
    </row>
    <row r="2156" spans="1:15" ht="15" customHeight="1">
      <c r="A2156" s="91">
        <v>2001021</v>
      </c>
      <c r="B2156" s="41" t="s">
        <v>89</v>
      </c>
      <c r="C2156" s="43">
        <v>201</v>
      </c>
      <c r="D2156" s="41" t="s">
        <v>152</v>
      </c>
      <c r="E2156" s="41">
        <v>117010</v>
      </c>
      <c r="F2156" s="201" t="s">
        <v>224</v>
      </c>
      <c r="G2156" s="41"/>
      <c r="H2156" s="41"/>
      <c r="I2156" s="41">
        <v>988.4</v>
      </c>
      <c r="J2156" s="203"/>
      <c r="K2156" s="286" t="s">
        <v>154</v>
      </c>
      <c r="L2156" s="94"/>
      <c r="M2156" s="94"/>
      <c r="N2156" s="94"/>
      <c r="O2156" s="170"/>
    </row>
    <row r="2157" spans="1:15" ht="15" customHeight="1">
      <c r="A2157" s="91">
        <v>2001021</v>
      </c>
      <c r="B2157" s="41" t="s">
        <v>89</v>
      </c>
      <c r="C2157" s="43">
        <v>201</v>
      </c>
      <c r="D2157" s="41" t="s">
        <v>152</v>
      </c>
      <c r="E2157" s="41">
        <v>117010</v>
      </c>
      <c r="F2157" s="201" t="s">
        <v>224</v>
      </c>
      <c r="G2157" s="41"/>
      <c r="H2157" s="41"/>
      <c r="I2157" s="41">
        <v>1958.93</v>
      </c>
      <c r="J2157" s="203"/>
      <c r="K2157" s="286" t="s">
        <v>154</v>
      </c>
      <c r="L2157" s="94"/>
      <c r="M2157" s="94"/>
      <c r="N2157" s="94"/>
      <c r="O2157" s="170"/>
    </row>
    <row r="2158" spans="1:15" ht="15" customHeight="1">
      <c r="A2158" s="91">
        <v>2000010</v>
      </c>
      <c r="B2158" s="41" t="s">
        <v>159</v>
      </c>
      <c r="C2158" s="43">
        <v>201</v>
      </c>
      <c r="D2158" s="41" t="s">
        <v>152</v>
      </c>
      <c r="E2158" s="41">
        <v>117010</v>
      </c>
      <c r="F2158" s="201" t="s">
        <v>224</v>
      </c>
      <c r="G2158" s="41"/>
      <c r="H2158" s="41"/>
      <c r="I2158" s="41">
        <v>96.43</v>
      </c>
      <c r="J2158" s="203"/>
      <c r="K2158" s="286" t="s">
        <v>161</v>
      </c>
      <c r="L2158" s="94"/>
      <c r="M2158" s="94"/>
      <c r="N2158" s="94"/>
      <c r="O2158" s="170"/>
    </row>
    <row r="2159" spans="1:15" ht="15" customHeight="1">
      <c r="A2159" s="91">
        <v>2001021</v>
      </c>
      <c r="B2159" s="41" t="s">
        <v>89</v>
      </c>
      <c r="C2159" s="43">
        <v>201</v>
      </c>
      <c r="D2159" s="41" t="s">
        <v>152</v>
      </c>
      <c r="E2159" s="41">
        <v>117010</v>
      </c>
      <c r="F2159" s="201" t="s">
        <v>224</v>
      </c>
      <c r="G2159" s="41"/>
      <c r="H2159" s="41"/>
      <c r="I2159" s="41">
        <v>1447.32</v>
      </c>
      <c r="J2159" s="203"/>
      <c r="K2159" s="286" t="s">
        <v>154</v>
      </c>
      <c r="L2159" s="94"/>
      <c r="M2159" s="94"/>
      <c r="N2159" s="94"/>
      <c r="O2159" s="170"/>
    </row>
    <row r="2160" spans="1:15" ht="15" customHeight="1">
      <c r="A2160" s="91">
        <v>2001041</v>
      </c>
      <c r="B2160" s="41" t="s">
        <v>98</v>
      </c>
      <c r="C2160" s="43">
        <v>201</v>
      </c>
      <c r="D2160" s="41" t="s">
        <v>152</v>
      </c>
      <c r="E2160" s="41">
        <v>117010</v>
      </c>
      <c r="F2160" s="201" t="s">
        <v>224</v>
      </c>
      <c r="G2160" s="41"/>
      <c r="H2160" s="41"/>
      <c r="I2160" s="41">
        <v>892.86</v>
      </c>
      <c r="J2160" s="203"/>
      <c r="K2160" s="286" t="s">
        <v>154</v>
      </c>
      <c r="L2160" s="94"/>
      <c r="M2160" s="94"/>
      <c r="N2160" s="94"/>
      <c r="O2160" s="170"/>
    </row>
    <row r="2161" spans="1:15" ht="15" customHeight="1">
      <c r="A2161" s="91">
        <v>2001021</v>
      </c>
      <c r="B2161" s="41" t="s">
        <v>89</v>
      </c>
      <c r="C2161" s="43">
        <v>201</v>
      </c>
      <c r="D2161" s="41" t="s">
        <v>152</v>
      </c>
      <c r="E2161" s="41">
        <v>117010</v>
      </c>
      <c r="F2161" s="201" t="s">
        <v>224</v>
      </c>
      <c r="G2161" s="41"/>
      <c r="H2161" s="41"/>
      <c r="I2161" s="41">
        <v>1000.89</v>
      </c>
      <c r="J2161" s="203"/>
      <c r="K2161" s="286" t="s">
        <v>154</v>
      </c>
      <c r="L2161" s="94"/>
      <c r="M2161" s="94"/>
      <c r="N2161" s="94"/>
      <c r="O2161" s="170"/>
    </row>
    <row r="2162" spans="1:15" ht="15" customHeight="1">
      <c r="A2162" s="91">
        <v>2001051</v>
      </c>
      <c r="B2162" s="41" t="s">
        <v>87</v>
      </c>
      <c r="C2162" s="43">
        <v>201</v>
      </c>
      <c r="D2162" s="41" t="s">
        <v>152</v>
      </c>
      <c r="E2162" s="41">
        <v>117010</v>
      </c>
      <c r="F2162" s="201" t="s">
        <v>224</v>
      </c>
      <c r="G2162" s="41"/>
      <c r="H2162" s="41"/>
      <c r="I2162" s="41">
        <v>40.25</v>
      </c>
      <c r="J2162" s="203"/>
      <c r="K2162" s="286" t="s">
        <v>154</v>
      </c>
      <c r="L2162" s="94"/>
      <c r="M2162" s="94"/>
      <c r="N2162" s="94"/>
      <c r="O2162" s="170"/>
    </row>
    <row r="2163" spans="1:15" ht="15" customHeight="1">
      <c r="A2163" s="91">
        <v>2001021</v>
      </c>
      <c r="B2163" s="41" t="s">
        <v>89</v>
      </c>
      <c r="C2163" s="43">
        <v>201</v>
      </c>
      <c r="D2163" s="41" t="s">
        <v>152</v>
      </c>
      <c r="E2163" s="41">
        <v>117010</v>
      </c>
      <c r="F2163" s="201" t="s">
        <v>224</v>
      </c>
      <c r="G2163" s="41"/>
      <c r="H2163" s="41"/>
      <c r="I2163" s="41">
        <v>2893.75</v>
      </c>
      <c r="J2163" s="203"/>
      <c r="K2163" s="286" t="s">
        <v>154</v>
      </c>
      <c r="L2163" s="94"/>
      <c r="M2163" s="94"/>
      <c r="N2163" s="94"/>
      <c r="O2163" s="170"/>
    </row>
    <row r="2164" spans="1:15" ht="15" customHeight="1">
      <c r="A2164" s="91">
        <v>2001021</v>
      </c>
      <c r="B2164" s="41" t="s">
        <v>89</v>
      </c>
      <c r="C2164" s="43">
        <v>201</v>
      </c>
      <c r="D2164" s="41" t="s">
        <v>152</v>
      </c>
      <c r="E2164" s="41">
        <v>117010</v>
      </c>
      <c r="F2164" s="201" t="s">
        <v>224</v>
      </c>
      <c r="G2164" s="41"/>
      <c r="H2164" s="41"/>
      <c r="I2164" s="41">
        <v>-1447.32</v>
      </c>
      <c r="J2164" s="203"/>
      <c r="K2164" s="286" t="s">
        <v>154</v>
      </c>
      <c r="L2164" s="94"/>
      <c r="M2164" s="94"/>
      <c r="N2164" s="94"/>
      <c r="O2164" s="170"/>
    </row>
    <row r="2165" spans="1:15" ht="15" customHeight="1">
      <c r="A2165" s="91">
        <v>2001041</v>
      </c>
      <c r="B2165" s="41" t="s">
        <v>98</v>
      </c>
      <c r="C2165" s="43">
        <v>201</v>
      </c>
      <c r="D2165" s="41" t="s">
        <v>152</v>
      </c>
      <c r="E2165" s="41">
        <v>117010</v>
      </c>
      <c r="F2165" s="201" t="s">
        <v>224</v>
      </c>
      <c r="G2165" s="41"/>
      <c r="H2165" s="41"/>
      <c r="I2165" s="41">
        <v>2426.79</v>
      </c>
      <c r="J2165" s="203"/>
      <c r="K2165" s="286" t="s">
        <v>154</v>
      </c>
      <c r="L2165" s="94"/>
      <c r="M2165" s="94"/>
      <c r="N2165" s="94"/>
      <c r="O2165" s="170"/>
    </row>
    <row r="2166" spans="1:15" ht="15" customHeight="1">
      <c r="A2166" s="91">
        <v>2001021</v>
      </c>
      <c r="B2166" s="41" t="s">
        <v>89</v>
      </c>
      <c r="C2166" s="43">
        <v>201</v>
      </c>
      <c r="D2166" s="41" t="s">
        <v>152</v>
      </c>
      <c r="E2166" s="41">
        <v>117010</v>
      </c>
      <c r="F2166" s="201" t="s">
        <v>224</v>
      </c>
      <c r="G2166" s="41"/>
      <c r="H2166" s="41"/>
      <c r="I2166" s="41">
        <v>3429.47</v>
      </c>
      <c r="J2166" s="203"/>
      <c r="K2166" s="286" t="s">
        <v>154</v>
      </c>
      <c r="L2166" s="94"/>
      <c r="M2166" s="94"/>
      <c r="N2166" s="94"/>
      <c r="O2166" s="170"/>
    </row>
    <row r="2167" spans="1:15" ht="15" customHeight="1">
      <c r="A2167" s="91">
        <v>2001041</v>
      </c>
      <c r="B2167" s="41" t="s">
        <v>98</v>
      </c>
      <c r="C2167" s="43">
        <v>201</v>
      </c>
      <c r="D2167" s="41" t="s">
        <v>152</v>
      </c>
      <c r="E2167" s="41">
        <v>117010</v>
      </c>
      <c r="F2167" s="201" t="s">
        <v>224</v>
      </c>
      <c r="G2167" s="41"/>
      <c r="H2167" s="41"/>
      <c r="I2167" s="41">
        <v>892.86</v>
      </c>
      <c r="J2167" s="203"/>
      <c r="K2167" s="286" t="s">
        <v>154</v>
      </c>
      <c r="L2167" s="94"/>
      <c r="M2167" s="94"/>
      <c r="N2167" s="94"/>
      <c r="O2167" s="170"/>
    </row>
    <row r="2168" spans="1:15" ht="15" customHeight="1">
      <c r="A2168" s="91">
        <v>2001021</v>
      </c>
      <c r="B2168" s="41" t="s">
        <v>89</v>
      </c>
      <c r="C2168" s="43">
        <v>201</v>
      </c>
      <c r="D2168" s="41" t="s">
        <v>152</v>
      </c>
      <c r="E2168" s="41">
        <v>117010</v>
      </c>
      <c r="F2168" s="201" t="s">
        <v>224</v>
      </c>
      <c r="G2168" s="41"/>
      <c r="H2168" s="41"/>
      <c r="I2168" s="41">
        <v>1939.28</v>
      </c>
      <c r="J2168" s="203"/>
      <c r="K2168" s="286" t="s">
        <v>154</v>
      </c>
      <c r="L2168" s="94"/>
      <c r="M2168" s="94"/>
      <c r="N2168" s="94"/>
      <c r="O2168" s="170"/>
    </row>
    <row r="2169" spans="1:15" ht="15" customHeight="1">
      <c r="A2169" s="91">
        <v>5002000</v>
      </c>
      <c r="B2169" s="41" t="s">
        <v>225</v>
      </c>
      <c r="C2169" s="43">
        <v>201</v>
      </c>
      <c r="D2169" s="41" t="s">
        <v>152</v>
      </c>
      <c r="E2169" s="41">
        <v>118500</v>
      </c>
      <c r="F2169" s="201" t="s">
        <v>226</v>
      </c>
      <c r="G2169" s="41"/>
      <c r="H2169" s="41"/>
      <c r="I2169" s="41">
        <v>43998.080000000002</v>
      </c>
      <c r="J2169" s="203"/>
      <c r="K2169" s="286" t="s">
        <v>154</v>
      </c>
      <c r="L2169" s="94"/>
      <c r="M2169" s="94"/>
      <c r="N2169" s="94"/>
      <c r="O2169" s="170"/>
    </row>
    <row r="2170" spans="1:15" ht="15" customHeight="1">
      <c r="A2170" s="91">
        <v>2001021</v>
      </c>
      <c r="B2170" s="41" t="s">
        <v>89</v>
      </c>
      <c r="C2170" s="43">
        <v>201</v>
      </c>
      <c r="D2170" s="41" t="s">
        <v>152</v>
      </c>
      <c r="E2170" s="41">
        <v>119000</v>
      </c>
      <c r="F2170" s="201" t="s">
        <v>227</v>
      </c>
      <c r="G2170" s="41"/>
      <c r="H2170" s="41"/>
      <c r="I2170" s="41">
        <v>7560</v>
      </c>
      <c r="J2170" s="203"/>
      <c r="K2170" s="286" t="s">
        <v>154</v>
      </c>
      <c r="L2170" s="94"/>
      <c r="M2170" s="94"/>
      <c r="N2170" s="94"/>
      <c r="O2170" s="170"/>
    </row>
    <row r="2171" spans="1:15" ht="15" customHeight="1">
      <c r="A2171" s="91">
        <v>2001041</v>
      </c>
      <c r="B2171" s="41" t="s">
        <v>98</v>
      </c>
      <c r="C2171" s="43">
        <v>201</v>
      </c>
      <c r="D2171" s="41" t="s">
        <v>152</v>
      </c>
      <c r="E2171" s="41">
        <v>119000</v>
      </c>
      <c r="F2171" s="201" t="s">
        <v>227</v>
      </c>
      <c r="G2171" s="41"/>
      <c r="H2171" s="41"/>
      <c r="I2171" s="41">
        <v>27680</v>
      </c>
      <c r="J2171" s="203"/>
      <c r="K2171" s="286" t="s">
        <v>154</v>
      </c>
      <c r="L2171" s="94"/>
      <c r="M2171" s="94"/>
      <c r="N2171" s="94"/>
      <c r="O2171" s="170"/>
    </row>
    <row r="2172" spans="1:15" ht="15" customHeight="1">
      <c r="A2172" s="91">
        <v>2001021</v>
      </c>
      <c r="B2172" s="41" t="s">
        <v>89</v>
      </c>
      <c r="C2172" s="43">
        <v>201</v>
      </c>
      <c r="D2172" s="41" t="s">
        <v>152</v>
      </c>
      <c r="E2172" s="41">
        <v>119000</v>
      </c>
      <c r="F2172" s="201" t="s">
        <v>227</v>
      </c>
      <c r="G2172" s="41"/>
      <c r="H2172" s="41"/>
      <c r="I2172" s="41">
        <v>8740</v>
      </c>
      <c r="J2172" s="203"/>
      <c r="K2172" s="286" t="s">
        <v>154</v>
      </c>
      <c r="L2172" s="94"/>
      <c r="M2172" s="94"/>
      <c r="N2172" s="94"/>
      <c r="O2172" s="170"/>
    </row>
    <row r="2173" spans="1:15" ht="15" customHeight="1">
      <c r="A2173" s="91">
        <v>2001011</v>
      </c>
      <c r="B2173" s="41" t="s">
        <v>97</v>
      </c>
      <c r="C2173" s="43">
        <v>201</v>
      </c>
      <c r="D2173" s="41" t="s">
        <v>152</v>
      </c>
      <c r="E2173" s="41">
        <v>119000</v>
      </c>
      <c r="F2173" s="201" t="s">
        <v>227</v>
      </c>
      <c r="G2173" s="41"/>
      <c r="H2173" s="41"/>
      <c r="I2173" s="41">
        <v>8740</v>
      </c>
      <c r="J2173" s="203"/>
      <c r="K2173" s="286" t="s">
        <v>154</v>
      </c>
      <c r="L2173" s="94"/>
      <c r="M2173" s="94"/>
      <c r="N2173" s="94"/>
      <c r="O2173" s="170"/>
    </row>
    <row r="2174" spans="1:15" ht="15" customHeight="1">
      <c r="A2174" s="91">
        <v>2001021</v>
      </c>
      <c r="B2174" s="41" t="s">
        <v>89</v>
      </c>
      <c r="C2174" s="43">
        <v>201</v>
      </c>
      <c r="D2174" s="41" t="s">
        <v>152</v>
      </c>
      <c r="E2174" s="41">
        <v>119000</v>
      </c>
      <c r="F2174" s="201" t="s">
        <v>227</v>
      </c>
      <c r="G2174" s="41"/>
      <c r="H2174" s="41"/>
      <c r="I2174" s="41">
        <v>-8740</v>
      </c>
      <c r="J2174" s="203"/>
      <c r="K2174" s="286" t="s">
        <v>154</v>
      </c>
      <c r="L2174" s="94"/>
      <c r="M2174" s="94"/>
      <c r="N2174" s="94"/>
      <c r="O2174" s="170"/>
    </row>
    <row r="2175" spans="1:15" ht="15" customHeight="1">
      <c r="A2175" s="91">
        <v>2001021</v>
      </c>
      <c r="B2175" s="41" t="s">
        <v>89</v>
      </c>
      <c r="C2175" s="43">
        <v>201</v>
      </c>
      <c r="D2175" s="41" t="s">
        <v>152</v>
      </c>
      <c r="E2175" s="41">
        <v>119000</v>
      </c>
      <c r="F2175" s="201" t="s">
        <v>227</v>
      </c>
      <c r="G2175" s="41"/>
      <c r="H2175" s="41"/>
      <c r="I2175" s="41">
        <v>8740</v>
      </c>
      <c r="J2175" s="203"/>
      <c r="K2175" s="286" t="s">
        <v>154</v>
      </c>
      <c r="L2175" s="94"/>
      <c r="M2175" s="94"/>
      <c r="N2175" s="94"/>
      <c r="O2175" s="170"/>
    </row>
    <row r="2176" spans="1:15" ht="15" customHeight="1">
      <c r="A2176" s="91">
        <v>2001021</v>
      </c>
      <c r="B2176" s="41" t="s">
        <v>89</v>
      </c>
      <c r="C2176" s="43">
        <v>201</v>
      </c>
      <c r="D2176" s="41" t="s">
        <v>152</v>
      </c>
      <c r="E2176" s="41">
        <v>119500</v>
      </c>
      <c r="F2176" s="201" t="s">
        <v>228</v>
      </c>
      <c r="G2176" s="41"/>
      <c r="H2176" s="41"/>
      <c r="I2176" s="41">
        <v>478</v>
      </c>
      <c r="J2176" s="203"/>
      <c r="K2176" s="286" t="s">
        <v>154</v>
      </c>
      <c r="L2176" s="94"/>
      <c r="M2176" s="94"/>
      <c r="N2176" s="94"/>
      <c r="O2176" s="170"/>
    </row>
    <row r="2177" spans="1:15" ht="15" customHeight="1">
      <c r="A2177" s="91">
        <v>2001011</v>
      </c>
      <c r="B2177" s="41" t="s">
        <v>97</v>
      </c>
      <c r="C2177" s="43">
        <v>201</v>
      </c>
      <c r="D2177" s="41" t="s">
        <v>152</v>
      </c>
      <c r="E2177" s="41">
        <v>119500</v>
      </c>
      <c r="F2177" s="201" t="s">
        <v>228</v>
      </c>
      <c r="G2177" s="41"/>
      <c r="H2177" s="41"/>
      <c r="I2177" s="41">
        <v>2980</v>
      </c>
      <c r="J2177" s="203"/>
      <c r="K2177" s="286" t="s">
        <v>154</v>
      </c>
      <c r="L2177" s="94"/>
      <c r="M2177" s="94"/>
      <c r="N2177" s="94"/>
      <c r="O2177" s="170"/>
    </row>
    <row r="2178" spans="1:15" ht="15" customHeight="1">
      <c r="A2178" s="91">
        <v>2001021</v>
      </c>
      <c r="B2178" s="41" t="s">
        <v>89</v>
      </c>
      <c r="C2178" s="43">
        <v>201</v>
      </c>
      <c r="D2178" s="41" t="s">
        <v>152</v>
      </c>
      <c r="E2178" s="41">
        <v>119500</v>
      </c>
      <c r="F2178" s="201" t="s">
        <v>228</v>
      </c>
      <c r="G2178" s="41"/>
      <c r="H2178" s="41"/>
      <c r="I2178" s="41">
        <v>2980</v>
      </c>
      <c r="J2178" s="203"/>
      <c r="K2178" s="286" t="s">
        <v>154</v>
      </c>
      <c r="L2178" s="94"/>
      <c r="M2178" s="94"/>
      <c r="N2178" s="94"/>
      <c r="O2178" s="170"/>
    </row>
    <row r="2179" spans="1:15" ht="15" customHeight="1">
      <c r="A2179" s="91">
        <v>2001041</v>
      </c>
      <c r="B2179" s="41" t="s">
        <v>98</v>
      </c>
      <c r="C2179" s="43">
        <v>201</v>
      </c>
      <c r="D2179" s="41" t="s">
        <v>152</v>
      </c>
      <c r="E2179" s="41">
        <v>119500</v>
      </c>
      <c r="F2179" s="201" t="s">
        <v>228</v>
      </c>
      <c r="G2179" s="41"/>
      <c r="H2179" s="41"/>
      <c r="I2179" s="41">
        <v>2980</v>
      </c>
      <c r="J2179" s="203"/>
      <c r="K2179" s="286" t="s">
        <v>154</v>
      </c>
      <c r="L2179" s="94"/>
      <c r="M2179" s="94"/>
      <c r="N2179" s="94"/>
      <c r="O2179" s="170"/>
    </row>
    <row r="2180" spans="1:15" ht="15" customHeight="1">
      <c r="A2180" s="91">
        <v>2001051</v>
      </c>
      <c r="B2180" s="41" t="s">
        <v>87</v>
      </c>
      <c r="C2180" s="43">
        <v>201</v>
      </c>
      <c r="D2180" s="41" t="s">
        <v>152</v>
      </c>
      <c r="E2180" s="41">
        <v>119500</v>
      </c>
      <c r="F2180" s="201" t="s">
        <v>228</v>
      </c>
      <c r="G2180" s="41"/>
      <c r="H2180" s="41"/>
      <c r="I2180" s="41">
        <v>2980</v>
      </c>
      <c r="J2180" s="203"/>
      <c r="K2180" s="286" t="s">
        <v>154</v>
      </c>
      <c r="L2180" s="94"/>
      <c r="M2180" s="94"/>
      <c r="N2180" s="94"/>
      <c r="O2180" s="170"/>
    </row>
    <row r="2181" spans="1:15" ht="15" customHeight="1">
      <c r="A2181" s="91">
        <v>2001011</v>
      </c>
      <c r="B2181" s="41" t="s">
        <v>97</v>
      </c>
      <c r="C2181" s="43">
        <v>201</v>
      </c>
      <c r="D2181" s="41" t="s">
        <v>152</v>
      </c>
      <c r="E2181" s="41">
        <v>119500</v>
      </c>
      <c r="F2181" s="201" t="s">
        <v>228</v>
      </c>
      <c r="G2181" s="41"/>
      <c r="H2181" s="41"/>
      <c r="I2181" s="41">
        <v>1169</v>
      </c>
      <c r="J2181" s="203"/>
      <c r="K2181" s="286" t="s">
        <v>154</v>
      </c>
      <c r="L2181" s="94"/>
      <c r="M2181" s="94"/>
      <c r="N2181" s="94"/>
      <c r="O2181" s="170"/>
    </row>
    <row r="2182" spans="1:15" ht="15" customHeight="1">
      <c r="A2182" s="91">
        <v>2001021</v>
      </c>
      <c r="B2182" s="41" t="s">
        <v>89</v>
      </c>
      <c r="C2182" s="43">
        <v>201</v>
      </c>
      <c r="D2182" s="41" t="s">
        <v>152</v>
      </c>
      <c r="E2182" s="41">
        <v>119500</v>
      </c>
      <c r="F2182" s="201" t="s">
        <v>228</v>
      </c>
      <c r="G2182" s="41"/>
      <c r="H2182" s="41"/>
      <c r="I2182" s="41">
        <v>854</v>
      </c>
      <c r="J2182" s="203"/>
      <c r="K2182" s="286" t="s">
        <v>154</v>
      </c>
      <c r="L2182" s="94"/>
      <c r="M2182" s="94"/>
      <c r="N2182" s="94"/>
      <c r="O2182" s="170"/>
    </row>
    <row r="2183" spans="1:15" ht="15" customHeight="1">
      <c r="A2183" s="91">
        <v>2001041</v>
      </c>
      <c r="B2183" s="41" t="s">
        <v>98</v>
      </c>
      <c r="C2183" s="43">
        <v>201</v>
      </c>
      <c r="D2183" s="41" t="s">
        <v>152</v>
      </c>
      <c r="E2183" s="41">
        <v>119500</v>
      </c>
      <c r="F2183" s="201" t="s">
        <v>228</v>
      </c>
      <c r="G2183" s="41"/>
      <c r="H2183" s="41"/>
      <c r="I2183" s="41">
        <v>870</v>
      </c>
      <c r="J2183" s="203"/>
      <c r="K2183" s="286" t="s">
        <v>154</v>
      </c>
      <c r="L2183" s="94"/>
      <c r="M2183" s="94"/>
      <c r="N2183" s="94"/>
      <c r="O2183" s="170"/>
    </row>
    <row r="2184" spans="1:15" ht="15" customHeight="1">
      <c r="A2184" s="91">
        <v>2001051</v>
      </c>
      <c r="B2184" s="41" t="s">
        <v>87</v>
      </c>
      <c r="C2184" s="43">
        <v>201</v>
      </c>
      <c r="D2184" s="41" t="s">
        <v>152</v>
      </c>
      <c r="E2184" s="41">
        <v>119500</v>
      </c>
      <c r="F2184" s="201" t="s">
        <v>228</v>
      </c>
      <c r="G2184" s="41"/>
      <c r="H2184" s="41"/>
      <c r="I2184" s="41">
        <v>809.6</v>
      </c>
      <c r="J2184" s="203"/>
      <c r="K2184" s="286" t="s">
        <v>154</v>
      </c>
      <c r="L2184" s="94"/>
      <c r="M2184" s="94"/>
      <c r="N2184" s="94"/>
      <c r="O2184" s="170"/>
    </row>
    <row r="2185" spans="1:15" ht="15" customHeight="1">
      <c r="A2185" s="91">
        <v>2001051</v>
      </c>
      <c r="B2185" s="41" t="s">
        <v>87</v>
      </c>
      <c r="C2185" s="43">
        <v>201</v>
      </c>
      <c r="D2185" s="41" t="s">
        <v>152</v>
      </c>
      <c r="E2185" s="41">
        <v>119500</v>
      </c>
      <c r="F2185" s="201" t="s">
        <v>228</v>
      </c>
      <c r="G2185" s="41"/>
      <c r="H2185" s="41"/>
      <c r="I2185" s="41">
        <v>910.18</v>
      </c>
      <c r="J2185" s="203"/>
      <c r="K2185" s="286" t="s">
        <v>154</v>
      </c>
      <c r="L2185" s="94"/>
      <c r="M2185" s="94"/>
      <c r="N2185" s="94"/>
      <c r="O2185" s="170"/>
    </row>
    <row r="2186" spans="1:15" ht="15" customHeight="1">
      <c r="A2186" s="91">
        <v>2001021</v>
      </c>
      <c r="B2186" s="41" t="s">
        <v>89</v>
      </c>
      <c r="C2186" s="43">
        <v>201</v>
      </c>
      <c r="D2186" s="41" t="s">
        <v>152</v>
      </c>
      <c r="E2186" s="41">
        <v>119500</v>
      </c>
      <c r="F2186" s="201" t="s">
        <v>228</v>
      </c>
      <c r="G2186" s="41"/>
      <c r="H2186" s="41"/>
      <c r="I2186" s="41">
        <v>7750</v>
      </c>
      <c r="J2186" s="203"/>
      <c r="K2186" s="286" t="s">
        <v>154</v>
      </c>
      <c r="L2186" s="94"/>
      <c r="M2186" s="94"/>
      <c r="N2186" s="94"/>
      <c r="O2186" s="170"/>
    </row>
    <row r="2187" spans="1:15" ht="15" customHeight="1">
      <c r="A2187" s="91">
        <v>2001011</v>
      </c>
      <c r="B2187" s="41" t="s">
        <v>97</v>
      </c>
      <c r="C2187" s="43">
        <v>201</v>
      </c>
      <c r="D2187" s="41" t="s">
        <v>152</v>
      </c>
      <c r="E2187" s="41">
        <v>119500</v>
      </c>
      <c r="F2187" s="201" t="s">
        <v>228</v>
      </c>
      <c r="G2187" s="41"/>
      <c r="H2187" s="41"/>
      <c r="I2187" s="41">
        <v>2363</v>
      </c>
      <c r="J2187" s="203"/>
      <c r="K2187" s="286" t="s">
        <v>154</v>
      </c>
      <c r="L2187" s="94"/>
      <c r="M2187" s="94"/>
      <c r="N2187" s="94"/>
      <c r="O2187" s="170"/>
    </row>
    <row r="2188" spans="1:15" ht="15" customHeight="1">
      <c r="A2188" s="91">
        <v>2001051</v>
      </c>
      <c r="B2188" s="41" t="s">
        <v>87</v>
      </c>
      <c r="C2188" s="43">
        <v>201</v>
      </c>
      <c r="D2188" s="41" t="s">
        <v>152</v>
      </c>
      <c r="E2188" s="41">
        <v>119500</v>
      </c>
      <c r="F2188" s="201" t="s">
        <v>228</v>
      </c>
      <c r="G2188" s="41"/>
      <c r="H2188" s="41"/>
      <c r="I2188" s="41">
        <v>2363</v>
      </c>
      <c r="J2188" s="203"/>
      <c r="K2188" s="286" t="s">
        <v>154</v>
      </c>
      <c r="L2188" s="94"/>
      <c r="M2188" s="94"/>
      <c r="N2188" s="94"/>
      <c r="O2188" s="170"/>
    </row>
    <row r="2189" spans="1:15" ht="15" customHeight="1">
      <c r="A2189" s="91">
        <v>2001041</v>
      </c>
      <c r="B2189" s="41" t="s">
        <v>98</v>
      </c>
      <c r="C2189" s="43">
        <v>201</v>
      </c>
      <c r="D2189" s="41" t="s">
        <v>152</v>
      </c>
      <c r="E2189" s="41">
        <v>119500</v>
      </c>
      <c r="F2189" s="201" t="s">
        <v>228</v>
      </c>
      <c r="G2189" s="41"/>
      <c r="H2189" s="41"/>
      <c r="I2189" s="41">
        <v>2363</v>
      </c>
      <c r="J2189" s="203"/>
      <c r="K2189" s="286" t="s">
        <v>154</v>
      </c>
      <c r="L2189" s="94"/>
      <c r="M2189" s="94"/>
      <c r="N2189" s="94"/>
      <c r="O2189" s="170"/>
    </row>
    <row r="2190" spans="1:15" ht="15" customHeight="1">
      <c r="A2190" s="91">
        <v>2001021</v>
      </c>
      <c r="B2190" s="41" t="s">
        <v>89</v>
      </c>
      <c r="C2190" s="43">
        <v>201</v>
      </c>
      <c r="D2190" s="41" t="s">
        <v>152</v>
      </c>
      <c r="E2190" s="41">
        <v>119500</v>
      </c>
      <c r="F2190" s="201" t="s">
        <v>228</v>
      </c>
      <c r="G2190" s="41"/>
      <c r="H2190" s="41"/>
      <c r="I2190" s="41">
        <v>2363</v>
      </c>
      <c r="J2190" s="203"/>
      <c r="K2190" s="286" t="s">
        <v>154</v>
      </c>
      <c r="L2190" s="94"/>
      <c r="M2190" s="94"/>
      <c r="N2190" s="94"/>
      <c r="O2190" s="170"/>
    </row>
    <row r="2191" spans="1:15" ht="15" customHeight="1">
      <c r="A2191" s="91">
        <v>2001021</v>
      </c>
      <c r="B2191" s="41" t="s">
        <v>89</v>
      </c>
      <c r="C2191" s="43">
        <v>201</v>
      </c>
      <c r="D2191" s="41" t="s">
        <v>152</v>
      </c>
      <c r="E2191" s="41">
        <v>119506</v>
      </c>
      <c r="F2191" s="42" t="s">
        <v>229</v>
      </c>
      <c r="G2191" s="41"/>
      <c r="H2191" s="41"/>
      <c r="I2191" s="41">
        <v>-950</v>
      </c>
      <c r="J2191" s="203"/>
      <c r="K2191" s="286" t="s">
        <v>154</v>
      </c>
      <c r="L2191" s="94"/>
      <c r="M2191" s="94"/>
      <c r="N2191" s="94"/>
      <c r="O2191" s="170"/>
    </row>
    <row r="2192" spans="1:15" ht="15" customHeight="1">
      <c r="A2192" s="91">
        <v>2001041</v>
      </c>
      <c r="B2192" s="41" t="s">
        <v>98</v>
      </c>
      <c r="C2192" s="43">
        <v>201</v>
      </c>
      <c r="D2192" s="41" t="s">
        <v>152</v>
      </c>
      <c r="E2192" s="41">
        <v>120000</v>
      </c>
      <c r="F2192" s="201" t="s">
        <v>230</v>
      </c>
      <c r="G2192" s="41"/>
      <c r="H2192" s="41"/>
      <c r="I2192" s="41">
        <v>-6070.4</v>
      </c>
      <c r="J2192" s="203"/>
      <c r="K2192" s="286" t="s">
        <v>154</v>
      </c>
      <c r="L2192" s="94"/>
      <c r="M2192" s="94"/>
      <c r="N2192" s="94"/>
      <c r="O2192" s="170"/>
    </row>
    <row r="2193" spans="1:15" ht="15" customHeight="1">
      <c r="A2193" s="91">
        <v>2001051</v>
      </c>
      <c r="B2193" s="41" t="s">
        <v>87</v>
      </c>
      <c r="C2193" s="43">
        <v>201</v>
      </c>
      <c r="D2193" s="41" t="s">
        <v>152</v>
      </c>
      <c r="E2193" s="41">
        <v>120000</v>
      </c>
      <c r="F2193" s="201" t="s">
        <v>230</v>
      </c>
      <c r="G2193" s="41"/>
      <c r="H2193" s="41"/>
      <c r="I2193" s="41">
        <v>3123.69</v>
      </c>
      <c r="J2193" s="203"/>
      <c r="K2193" s="286" t="s">
        <v>154</v>
      </c>
      <c r="L2193" s="94"/>
      <c r="M2193" s="94"/>
      <c r="N2193" s="94"/>
      <c r="O2193" s="170"/>
    </row>
    <row r="2194" spans="1:15" ht="15" customHeight="1">
      <c r="A2194" s="91">
        <v>2001021</v>
      </c>
      <c r="B2194" s="41" t="s">
        <v>89</v>
      </c>
      <c r="C2194" s="43">
        <v>201</v>
      </c>
      <c r="D2194" s="41" t="s">
        <v>152</v>
      </c>
      <c r="E2194" s="41">
        <v>120000</v>
      </c>
      <c r="F2194" s="201" t="s">
        <v>230</v>
      </c>
      <c r="G2194" s="41"/>
      <c r="H2194" s="41"/>
      <c r="I2194" s="41">
        <v>3970.71</v>
      </c>
      <c r="J2194" s="203"/>
      <c r="K2194" s="286" t="s">
        <v>154</v>
      </c>
      <c r="L2194" s="94"/>
      <c r="M2194" s="94"/>
      <c r="N2194" s="94"/>
      <c r="O2194" s="170"/>
    </row>
    <row r="2195" spans="1:15" ht="15" customHeight="1">
      <c r="A2195" s="91">
        <v>2001051</v>
      </c>
      <c r="B2195" s="41" t="s">
        <v>87</v>
      </c>
      <c r="C2195" s="43">
        <v>201</v>
      </c>
      <c r="D2195" s="41" t="s">
        <v>152</v>
      </c>
      <c r="E2195" s="41">
        <v>120000</v>
      </c>
      <c r="F2195" s="201" t="s">
        <v>230</v>
      </c>
      <c r="G2195" s="41"/>
      <c r="H2195" s="41"/>
      <c r="I2195" s="41">
        <v>4480</v>
      </c>
      <c r="J2195" s="203"/>
      <c r="K2195" s="286" t="s">
        <v>154</v>
      </c>
      <c r="L2195" s="94"/>
      <c r="M2195" s="94"/>
      <c r="N2195" s="94"/>
      <c r="O2195" s="170"/>
    </row>
    <row r="2196" spans="1:15" ht="15" customHeight="1">
      <c r="A2196" s="91">
        <v>2001041</v>
      </c>
      <c r="B2196" s="41" t="s">
        <v>98</v>
      </c>
      <c r="C2196" s="43">
        <v>201</v>
      </c>
      <c r="D2196" s="41" t="s">
        <v>152</v>
      </c>
      <c r="E2196" s="41">
        <v>120000</v>
      </c>
      <c r="F2196" s="201" t="s">
        <v>230</v>
      </c>
      <c r="G2196" s="41"/>
      <c r="H2196" s="41"/>
      <c r="I2196" s="41">
        <v>1480.31</v>
      </c>
      <c r="J2196" s="203"/>
      <c r="K2196" s="286" t="s">
        <v>154</v>
      </c>
      <c r="L2196" s="94"/>
      <c r="M2196" s="94"/>
      <c r="N2196" s="94"/>
      <c r="O2196" s="170"/>
    </row>
    <row r="2197" spans="1:15" ht="15" customHeight="1">
      <c r="A2197" s="91">
        <v>2001011</v>
      </c>
      <c r="B2197" s="41" t="s">
        <v>97</v>
      </c>
      <c r="C2197" s="43">
        <v>201</v>
      </c>
      <c r="D2197" s="41" t="s">
        <v>152</v>
      </c>
      <c r="E2197" s="41">
        <v>120000</v>
      </c>
      <c r="F2197" s="201" t="s">
        <v>230</v>
      </c>
      <c r="G2197" s="41"/>
      <c r="H2197" s="41"/>
      <c r="I2197" s="41">
        <v>1116.9100000000001</v>
      </c>
      <c r="J2197" s="203"/>
      <c r="K2197" s="286" t="s">
        <v>154</v>
      </c>
      <c r="L2197" s="94"/>
      <c r="M2197" s="94"/>
      <c r="N2197" s="94"/>
      <c r="O2197" s="170"/>
    </row>
    <row r="2198" spans="1:15" ht="15" customHeight="1">
      <c r="A2198" s="91">
        <v>2001041</v>
      </c>
      <c r="B2198" s="41" t="s">
        <v>98</v>
      </c>
      <c r="C2198" s="43">
        <v>201</v>
      </c>
      <c r="D2198" s="41" t="s">
        <v>152</v>
      </c>
      <c r="E2198" s="41">
        <v>120000</v>
      </c>
      <c r="F2198" s="201" t="s">
        <v>230</v>
      </c>
      <c r="G2198" s="41"/>
      <c r="H2198" s="41"/>
      <c r="I2198" s="41">
        <v>8000</v>
      </c>
      <c r="J2198" s="203"/>
      <c r="K2198" s="286" t="s">
        <v>154</v>
      </c>
      <c r="L2198" s="94"/>
      <c r="M2198" s="94"/>
      <c r="N2198" s="94"/>
      <c r="O2198" s="170"/>
    </row>
    <row r="2199" spans="1:15" ht="15" customHeight="1">
      <c r="A2199" s="91">
        <v>2001041</v>
      </c>
      <c r="B2199" s="41" t="s">
        <v>98</v>
      </c>
      <c r="C2199" s="43">
        <v>201</v>
      </c>
      <c r="D2199" s="41" t="s">
        <v>152</v>
      </c>
      <c r="E2199" s="41">
        <v>120000</v>
      </c>
      <c r="F2199" s="201" t="s">
        <v>230</v>
      </c>
      <c r="G2199" s="41"/>
      <c r="H2199" s="41"/>
      <c r="I2199" s="41">
        <v>8293.6</v>
      </c>
      <c r="J2199" s="203"/>
      <c r="K2199" s="286" t="s">
        <v>154</v>
      </c>
      <c r="L2199" s="94"/>
      <c r="M2199" s="94"/>
      <c r="N2199" s="94"/>
      <c r="O2199" s="170"/>
    </row>
    <row r="2200" spans="1:15" ht="15" customHeight="1">
      <c r="A2200" s="91">
        <v>2000010</v>
      </c>
      <c r="B2200" s="41" t="s">
        <v>159</v>
      </c>
      <c r="C2200" s="43">
        <v>201</v>
      </c>
      <c r="D2200" s="41" t="s">
        <v>152</v>
      </c>
      <c r="E2200" s="41">
        <v>120000</v>
      </c>
      <c r="F2200" s="201" t="s">
        <v>230</v>
      </c>
      <c r="G2200" s="41"/>
      <c r="H2200" s="41"/>
      <c r="I2200" s="41">
        <v>644.67999999999995</v>
      </c>
      <c r="J2200" s="203"/>
      <c r="K2200" s="166" t="s">
        <v>161</v>
      </c>
      <c r="L2200" s="94"/>
      <c r="M2200" s="94"/>
      <c r="N2200" s="94"/>
      <c r="O2200" s="170"/>
    </row>
    <row r="2201" spans="1:15" ht="15" customHeight="1">
      <c r="A2201" s="91">
        <v>2001021</v>
      </c>
      <c r="B2201" s="41" t="s">
        <v>89</v>
      </c>
      <c r="C2201" s="43">
        <v>201</v>
      </c>
      <c r="D2201" s="41" t="s">
        <v>152</v>
      </c>
      <c r="E2201" s="41">
        <v>120000</v>
      </c>
      <c r="F2201" s="201" t="s">
        <v>230</v>
      </c>
      <c r="G2201" s="41"/>
      <c r="H2201" s="41"/>
      <c r="I2201" s="41">
        <v>7192</v>
      </c>
      <c r="J2201" s="203"/>
      <c r="K2201" s="286" t="s">
        <v>154</v>
      </c>
      <c r="L2201" s="94"/>
      <c r="M2201" s="94"/>
      <c r="N2201" s="94"/>
      <c r="O2201" s="170"/>
    </row>
    <row r="2202" spans="1:15" ht="15" customHeight="1">
      <c r="A2202" s="91">
        <v>2001021</v>
      </c>
      <c r="B2202" s="41" t="s">
        <v>89</v>
      </c>
      <c r="C2202" s="43">
        <v>201</v>
      </c>
      <c r="D2202" s="41" t="s">
        <v>152</v>
      </c>
      <c r="E2202" s="41">
        <v>120000</v>
      </c>
      <c r="F2202" s="201" t="s">
        <v>230</v>
      </c>
      <c r="G2202" s="41"/>
      <c r="H2202" s="41"/>
      <c r="I2202" s="41">
        <v>7200</v>
      </c>
      <c r="J2202" s="203"/>
      <c r="K2202" s="286" t="s">
        <v>154</v>
      </c>
      <c r="L2202" s="94"/>
      <c r="M2202" s="94"/>
      <c r="N2202" s="94"/>
      <c r="O2202" s="170"/>
    </row>
    <row r="2203" spans="1:15" ht="15" customHeight="1">
      <c r="A2203" s="91">
        <v>2001011</v>
      </c>
      <c r="B2203" s="41" t="s">
        <v>97</v>
      </c>
      <c r="C2203" s="43">
        <v>201</v>
      </c>
      <c r="D2203" s="41" t="s">
        <v>152</v>
      </c>
      <c r="E2203" s="41">
        <v>120000</v>
      </c>
      <c r="F2203" s="201" t="s">
        <v>230</v>
      </c>
      <c r="G2203" s="41"/>
      <c r="H2203" s="41"/>
      <c r="I2203" s="41">
        <v>800</v>
      </c>
      <c r="J2203" s="203"/>
      <c r="K2203" s="286" t="s">
        <v>154</v>
      </c>
      <c r="L2203" s="94"/>
      <c r="M2203" s="94"/>
      <c r="N2203" s="94"/>
      <c r="O2203" s="170"/>
    </row>
    <row r="2204" spans="1:15" ht="15" customHeight="1">
      <c r="A2204" s="91">
        <v>2000010</v>
      </c>
      <c r="B2204" s="41" t="s">
        <v>159</v>
      </c>
      <c r="C2204" s="43">
        <v>201</v>
      </c>
      <c r="D2204" s="41" t="s">
        <v>152</v>
      </c>
      <c r="E2204" s="41">
        <v>120000</v>
      </c>
      <c r="F2204" s="201" t="s">
        <v>230</v>
      </c>
      <c r="G2204" s="41"/>
      <c r="H2204" s="41"/>
      <c r="I2204" s="41">
        <v>79.2</v>
      </c>
      <c r="J2204" s="203"/>
      <c r="K2204" s="166" t="s">
        <v>161</v>
      </c>
      <c r="L2204" s="94"/>
      <c r="M2204" s="94"/>
      <c r="N2204" s="94"/>
      <c r="O2204" s="170"/>
    </row>
    <row r="2205" spans="1:15" ht="15" customHeight="1">
      <c r="A2205" s="91">
        <v>2001011</v>
      </c>
      <c r="B2205" s="41" t="s">
        <v>97</v>
      </c>
      <c r="C2205" s="43">
        <v>201</v>
      </c>
      <c r="D2205" s="41" t="s">
        <v>152</v>
      </c>
      <c r="E2205" s="41">
        <v>120000</v>
      </c>
      <c r="F2205" s="201" t="s">
        <v>230</v>
      </c>
      <c r="G2205" s="41"/>
      <c r="H2205" s="41"/>
      <c r="I2205" s="41">
        <v>12400</v>
      </c>
      <c r="J2205" s="203"/>
      <c r="K2205" s="286" t="s">
        <v>154</v>
      </c>
      <c r="L2205" s="94"/>
      <c r="M2205" s="94"/>
      <c r="N2205" s="94"/>
      <c r="O2205" s="170"/>
    </row>
    <row r="2206" spans="1:15" ht="15" customHeight="1">
      <c r="A2206" s="91">
        <v>2001011</v>
      </c>
      <c r="B2206" s="41" t="s">
        <v>97</v>
      </c>
      <c r="C2206" s="43">
        <v>201</v>
      </c>
      <c r="D2206" s="41" t="s">
        <v>152</v>
      </c>
      <c r="E2206" s="41">
        <v>120000</v>
      </c>
      <c r="F2206" s="201" t="s">
        <v>230</v>
      </c>
      <c r="G2206" s="41"/>
      <c r="H2206" s="41"/>
      <c r="I2206" s="41">
        <v>2880</v>
      </c>
      <c r="J2206" s="203"/>
      <c r="K2206" s="286" t="s">
        <v>154</v>
      </c>
      <c r="L2206" s="94"/>
      <c r="M2206" s="94"/>
      <c r="N2206" s="94"/>
      <c r="O2206" s="170"/>
    </row>
    <row r="2207" spans="1:15" ht="15" customHeight="1">
      <c r="A2207" s="91">
        <v>2001011</v>
      </c>
      <c r="B2207" s="41" t="s">
        <v>97</v>
      </c>
      <c r="C2207" s="43">
        <v>201</v>
      </c>
      <c r="D2207" s="41" t="s">
        <v>152</v>
      </c>
      <c r="E2207" s="41">
        <v>120000</v>
      </c>
      <c r="F2207" s="201" t="s">
        <v>230</v>
      </c>
      <c r="G2207" s="41"/>
      <c r="H2207" s="41"/>
      <c r="I2207" s="41">
        <v>-465.4</v>
      </c>
      <c r="J2207" s="203"/>
      <c r="K2207" s="286" t="s">
        <v>154</v>
      </c>
      <c r="L2207" s="94"/>
      <c r="M2207" s="94"/>
      <c r="N2207" s="94"/>
      <c r="O2207" s="170"/>
    </row>
    <row r="2208" spans="1:15" ht="15" customHeight="1">
      <c r="A2208" s="91">
        <v>2001011</v>
      </c>
      <c r="B2208" s="41" t="s">
        <v>97</v>
      </c>
      <c r="C2208" s="43">
        <v>201</v>
      </c>
      <c r="D2208" s="41" t="s">
        <v>152</v>
      </c>
      <c r="E2208" s="41">
        <v>120000</v>
      </c>
      <c r="F2208" s="201" t="s">
        <v>230</v>
      </c>
      <c r="G2208" s="41"/>
      <c r="H2208" s="41"/>
      <c r="I2208" s="41">
        <v>7765.6</v>
      </c>
      <c r="J2208" s="203"/>
      <c r="K2208" s="286" t="s">
        <v>154</v>
      </c>
      <c r="L2208" s="94"/>
      <c r="M2208" s="94"/>
      <c r="N2208" s="94"/>
      <c r="O2208" s="170"/>
    </row>
    <row r="2209" spans="1:15" ht="15" customHeight="1">
      <c r="A2209" s="91">
        <v>2001011</v>
      </c>
      <c r="B2209" s="41" t="s">
        <v>97</v>
      </c>
      <c r="C2209" s="43">
        <v>201</v>
      </c>
      <c r="D2209" s="41" t="s">
        <v>152</v>
      </c>
      <c r="E2209" s="41">
        <v>120000</v>
      </c>
      <c r="F2209" s="201" t="s">
        <v>230</v>
      </c>
      <c r="G2209" s="41"/>
      <c r="H2209" s="41"/>
      <c r="I2209" s="41">
        <v>1600</v>
      </c>
      <c r="J2209" s="203"/>
      <c r="K2209" s="286" t="s">
        <v>154</v>
      </c>
      <c r="L2209" s="94"/>
      <c r="M2209" s="94"/>
      <c r="N2209" s="94"/>
      <c r="O2209" s="170"/>
    </row>
    <row r="2210" spans="1:15" ht="15" customHeight="1">
      <c r="A2210" s="91">
        <v>2001011</v>
      </c>
      <c r="B2210" s="41" t="s">
        <v>97</v>
      </c>
      <c r="C2210" s="43">
        <v>201</v>
      </c>
      <c r="D2210" s="41" t="s">
        <v>152</v>
      </c>
      <c r="E2210" s="41">
        <v>120000</v>
      </c>
      <c r="F2210" s="201" t="s">
        <v>230</v>
      </c>
      <c r="G2210" s="41"/>
      <c r="H2210" s="41"/>
      <c r="I2210" s="41">
        <v>1600</v>
      </c>
      <c r="J2210" s="203"/>
      <c r="K2210" s="286" t="s">
        <v>154</v>
      </c>
      <c r="L2210" s="94"/>
      <c r="M2210" s="94"/>
      <c r="N2210" s="94"/>
      <c r="O2210" s="170"/>
    </row>
    <row r="2211" spans="1:15" ht="15" customHeight="1">
      <c r="A2211" s="91">
        <v>2001011</v>
      </c>
      <c r="B2211" s="41" t="s">
        <v>97</v>
      </c>
      <c r="C2211" s="43">
        <v>201</v>
      </c>
      <c r="D2211" s="41" t="s">
        <v>152</v>
      </c>
      <c r="E2211" s="41">
        <v>120000</v>
      </c>
      <c r="F2211" s="201" t="s">
        <v>230</v>
      </c>
      <c r="G2211" s="41"/>
      <c r="H2211" s="41"/>
      <c r="I2211" s="41">
        <v>800</v>
      </c>
      <c r="J2211" s="203"/>
      <c r="K2211" s="286" t="s">
        <v>154</v>
      </c>
      <c r="L2211" s="94"/>
      <c r="M2211" s="94"/>
      <c r="N2211" s="94"/>
      <c r="O2211" s="170"/>
    </row>
    <row r="2212" spans="1:15" ht="15" customHeight="1">
      <c r="A2212" s="91">
        <v>2001051</v>
      </c>
      <c r="B2212" s="41" t="s">
        <v>87</v>
      </c>
      <c r="C2212" s="43">
        <v>201</v>
      </c>
      <c r="D2212" s="41" t="s">
        <v>152</v>
      </c>
      <c r="E2212" s="41">
        <v>120000</v>
      </c>
      <c r="F2212" s="201" t="s">
        <v>230</v>
      </c>
      <c r="G2212" s="41"/>
      <c r="H2212" s="41"/>
      <c r="I2212" s="41">
        <v>624.79999999999995</v>
      </c>
      <c r="J2212" s="203"/>
      <c r="K2212" s="286" t="s">
        <v>154</v>
      </c>
      <c r="L2212" s="94"/>
      <c r="M2212" s="94"/>
      <c r="N2212" s="94"/>
      <c r="O2212" s="170"/>
    </row>
    <row r="2213" spans="1:15" ht="15" customHeight="1">
      <c r="A2213" s="91">
        <v>2001011</v>
      </c>
      <c r="B2213" s="41" t="s">
        <v>97</v>
      </c>
      <c r="C2213" s="43">
        <v>201</v>
      </c>
      <c r="D2213" s="41" t="s">
        <v>152</v>
      </c>
      <c r="E2213" s="41">
        <v>120000</v>
      </c>
      <c r="F2213" s="201" t="s">
        <v>230</v>
      </c>
      <c r="G2213" s="41"/>
      <c r="H2213" s="41"/>
      <c r="I2213" s="41">
        <v>4622.3999999999996</v>
      </c>
      <c r="J2213" s="203"/>
      <c r="K2213" s="286" t="s">
        <v>154</v>
      </c>
      <c r="L2213" s="94"/>
      <c r="M2213" s="94"/>
      <c r="N2213" s="94"/>
      <c r="O2213" s="170"/>
    </row>
    <row r="2214" spans="1:15" ht="15" customHeight="1">
      <c r="A2214" s="91">
        <v>2001041</v>
      </c>
      <c r="B2214" s="41" t="s">
        <v>98</v>
      </c>
      <c r="C2214" s="43">
        <v>201</v>
      </c>
      <c r="D2214" s="41" t="s">
        <v>152</v>
      </c>
      <c r="E2214" s="41">
        <v>120000</v>
      </c>
      <c r="F2214" s="201" t="s">
        <v>230</v>
      </c>
      <c r="G2214" s="41"/>
      <c r="H2214" s="41"/>
      <c r="I2214" s="41">
        <v>99950</v>
      </c>
      <c r="J2214" s="203"/>
      <c r="K2214" s="286" t="s">
        <v>154</v>
      </c>
      <c r="L2214" s="94"/>
      <c r="M2214" s="94"/>
      <c r="N2214" s="94"/>
      <c r="O2214" s="170"/>
    </row>
    <row r="2215" spans="1:15" ht="15" customHeight="1">
      <c r="A2215" s="91">
        <v>2001011</v>
      </c>
      <c r="B2215" s="41" t="s">
        <v>97</v>
      </c>
      <c r="C2215" s="43">
        <v>201</v>
      </c>
      <c r="D2215" s="41" t="s">
        <v>152</v>
      </c>
      <c r="E2215" s="41">
        <v>120000</v>
      </c>
      <c r="F2215" s="201" t="s">
        <v>230</v>
      </c>
      <c r="G2215" s="41"/>
      <c r="H2215" s="41"/>
      <c r="I2215" s="41">
        <v>4629</v>
      </c>
      <c r="J2215" s="203"/>
      <c r="K2215" s="286" t="s">
        <v>154</v>
      </c>
      <c r="L2215" s="94"/>
      <c r="M2215" s="94"/>
      <c r="N2215" s="94"/>
      <c r="O2215" s="170"/>
    </row>
    <row r="2216" spans="1:15" ht="15" customHeight="1">
      <c r="A2216" s="91">
        <v>2001041</v>
      </c>
      <c r="B2216" s="41" t="s">
        <v>98</v>
      </c>
      <c r="C2216" s="43">
        <v>201</v>
      </c>
      <c r="D2216" s="41" t="s">
        <v>152</v>
      </c>
      <c r="E2216" s="41">
        <v>120001</v>
      </c>
      <c r="F2216" s="42" t="s">
        <v>231</v>
      </c>
      <c r="G2216" s="41"/>
      <c r="H2216" s="41"/>
      <c r="I2216" s="41">
        <v>4680</v>
      </c>
      <c r="J2216" s="203"/>
      <c r="K2216" s="286" t="s">
        <v>154</v>
      </c>
      <c r="L2216" s="94"/>
      <c r="M2216" s="94"/>
      <c r="N2216" s="94"/>
      <c r="O2216" s="170"/>
    </row>
    <row r="2217" spans="1:15" ht="15" customHeight="1">
      <c r="A2217" s="91">
        <v>2001041</v>
      </c>
      <c r="B2217" s="41" t="s">
        <v>98</v>
      </c>
      <c r="C2217" s="43">
        <v>201</v>
      </c>
      <c r="D2217" s="41" t="s">
        <v>152</v>
      </c>
      <c r="E2217" s="41">
        <v>120001</v>
      </c>
      <c r="F2217" s="42" t="s">
        <v>231</v>
      </c>
      <c r="G2217" s="41"/>
      <c r="H2217" s="41"/>
      <c r="I2217" s="41">
        <v>2019.36</v>
      </c>
      <c r="J2217" s="203"/>
      <c r="K2217" s="286" t="s">
        <v>154</v>
      </c>
      <c r="L2217" s="94"/>
      <c r="M2217" s="94"/>
      <c r="N2217" s="94"/>
      <c r="O2217" s="170"/>
    </row>
    <row r="2218" spans="1:15" ht="15" customHeight="1">
      <c r="A2218" s="91">
        <v>2001041</v>
      </c>
      <c r="B2218" s="41" t="s">
        <v>98</v>
      </c>
      <c r="C2218" s="43">
        <v>201</v>
      </c>
      <c r="D2218" s="41" t="s">
        <v>152</v>
      </c>
      <c r="E2218" s="41">
        <v>120001</v>
      </c>
      <c r="F2218" s="42" t="s">
        <v>231</v>
      </c>
      <c r="G2218" s="41"/>
      <c r="H2218" s="41"/>
      <c r="I2218" s="41">
        <v>2516.08</v>
      </c>
      <c r="J2218" s="203"/>
      <c r="K2218" s="286" t="s">
        <v>154</v>
      </c>
      <c r="L2218" s="94"/>
      <c r="M2218" s="94"/>
      <c r="N2218" s="94"/>
      <c r="O2218" s="170"/>
    </row>
    <row r="2219" spans="1:15" ht="15" customHeight="1">
      <c r="A2219" s="91">
        <v>2001041</v>
      </c>
      <c r="B2219" s="41" t="s">
        <v>98</v>
      </c>
      <c r="C2219" s="43">
        <v>201</v>
      </c>
      <c r="D2219" s="41" t="s">
        <v>152</v>
      </c>
      <c r="E2219" s="41">
        <v>120001</v>
      </c>
      <c r="F2219" s="42" t="s">
        <v>231</v>
      </c>
      <c r="G2219" s="41"/>
      <c r="H2219" s="41"/>
      <c r="I2219" s="41">
        <v>6714.84</v>
      </c>
      <c r="J2219" s="203"/>
      <c r="K2219" s="286" t="s">
        <v>154</v>
      </c>
      <c r="L2219" s="94"/>
      <c r="M2219" s="94"/>
      <c r="N2219" s="94"/>
      <c r="O2219" s="170"/>
    </row>
    <row r="2220" spans="1:15" ht="15" customHeight="1">
      <c r="A2220" s="91">
        <v>2001041</v>
      </c>
      <c r="B2220" s="41" t="s">
        <v>98</v>
      </c>
      <c r="C2220" s="43">
        <v>201</v>
      </c>
      <c r="D2220" s="41" t="s">
        <v>152</v>
      </c>
      <c r="E2220" s="41">
        <v>120001</v>
      </c>
      <c r="F2220" s="42" t="s">
        <v>231</v>
      </c>
      <c r="G2220" s="41"/>
      <c r="H2220" s="41"/>
      <c r="I2220" s="41">
        <v>1520</v>
      </c>
      <c r="J2220" s="203"/>
      <c r="K2220" s="286" t="s">
        <v>154</v>
      </c>
      <c r="L2220" s="94"/>
      <c r="M2220" s="94"/>
      <c r="N2220" s="94"/>
      <c r="O2220" s="170"/>
    </row>
    <row r="2221" spans="1:15" ht="15" customHeight="1">
      <c r="A2221" s="91">
        <v>2001041</v>
      </c>
      <c r="B2221" s="41" t="s">
        <v>98</v>
      </c>
      <c r="C2221" s="43">
        <v>201</v>
      </c>
      <c r="D2221" s="41" t="s">
        <v>152</v>
      </c>
      <c r="E2221" s="41">
        <v>120001</v>
      </c>
      <c r="F2221" s="42" t="s">
        <v>231</v>
      </c>
      <c r="G2221" s="41"/>
      <c r="H2221" s="41"/>
      <c r="I2221" s="41">
        <v>7238.4</v>
      </c>
      <c r="J2221" s="203"/>
      <c r="K2221" s="286" t="s">
        <v>154</v>
      </c>
      <c r="L2221" s="94"/>
      <c r="M2221" s="94"/>
      <c r="N2221" s="94"/>
      <c r="O2221" s="170"/>
    </row>
    <row r="2222" spans="1:15" ht="15" customHeight="1">
      <c r="A2222" s="91">
        <v>2001041</v>
      </c>
      <c r="B2222" s="41" t="s">
        <v>98</v>
      </c>
      <c r="C2222" s="43">
        <v>201</v>
      </c>
      <c r="D2222" s="41" t="s">
        <v>152</v>
      </c>
      <c r="E2222" s="41">
        <v>120001</v>
      </c>
      <c r="F2222" s="42" t="s">
        <v>231</v>
      </c>
      <c r="G2222" s="41"/>
      <c r="H2222" s="41"/>
      <c r="I2222" s="41">
        <v>6864</v>
      </c>
      <c r="J2222" s="203"/>
      <c r="K2222" s="286" t="s">
        <v>154</v>
      </c>
      <c r="L2222" s="94"/>
      <c r="M2222" s="94"/>
      <c r="N2222" s="94"/>
      <c r="O2222" s="170"/>
    </row>
    <row r="2223" spans="1:15" ht="15" customHeight="1">
      <c r="A2223" s="91">
        <v>2001041</v>
      </c>
      <c r="B2223" s="41" t="s">
        <v>98</v>
      </c>
      <c r="C2223" s="43">
        <v>201</v>
      </c>
      <c r="D2223" s="41" t="s">
        <v>152</v>
      </c>
      <c r="E2223" s="41">
        <v>120001</v>
      </c>
      <c r="F2223" s="42" t="s">
        <v>231</v>
      </c>
      <c r="G2223" s="41"/>
      <c r="H2223" s="41"/>
      <c r="I2223" s="41">
        <v>33401.919999999998</v>
      </c>
      <c r="J2223" s="203"/>
      <c r="K2223" s="286" t="s">
        <v>154</v>
      </c>
      <c r="L2223" s="94"/>
      <c r="M2223" s="94"/>
      <c r="N2223" s="94"/>
      <c r="O2223" s="170"/>
    </row>
    <row r="2224" spans="1:15" ht="15" customHeight="1">
      <c r="A2224" s="91">
        <v>2001041</v>
      </c>
      <c r="B2224" s="41" t="s">
        <v>98</v>
      </c>
      <c r="C2224" s="43">
        <v>201</v>
      </c>
      <c r="D2224" s="41" t="s">
        <v>152</v>
      </c>
      <c r="E2224" s="41">
        <v>120001</v>
      </c>
      <c r="F2224" s="42" t="s">
        <v>231</v>
      </c>
      <c r="G2224" s="41"/>
      <c r="H2224" s="41"/>
      <c r="I2224" s="41">
        <v>-17158</v>
      </c>
      <c r="J2224" s="203"/>
      <c r="K2224" s="286" t="s">
        <v>154</v>
      </c>
      <c r="L2224" s="94"/>
      <c r="M2224" s="94"/>
      <c r="N2224" s="94"/>
      <c r="O2224" s="170"/>
    </row>
    <row r="2225" spans="1:15" ht="15" customHeight="1">
      <c r="A2225" s="91">
        <v>2001041</v>
      </c>
      <c r="B2225" s="41" t="s">
        <v>98</v>
      </c>
      <c r="C2225" s="43">
        <v>201</v>
      </c>
      <c r="D2225" s="41" t="s">
        <v>152</v>
      </c>
      <c r="E2225" s="41">
        <v>120001</v>
      </c>
      <c r="F2225" s="42" t="s">
        <v>231</v>
      </c>
      <c r="G2225" s="41"/>
      <c r="H2225" s="41"/>
      <c r="I2225" s="41">
        <v>1119.44</v>
      </c>
      <c r="J2225" s="203"/>
      <c r="K2225" s="286" t="s">
        <v>154</v>
      </c>
      <c r="L2225" s="94"/>
      <c r="M2225" s="94"/>
      <c r="N2225" s="94"/>
      <c r="O2225" s="170"/>
    </row>
    <row r="2226" spans="1:15" ht="15" customHeight="1">
      <c r="A2226" s="91">
        <v>2001041</v>
      </c>
      <c r="B2226" s="41" t="s">
        <v>98</v>
      </c>
      <c r="C2226" s="43">
        <v>201</v>
      </c>
      <c r="D2226" s="41" t="s">
        <v>152</v>
      </c>
      <c r="E2226" s="41">
        <v>120001</v>
      </c>
      <c r="F2226" s="42" t="s">
        <v>231</v>
      </c>
      <c r="G2226" s="41"/>
      <c r="H2226" s="41"/>
      <c r="I2226" s="41">
        <v>-299</v>
      </c>
      <c r="J2226" s="203"/>
      <c r="K2226" s="286" t="s">
        <v>154</v>
      </c>
      <c r="L2226" s="94"/>
      <c r="M2226" s="94"/>
      <c r="N2226" s="94"/>
      <c r="O2226" s="170"/>
    </row>
    <row r="2227" spans="1:15" ht="15" customHeight="1">
      <c r="A2227" s="91">
        <v>2001041</v>
      </c>
      <c r="B2227" s="41" t="s">
        <v>98</v>
      </c>
      <c r="C2227" s="43">
        <v>201</v>
      </c>
      <c r="D2227" s="41" t="s">
        <v>152</v>
      </c>
      <c r="E2227" s="41">
        <v>120001</v>
      </c>
      <c r="F2227" s="42" t="s">
        <v>231</v>
      </c>
      <c r="G2227" s="41"/>
      <c r="H2227" s="41"/>
      <c r="I2227" s="41">
        <v>2880</v>
      </c>
      <c r="J2227" s="203"/>
      <c r="K2227" s="286" t="s">
        <v>154</v>
      </c>
      <c r="L2227" s="94"/>
      <c r="M2227" s="94"/>
      <c r="N2227" s="94"/>
      <c r="O2227" s="170"/>
    </row>
    <row r="2228" spans="1:15" ht="15" customHeight="1">
      <c r="A2228" s="91">
        <v>2001041</v>
      </c>
      <c r="B2228" s="41" t="s">
        <v>98</v>
      </c>
      <c r="C2228" s="43">
        <v>201</v>
      </c>
      <c r="D2228" s="41" t="s">
        <v>152</v>
      </c>
      <c r="E2228" s="41">
        <v>120001</v>
      </c>
      <c r="F2228" s="42" t="s">
        <v>231</v>
      </c>
      <c r="G2228" s="41"/>
      <c r="H2228" s="41"/>
      <c r="I2228" s="41">
        <v>8880.8799999999992</v>
      </c>
      <c r="J2228" s="203"/>
      <c r="K2228" s="286" t="s">
        <v>154</v>
      </c>
      <c r="L2228" s="94"/>
      <c r="M2228" s="94"/>
      <c r="N2228" s="94"/>
      <c r="O2228" s="170"/>
    </row>
    <row r="2229" spans="1:15" ht="15" customHeight="1">
      <c r="A2229" s="91">
        <v>2001041</v>
      </c>
      <c r="B2229" s="41" t="s">
        <v>98</v>
      </c>
      <c r="C2229" s="43">
        <v>201</v>
      </c>
      <c r="D2229" s="41" t="s">
        <v>152</v>
      </c>
      <c r="E2229" s="41">
        <v>120001</v>
      </c>
      <c r="F2229" s="42" t="s">
        <v>231</v>
      </c>
      <c r="G2229" s="41"/>
      <c r="H2229" s="41"/>
      <c r="I2229" s="41">
        <v>6714.84</v>
      </c>
      <c r="J2229" s="203"/>
      <c r="K2229" s="286" t="s">
        <v>154</v>
      </c>
      <c r="L2229" s="94"/>
      <c r="M2229" s="94"/>
      <c r="N2229" s="94"/>
      <c r="O2229" s="170"/>
    </row>
    <row r="2230" spans="1:15" ht="15" customHeight="1">
      <c r="A2230" s="91">
        <v>2000010</v>
      </c>
      <c r="B2230" s="41" t="s">
        <v>159</v>
      </c>
      <c r="C2230" s="43">
        <v>201</v>
      </c>
      <c r="D2230" s="41" t="s">
        <v>152</v>
      </c>
      <c r="E2230" s="41">
        <v>120002</v>
      </c>
      <c r="F2230" s="42" t="s">
        <v>232</v>
      </c>
      <c r="G2230" s="41"/>
      <c r="H2230" s="41"/>
      <c r="I2230" s="41">
        <v>454</v>
      </c>
      <c r="J2230" s="203"/>
      <c r="K2230" s="286" t="s">
        <v>161</v>
      </c>
      <c r="L2230" s="94"/>
      <c r="M2230" s="94"/>
      <c r="N2230" s="94"/>
      <c r="O2230" s="170"/>
    </row>
    <row r="2231" spans="1:15" ht="15" customHeight="1">
      <c r="A2231" s="91">
        <v>2000010</v>
      </c>
      <c r="B2231" s="41" t="s">
        <v>159</v>
      </c>
      <c r="C2231" s="43">
        <v>201</v>
      </c>
      <c r="D2231" s="41" t="s">
        <v>152</v>
      </c>
      <c r="E2231" s="41">
        <v>120002</v>
      </c>
      <c r="F2231" s="42" t="s">
        <v>232</v>
      </c>
      <c r="G2231" s="41"/>
      <c r="H2231" s="41"/>
      <c r="I2231" s="41">
        <v>204</v>
      </c>
      <c r="J2231" s="203"/>
      <c r="K2231" s="286" t="s">
        <v>161</v>
      </c>
      <c r="L2231" s="94"/>
      <c r="M2231" s="94"/>
      <c r="N2231" s="94"/>
      <c r="O2231" s="170"/>
    </row>
    <row r="2232" spans="1:15" ht="15" customHeight="1">
      <c r="A2232" s="91">
        <v>2001021</v>
      </c>
      <c r="B2232" s="41" t="s">
        <v>89</v>
      </c>
      <c r="C2232" s="43">
        <v>201</v>
      </c>
      <c r="D2232" s="41" t="s">
        <v>152</v>
      </c>
      <c r="E2232" s="41">
        <v>120002</v>
      </c>
      <c r="F2232" s="42" t="s">
        <v>232</v>
      </c>
      <c r="G2232" s="41"/>
      <c r="H2232" s="41"/>
      <c r="I2232" s="41">
        <v>190.46</v>
      </c>
      <c r="J2232" s="203"/>
      <c r="K2232" s="286" t="s">
        <v>154</v>
      </c>
      <c r="L2232" s="94"/>
      <c r="M2232" s="94"/>
      <c r="N2232" s="94"/>
      <c r="O2232" s="170"/>
    </row>
    <row r="2233" spans="1:15" ht="15" customHeight="1">
      <c r="A2233" s="91">
        <v>2001011</v>
      </c>
      <c r="B2233" s="41" t="s">
        <v>97</v>
      </c>
      <c r="C2233" s="43">
        <v>201</v>
      </c>
      <c r="D2233" s="41" t="s">
        <v>152</v>
      </c>
      <c r="E2233" s="41">
        <v>120002</v>
      </c>
      <c r="F2233" s="42" t="s">
        <v>232</v>
      </c>
      <c r="G2233" s="41"/>
      <c r="H2233" s="41"/>
      <c r="I2233" s="41">
        <v>6444</v>
      </c>
      <c r="J2233" s="203"/>
      <c r="K2233" s="286" t="s">
        <v>154</v>
      </c>
      <c r="L2233" s="94"/>
      <c r="M2233" s="94"/>
      <c r="N2233" s="94"/>
      <c r="O2233" s="170"/>
    </row>
    <row r="2234" spans="1:15" ht="15" customHeight="1">
      <c r="A2234" s="91">
        <v>2000010</v>
      </c>
      <c r="B2234" s="41" t="s">
        <v>159</v>
      </c>
      <c r="C2234" s="43">
        <v>201</v>
      </c>
      <c r="D2234" s="41" t="s">
        <v>152</v>
      </c>
      <c r="E2234" s="41">
        <v>120002</v>
      </c>
      <c r="F2234" s="42" t="s">
        <v>232</v>
      </c>
      <c r="G2234" s="41"/>
      <c r="H2234" s="41"/>
      <c r="I2234" s="41">
        <v>772</v>
      </c>
      <c r="J2234" s="203"/>
      <c r="K2234" s="286" t="s">
        <v>161</v>
      </c>
      <c r="L2234" s="94"/>
      <c r="M2234" s="94"/>
      <c r="N2234" s="94"/>
      <c r="O2234" s="170"/>
    </row>
    <row r="2235" spans="1:15" ht="15" customHeight="1">
      <c r="A2235" s="91">
        <v>2001041</v>
      </c>
      <c r="B2235" s="41" t="s">
        <v>98</v>
      </c>
      <c r="C2235" s="43">
        <v>201</v>
      </c>
      <c r="D2235" s="41" t="s">
        <v>152</v>
      </c>
      <c r="E2235" s="41">
        <v>120002</v>
      </c>
      <c r="F2235" s="42" t="s">
        <v>232</v>
      </c>
      <c r="G2235" s="41"/>
      <c r="H2235" s="41"/>
      <c r="I2235" s="41">
        <v>623</v>
      </c>
      <c r="J2235" s="203"/>
      <c r="K2235" s="286" t="s">
        <v>154</v>
      </c>
      <c r="L2235" s="94"/>
      <c r="M2235" s="94"/>
      <c r="N2235" s="94"/>
      <c r="O2235" s="170"/>
    </row>
    <row r="2236" spans="1:15" ht="15" customHeight="1">
      <c r="A2236" s="91">
        <v>2001041</v>
      </c>
      <c r="B2236" s="41" t="s">
        <v>98</v>
      </c>
      <c r="C2236" s="43">
        <v>201</v>
      </c>
      <c r="D2236" s="41" t="s">
        <v>152</v>
      </c>
      <c r="E2236" s="41">
        <v>120005</v>
      </c>
      <c r="F2236" s="201" t="s">
        <v>233</v>
      </c>
      <c r="G2236" s="41"/>
      <c r="H2236" s="41"/>
      <c r="I2236" s="41">
        <v>644</v>
      </c>
      <c r="J2236" s="203"/>
      <c r="K2236" s="286" t="s">
        <v>154</v>
      </c>
      <c r="L2236" s="94"/>
      <c r="M2236" s="94"/>
      <c r="N2236" s="94"/>
      <c r="O2236" s="170"/>
    </row>
    <row r="2237" spans="1:15" ht="15" customHeight="1">
      <c r="A2237" s="91">
        <v>2001051</v>
      </c>
      <c r="B2237" s="41" t="s">
        <v>87</v>
      </c>
      <c r="C2237" s="43">
        <v>201</v>
      </c>
      <c r="D2237" s="41" t="s">
        <v>152</v>
      </c>
      <c r="E2237" s="41">
        <v>120005</v>
      </c>
      <c r="F2237" s="201" t="s">
        <v>233</v>
      </c>
      <c r="G2237" s="41"/>
      <c r="H2237" s="41"/>
      <c r="I2237" s="41">
        <v>319.2</v>
      </c>
      <c r="J2237" s="203"/>
      <c r="K2237" s="286" t="s">
        <v>154</v>
      </c>
      <c r="L2237" s="94"/>
      <c r="M2237" s="94"/>
      <c r="N2237" s="94"/>
      <c r="O2237" s="170"/>
    </row>
    <row r="2238" spans="1:15" ht="15" customHeight="1">
      <c r="A2238" s="91">
        <v>2001041</v>
      </c>
      <c r="B2238" s="41" t="s">
        <v>98</v>
      </c>
      <c r="C2238" s="43">
        <v>201</v>
      </c>
      <c r="D2238" s="41" t="s">
        <v>152</v>
      </c>
      <c r="E2238" s="41">
        <v>120005</v>
      </c>
      <c r="F2238" s="201" t="s">
        <v>233</v>
      </c>
      <c r="G2238" s="41"/>
      <c r="H2238" s="41"/>
      <c r="I2238" s="41">
        <v>1356</v>
      </c>
      <c r="J2238" s="203"/>
      <c r="K2238" s="286" t="s">
        <v>154</v>
      </c>
      <c r="L2238" s="94"/>
      <c r="M2238" s="94"/>
      <c r="N2238" s="94"/>
      <c r="O2238" s="170"/>
    </row>
    <row r="2239" spans="1:15" ht="15" customHeight="1">
      <c r="A2239" s="91">
        <v>2001051</v>
      </c>
      <c r="B2239" s="41" t="s">
        <v>87</v>
      </c>
      <c r="C2239" s="43">
        <v>201</v>
      </c>
      <c r="D2239" s="41" t="s">
        <v>152</v>
      </c>
      <c r="E2239" s="41">
        <v>120005</v>
      </c>
      <c r="F2239" s="201" t="s">
        <v>233</v>
      </c>
      <c r="G2239" s="41"/>
      <c r="H2239" s="41"/>
      <c r="I2239" s="41">
        <v>3978</v>
      </c>
      <c r="J2239" s="203"/>
      <c r="K2239" s="286" t="s">
        <v>154</v>
      </c>
      <c r="L2239" s="94"/>
      <c r="M2239" s="94"/>
      <c r="N2239" s="94"/>
      <c r="O2239" s="170"/>
    </row>
    <row r="2240" spans="1:15" ht="15" customHeight="1">
      <c r="A2240" s="91">
        <v>2001051</v>
      </c>
      <c r="B2240" s="41" t="s">
        <v>87</v>
      </c>
      <c r="C2240" s="43">
        <v>201</v>
      </c>
      <c r="D2240" s="41" t="s">
        <v>152</v>
      </c>
      <c r="E2240" s="41">
        <v>120005</v>
      </c>
      <c r="F2240" s="201" t="s">
        <v>233</v>
      </c>
      <c r="G2240" s="41"/>
      <c r="H2240" s="41"/>
      <c r="I2240" s="41">
        <v>1339.2</v>
      </c>
      <c r="J2240" s="203"/>
      <c r="K2240" s="286" t="s">
        <v>154</v>
      </c>
      <c r="L2240" s="94"/>
      <c r="M2240" s="94"/>
      <c r="N2240" s="94"/>
      <c r="O2240" s="170"/>
    </row>
    <row r="2241" spans="1:15" ht="15" customHeight="1">
      <c r="A2241" s="91">
        <v>2001041</v>
      </c>
      <c r="B2241" s="41" t="s">
        <v>98</v>
      </c>
      <c r="C2241" s="43">
        <v>201</v>
      </c>
      <c r="D2241" s="41" t="s">
        <v>152</v>
      </c>
      <c r="E2241" s="41">
        <v>120005</v>
      </c>
      <c r="F2241" s="201" t="s">
        <v>233</v>
      </c>
      <c r="G2241" s="41"/>
      <c r="H2241" s="41"/>
      <c r="I2241" s="41">
        <v>1493</v>
      </c>
      <c r="J2241" s="203"/>
      <c r="K2241" s="286" t="s">
        <v>154</v>
      </c>
      <c r="L2241" s="94"/>
      <c r="M2241" s="94"/>
      <c r="N2241" s="94"/>
      <c r="O2241" s="170"/>
    </row>
    <row r="2242" spans="1:15" ht="15" customHeight="1">
      <c r="A2242" s="91">
        <v>2001041</v>
      </c>
      <c r="B2242" s="41" t="s">
        <v>98</v>
      </c>
      <c r="C2242" s="43">
        <v>201</v>
      </c>
      <c r="D2242" s="41" t="s">
        <v>152</v>
      </c>
      <c r="E2242" s="41">
        <v>120005</v>
      </c>
      <c r="F2242" s="201" t="s">
        <v>233</v>
      </c>
      <c r="G2242" s="41"/>
      <c r="H2242" s="41"/>
      <c r="I2242" s="41">
        <v>1265</v>
      </c>
      <c r="J2242" s="203"/>
      <c r="K2242" s="286" t="s">
        <v>154</v>
      </c>
      <c r="L2242" s="94"/>
      <c r="M2242" s="94"/>
      <c r="N2242" s="94"/>
      <c r="O2242" s="170"/>
    </row>
    <row r="2243" spans="1:15" ht="15" customHeight="1">
      <c r="A2243" s="91">
        <v>2001041</v>
      </c>
      <c r="B2243" s="41" t="s">
        <v>98</v>
      </c>
      <c r="C2243" s="43">
        <v>201</v>
      </c>
      <c r="D2243" s="41" t="s">
        <v>152</v>
      </c>
      <c r="E2243" s="41">
        <v>120005</v>
      </c>
      <c r="F2243" s="201" t="s">
        <v>233</v>
      </c>
      <c r="G2243" s="41"/>
      <c r="H2243" s="41"/>
      <c r="I2243" s="41">
        <v>375.2</v>
      </c>
      <c r="J2243" s="203"/>
      <c r="K2243" s="286" t="s">
        <v>154</v>
      </c>
      <c r="L2243" s="94"/>
      <c r="M2243" s="94"/>
      <c r="N2243" s="94"/>
      <c r="O2243" s="170"/>
    </row>
    <row r="2244" spans="1:15" ht="15" customHeight="1">
      <c r="A2244" s="91">
        <v>2001041</v>
      </c>
      <c r="B2244" s="41" t="s">
        <v>98</v>
      </c>
      <c r="C2244" s="43">
        <v>201</v>
      </c>
      <c r="D2244" s="41" t="s">
        <v>152</v>
      </c>
      <c r="E2244" s="41">
        <v>120005</v>
      </c>
      <c r="F2244" s="201" t="s">
        <v>233</v>
      </c>
      <c r="G2244" s="41"/>
      <c r="H2244" s="41"/>
      <c r="I2244" s="41">
        <v>2733</v>
      </c>
      <c r="J2244" s="203"/>
      <c r="K2244" s="286" t="s">
        <v>154</v>
      </c>
      <c r="L2244" s="94"/>
      <c r="M2244" s="94"/>
      <c r="N2244" s="94"/>
      <c r="O2244" s="170"/>
    </row>
    <row r="2245" spans="1:15" ht="15" customHeight="1">
      <c r="A2245" s="91">
        <v>2001041</v>
      </c>
      <c r="B2245" s="41" t="s">
        <v>98</v>
      </c>
      <c r="C2245" s="43">
        <v>201</v>
      </c>
      <c r="D2245" s="41" t="s">
        <v>152</v>
      </c>
      <c r="E2245" s="41">
        <v>120005</v>
      </c>
      <c r="F2245" s="201" t="s">
        <v>233</v>
      </c>
      <c r="G2245" s="41"/>
      <c r="H2245" s="41"/>
      <c r="I2245" s="41">
        <v>1417.6</v>
      </c>
      <c r="J2245" s="203"/>
      <c r="K2245" s="286" t="s">
        <v>154</v>
      </c>
      <c r="L2245" s="94"/>
      <c r="M2245" s="94"/>
      <c r="N2245" s="94"/>
      <c r="O2245" s="170"/>
    </row>
    <row r="2246" spans="1:15" ht="15" customHeight="1">
      <c r="A2246" s="91">
        <v>2001041</v>
      </c>
      <c r="B2246" s="41" t="s">
        <v>98</v>
      </c>
      <c r="C2246" s="43">
        <v>201</v>
      </c>
      <c r="D2246" s="41" t="s">
        <v>152</v>
      </c>
      <c r="E2246" s="41">
        <v>120005</v>
      </c>
      <c r="F2246" s="201" t="s">
        <v>233</v>
      </c>
      <c r="G2246" s="41"/>
      <c r="H2246" s="41"/>
      <c r="I2246" s="41">
        <v>4319</v>
      </c>
      <c r="J2246" s="203"/>
      <c r="K2246" s="286" t="s">
        <v>154</v>
      </c>
      <c r="L2246" s="94"/>
      <c r="M2246" s="94"/>
      <c r="N2246" s="94"/>
      <c r="O2246" s="170"/>
    </row>
    <row r="2247" spans="1:15" ht="15" customHeight="1">
      <c r="A2247" s="91">
        <v>2001051</v>
      </c>
      <c r="B2247" s="41" t="s">
        <v>87</v>
      </c>
      <c r="C2247" s="43">
        <v>201</v>
      </c>
      <c r="D2247" s="41" t="s">
        <v>152</v>
      </c>
      <c r="E2247" s="41">
        <v>120005</v>
      </c>
      <c r="F2247" s="201" t="s">
        <v>233</v>
      </c>
      <c r="G2247" s="41"/>
      <c r="H2247" s="41"/>
      <c r="I2247" s="41">
        <v>249</v>
      </c>
      <c r="J2247" s="203"/>
      <c r="K2247" s="286" t="s">
        <v>154</v>
      </c>
      <c r="L2247" s="94"/>
      <c r="M2247" s="94"/>
      <c r="N2247" s="94"/>
      <c r="O2247" s="170"/>
    </row>
    <row r="2248" spans="1:15" ht="15" customHeight="1">
      <c r="A2248" s="91">
        <v>2001041</v>
      </c>
      <c r="B2248" s="41" t="s">
        <v>98</v>
      </c>
      <c r="C2248" s="43">
        <v>201</v>
      </c>
      <c r="D2248" s="41" t="s">
        <v>152</v>
      </c>
      <c r="E2248" s="41">
        <v>120005</v>
      </c>
      <c r="F2248" s="201" t="s">
        <v>233</v>
      </c>
      <c r="G2248" s="41"/>
      <c r="H2248" s="41"/>
      <c r="I2248" s="41">
        <v>996</v>
      </c>
      <c r="J2248" s="203"/>
      <c r="K2248" s="286" t="s">
        <v>154</v>
      </c>
      <c r="L2248" s="94"/>
      <c r="M2248" s="94"/>
      <c r="N2248" s="94"/>
      <c r="O2248" s="170"/>
    </row>
    <row r="2249" spans="1:15" ht="15" customHeight="1">
      <c r="A2249" s="91">
        <v>2001041</v>
      </c>
      <c r="B2249" s="41" t="s">
        <v>98</v>
      </c>
      <c r="C2249" s="43">
        <v>201</v>
      </c>
      <c r="D2249" s="41" t="s">
        <v>152</v>
      </c>
      <c r="E2249" s="41">
        <v>120005</v>
      </c>
      <c r="F2249" s="201" t="s">
        <v>233</v>
      </c>
      <c r="G2249" s="41"/>
      <c r="H2249" s="41"/>
      <c r="I2249" s="41">
        <v>938.56</v>
      </c>
      <c r="J2249" s="203"/>
      <c r="K2249" s="286" t="s">
        <v>154</v>
      </c>
      <c r="L2249" s="94"/>
      <c r="M2249" s="94"/>
      <c r="N2249" s="94"/>
      <c r="O2249" s="170"/>
    </row>
    <row r="2250" spans="1:15" ht="15" customHeight="1">
      <c r="A2250" s="91">
        <v>2001041</v>
      </c>
      <c r="B2250" s="41" t="s">
        <v>98</v>
      </c>
      <c r="C2250" s="43">
        <v>201</v>
      </c>
      <c r="D2250" s="41" t="s">
        <v>152</v>
      </c>
      <c r="E2250" s="41">
        <v>120005</v>
      </c>
      <c r="F2250" s="201" t="s">
        <v>233</v>
      </c>
      <c r="G2250" s="41"/>
      <c r="H2250" s="41"/>
      <c r="I2250" s="41">
        <v>2101</v>
      </c>
      <c r="J2250" s="203"/>
      <c r="K2250" s="286" t="s">
        <v>154</v>
      </c>
      <c r="L2250" s="94"/>
      <c r="M2250" s="94"/>
      <c r="N2250" s="94"/>
      <c r="O2250" s="170"/>
    </row>
    <row r="2251" spans="1:15" ht="15" customHeight="1">
      <c r="A2251" s="91">
        <v>2001041</v>
      </c>
      <c r="B2251" s="41" t="s">
        <v>98</v>
      </c>
      <c r="C2251" s="43">
        <v>201</v>
      </c>
      <c r="D2251" s="41" t="s">
        <v>152</v>
      </c>
      <c r="E2251" s="41">
        <v>120005</v>
      </c>
      <c r="F2251" s="201" t="s">
        <v>233</v>
      </c>
      <c r="G2251" s="41"/>
      <c r="H2251" s="41"/>
      <c r="I2251" s="41">
        <v>318.39999999999998</v>
      </c>
      <c r="J2251" s="203"/>
      <c r="K2251" s="286" t="s">
        <v>154</v>
      </c>
      <c r="L2251" s="94"/>
      <c r="M2251" s="94"/>
      <c r="N2251" s="94"/>
      <c r="O2251" s="170"/>
    </row>
    <row r="2252" spans="1:15" ht="15" customHeight="1">
      <c r="A2252" s="91">
        <v>2001041</v>
      </c>
      <c r="B2252" s="41" t="s">
        <v>98</v>
      </c>
      <c r="C2252" s="43">
        <v>201</v>
      </c>
      <c r="D2252" s="41" t="s">
        <v>152</v>
      </c>
      <c r="E2252" s="41">
        <v>120005</v>
      </c>
      <c r="F2252" s="201" t="s">
        <v>233</v>
      </c>
      <c r="G2252" s="41"/>
      <c r="H2252" s="41"/>
      <c r="I2252" s="41">
        <v>152.63999999999999</v>
      </c>
      <c r="J2252" s="203"/>
      <c r="K2252" s="286" t="s">
        <v>154</v>
      </c>
      <c r="L2252" s="94"/>
      <c r="M2252" s="94"/>
      <c r="N2252" s="94"/>
      <c r="O2252" s="170"/>
    </row>
    <row r="2253" spans="1:15" ht="15" customHeight="1">
      <c r="A2253" s="91">
        <v>2001041</v>
      </c>
      <c r="B2253" s="41" t="s">
        <v>98</v>
      </c>
      <c r="C2253" s="43">
        <v>201</v>
      </c>
      <c r="D2253" s="41" t="s">
        <v>152</v>
      </c>
      <c r="E2253" s="41">
        <v>122000</v>
      </c>
      <c r="F2253" s="201" t="s">
        <v>234</v>
      </c>
      <c r="G2253" s="41"/>
      <c r="H2253" s="41"/>
      <c r="I2253" s="41">
        <v>-1480.31</v>
      </c>
      <c r="J2253" s="203"/>
      <c r="K2253" s="286" t="s">
        <v>154</v>
      </c>
      <c r="L2253" s="94"/>
      <c r="M2253" s="94"/>
      <c r="N2253" s="94"/>
      <c r="O2253" s="170"/>
    </row>
    <row r="2254" spans="1:15" ht="15" customHeight="1">
      <c r="A2254" s="91">
        <v>2001021</v>
      </c>
      <c r="B2254" s="41" t="s">
        <v>89</v>
      </c>
      <c r="C2254" s="43">
        <v>201</v>
      </c>
      <c r="D2254" s="41" t="s">
        <v>152</v>
      </c>
      <c r="E2254" s="41">
        <v>122000</v>
      </c>
      <c r="F2254" s="201" t="s">
        <v>234</v>
      </c>
      <c r="G2254" s="41"/>
      <c r="H2254" s="41"/>
      <c r="I2254" s="41">
        <v>3970.71</v>
      </c>
      <c r="J2254" s="203"/>
      <c r="K2254" s="286" t="s">
        <v>154</v>
      </c>
      <c r="L2254" s="94"/>
      <c r="M2254" s="94"/>
      <c r="N2254" s="94"/>
      <c r="O2254" s="170"/>
    </row>
    <row r="2255" spans="1:15" ht="15" customHeight="1">
      <c r="A2255" s="91">
        <v>2001011</v>
      </c>
      <c r="B2255" s="41" t="s">
        <v>97</v>
      </c>
      <c r="C2255" s="43">
        <v>201</v>
      </c>
      <c r="D2255" s="41" t="s">
        <v>152</v>
      </c>
      <c r="E2255" s="41">
        <v>122000</v>
      </c>
      <c r="F2255" s="201" t="s">
        <v>234</v>
      </c>
      <c r="G2255" s="41"/>
      <c r="H2255" s="41"/>
      <c r="I2255" s="41">
        <v>1116.9100000000001</v>
      </c>
      <c r="J2255" s="203"/>
      <c r="K2255" s="286" t="s">
        <v>154</v>
      </c>
      <c r="L2255" s="94"/>
      <c r="M2255" s="94"/>
      <c r="N2255" s="94"/>
      <c r="O2255" s="170"/>
    </row>
    <row r="2256" spans="1:15" ht="15" customHeight="1">
      <c r="A2256" s="91">
        <v>2001021</v>
      </c>
      <c r="B2256" s="41" t="s">
        <v>89</v>
      </c>
      <c r="C2256" s="43">
        <v>201</v>
      </c>
      <c r="D2256" s="41" t="s">
        <v>152</v>
      </c>
      <c r="E2256" s="41">
        <v>122000</v>
      </c>
      <c r="F2256" s="201" t="s">
        <v>234</v>
      </c>
      <c r="G2256" s="41"/>
      <c r="H2256" s="41"/>
      <c r="I2256" s="41">
        <v>3970.12</v>
      </c>
      <c r="J2256" s="203"/>
      <c r="K2256" s="286" t="s">
        <v>154</v>
      </c>
      <c r="L2256" s="94"/>
      <c r="M2256" s="94"/>
      <c r="N2256" s="94"/>
      <c r="O2256" s="170"/>
    </row>
    <row r="2257" spans="1:15" ht="15" customHeight="1">
      <c r="A2257" s="91">
        <v>2001011</v>
      </c>
      <c r="B2257" s="41" t="s">
        <v>97</v>
      </c>
      <c r="C2257" s="43">
        <v>201</v>
      </c>
      <c r="D2257" s="41" t="s">
        <v>152</v>
      </c>
      <c r="E2257" s="41">
        <v>122000</v>
      </c>
      <c r="F2257" s="201" t="s">
        <v>234</v>
      </c>
      <c r="G2257" s="41"/>
      <c r="H2257" s="41"/>
      <c r="I2257" s="41">
        <v>1116.9100000000001</v>
      </c>
      <c r="J2257" s="203"/>
      <c r="K2257" s="286" t="s">
        <v>154</v>
      </c>
      <c r="L2257" s="94"/>
      <c r="M2257" s="94"/>
      <c r="N2257" s="94"/>
      <c r="O2257" s="170"/>
    </row>
    <row r="2258" spans="1:15" ht="15" customHeight="1">
      <c r="A2258" s="91">
        <v>2001041</v>
      </c>
      <c r="B2258" s="41" t="s">
        <v>98</v>
      </c>
      <c r="C2258" s="43">
        <v>201</v>
      </c>
      <c r="D2258" s="41" t="s">
        <v>152</v>
      </c>
      <c r="E2258" s="41">
        <v>122000</v>
      </c>
      <c r="F2258" s="201" t="s">
        <v>234</v>
      </c>
      <c r="G2258" s="41"/>
      <c r="H2258" s="41"/>
      <c r="I2258" s="41">
        <v>5687</v>
      </c>
      <c r="J2258" s="203"/>
      <c r="K2258" s="286" t="s">
        <v>154</v>
      </c>
      <c r="L2258" s="94"/>
      <c r="M2258" s="94"/>
      <c r="N2258" s="94"/>
      <c r="O2258" s="170"/>
    </row>
    <row r="2259" spans="1:15" ht="15" customHeight="1">
      <c r="A2259" s="91">
        <v>2001011</v>
      </c>
      <c r="B2259" s="41" t="s">
        <v>97</v>
      </c>
      <c r="C2259" s="43">
        <v>201</v>
      </c>
      <c r="D2259" s="41" t="s">
        <v>152</v>
      </c>
      <c r="E2259" s="41">
        <v>122000</v>
      </c>
      <c r="F2259" s="201" t="s">
        <v>234</v>
      </c>
      <c r="G2259" s="41"/>
      <c r="H2259" s="41"/>
      <c r="I2259" s="41">
        <v>1116.9100000000001</v>
      </c>
      <c r="J2259" s="203"/>
      <c r="K2259" s="286" t="s">
        <v>154</v>
      </c>
      <c r="L2259" s="94"/>
      <c r="M2259" s="94"/>
      <c r="N2259" s="94"/>
      <c r="O2259" s="170"/>
    </row>
    <row r="2260" spans="1:15" ht="15" customHeight="1">
      <c r="A2260" s="91">
        <v>2001041</v>
      </c>
      <c r="B2260" s="41" t="s">
        <v>98</v>
      </c>
      <c r="C2260" s="43">
        <v>201</v>
      </c>
      <c r="D2260" s="41" t="s">
        <v>152</v>
      </c>
      <c r="E2260" s="41">
        <v>123000</v>
      </c>
      <c r="F2260" s="201" t="s">
        <v>235</v>
      </c>
      <c r="G2260" s="41"/>
      <c r="H2260" s="41"/>
      <c r="I2260" s="41">
        <v>2105</v>
      </c>
      <c r="J2260" s="203"/>
      <c r="K2260" s="286" t="s">
        <v>154</v>
      </c>
      <c r="L2260" s="94"/>
      <c r="M2260" s="94"/>
      <c r="N2260" s="94"/>
      <c r="O2260" s="170"/>
    </row>
    <row r="2261" spans="1:15" ht="15" customHeight="1">
      <c r="A2261" s="91">
        <v>2001041</v>
      </c>
      <c r="B2261" s="41" t="s">
        <v>98</v>
      </c>
      <c r="C2261" s="43">
        <v>201</v>
      </c>
      <c r="D2261" s="41" t="s">
        <v>152</v>
      </c>
      <c r="E2261" s="41">
        <v>123000</v>
      </c>
      <c r="F2261" s="42" t="s">
        <v>235</v>
      </c>
      <c r="G2261" s="41"/>
      <c r="H2261" s="41"/>
      <c r="I2261" s="41">
        <v>7500</v>
      </c>
      <c r="J2261" s="203"/>
      <c r="K2261" s="286" t="s">
        <v>154</v>
      </c>
      <c r="L2261" s="94"/>
      <c r="M2261" s="94"/>
      <c r="N2261" s="94"/>
      <c r="O2261" s="170"/>
    </row>
    <row r="2262" spans="1:15" ht="15" customHeight="1">
      <c r="A2262" s="91">
        <v>2001041</v>
      </c>
      <c r="B2262" s="41" t="s">
        <v>98</v>
      </c>
      <c r="C2262" s="43">
        <v>201</v>
      </c>
      <c r="D2262" s="41" t="s">
        <v>152</v>
      </c>
      <c r="E2262" s="41">
        <v>123000</v>
      </c>
      <c r="F2262" s="42" t="s">
        <v>235</v>
      </c>
      <c r="G2262" s="41"/>
      <c r="H2262" s="41"/>
      <c r="I2262" s="41">
        <v>213200</v>
      </c>
      <c r="J2262" s="203"/>
      <c r="K2262" s="286" t="s">
        <v>154</v>
      </c>
      <c r="L2262" s="94"/>
      <c r="M2262" s="94"/>
      <c r="N2262" s="94"/>
      <c r="O2262" s="170"/>
    </row>
    <row r="2263" spans="1:15" ht="15" customHeight="1">
      <c r="A2263" s="91">
        <v>2001051</v>
      </c>
      <c r="B2263" s="41" t="s">
        <v>87</v>
      </c>
      <c r="C2263" s="43">
        <v>201</v>
      </c>
      <c r="D2263" s="41" t="s">
        <v>152</v>
      </c>
      <c r="E2263" s="41">
        <v>123003</v>
      </c>
      <c r="F2263" s="201" t="s">
        <v>236</v>
      </c>
      <c r="G2263" s="41"/>
      <c r="H2263" s="41"/>
      <c r="I2263" s="41">
        <v>1160</v>
      </c>
      <c r="J2263" s="203"/>
      <c r="K2263" s="286" t="s">
        <v>154</v>
      </c>
      <c r="L2263" s="94"/>
      <c r="M2263" s="94"/>
      <c r="N2263" s="94"/>
      <c r="O2263" s="170"/>
    </row>
    <row r="2264" spans="1:15" ht="15" customHeight="1">
      <c r="A2264" s="91">
        <v>2001041</v>
      </c>
      <c r="B2264" s="41" t="s">
        <v>98</v>
      </c>
      <c r="C2264" s="43">
        <v>201</v>
      </c>
      <c r="D2264" s="41" t="s">
        <v>152</v>
      </c>
      <c r="E2264" s="41">
        <v>123003</v>
      </c>
      <c r="F2264" s="201" t="s">
        <v>236</v>
      </c>
      <c r="G2264" s="41"/>
      <c r="H2264" s="41"/>
      <c r="I2264" s="41">
        <v>27550</v>
      </c>
      <c r="J2264" s="203"/>
      <c r="K2264" s="286" t="s">
        <v>154</v>
      </c>
      <c r="L2264" s="94"/>
      <c r="M2264" s="94"/>
      <c r="N2264" s="94"/>
      <c r="O2264" s="170"/>
    </row>
    <row r="2265" spans="1:15" ht="15" customHeight="1">
      <c r="A2265" s="91">
        <v>2001011</v>
      </c>
      <c r="B2265" s="41" t="s">
        <v>97</v>
      </c>
      <c r="C2265" s="43">
        <v>201</v>
      </c>
      <c r="D2265" s="41" t="s">
        <v>152</v>
      </c>
      <c r="E2265" s="41">
        <v>123011</v>
      </c>
      <c r="F2265" s="42" t="s">
        <v>237</v>
      </c>
      <c r="G2265" s="41"/>
      <c r="H2265" s="41"/>
      <c r="I2265" s="41">
        <v>3975</v>
      </c>
      <c r="J2265" s="203"/>
      <c r="K2265" s="286" t="s">
        <v>154</v>
      </c>
      <c r="L2265" s="94"/>
      <c r="M2265" s="94"/>
      <c r="N2265" s="94"/>
      <c r="O2265" s="170"/>
    </row>
    <row r="2266" spans="1:15" ht="15" customHeight="1">
      <c r="A2266" s="91">
        <v>2000010</v>
      </c>
      <c r="B2266" s="41" t="s">
        <v>159</v>
      </c>
      <c r="C2266" s="43">
        <v>201</v>
      </c>
      <c r="D2266" s="41" t="s">
        <v>152</v>
      </c>
      <c r="E2266" s="41">
        <v>124000</v>
      </c>
      <c r="F2266" s="201" t="s">
        <v>238</v>
      </c>
      <c r="G2266" s="41"/>
      <c r="H2266" s="41"/>
      <c r="I2266" s="41">
        <v>6961</v>
      </c>
      <c r="J2266" s="203"/>
      <c r="K2266" s="166" t="s">
        <v>161</v>
      </c>
      <c r="L2266" s="94"/>
      <c r="M2266" s="94"/>
      <c r="N2266" s="94"/>
      <c r="O2266" s="170"/>
    </row>
    <row r="2267" spans="1:15" ht="15" customHeight="1">
      <c r="A2267" s="91">
        <v>2001041</v>
      </c>
      <c r="B2267" s="41" t="s">
        <v>98</v>
      </c>
      <c r="C2267" s="43">
        <v>201</v>
      </c>
      <c r="D2267" s="41" t="s">
        <v>152</v>
      </c>
      <c r="E2267" s="41">
        <v>124000</v>
      </c>
      <c r="F2267" s="42" t="s">
        <v>238</v>
      </c>
      <c r="G2267" s="41"/>
      <c r="H2267" s="41"/>
      <c r="I2267" s="41">
        <v>36420</v>
      </c>
      <c r="J2267" s="203"/>
      <c r="K2267" s="286" t="s">
        <v>154</v>
      </c>
      <c r="L2267" s="94"/>
      <c r="M2267" s="94"/>
      <c r="N2267" s="94"/>
      <c r="O2267" s="170"/>
    </row>
    <row r="2268" spans="1:15" ht="15" customHeight="1">
      <c r="A2268" s="91">
        <v>2000010</v>
      </c>
      <c r="B2268" s="41" t="s">
        <v>159</v>
      </c>
      <c r="C2268" s="43">
        <v>201</v>
      </c>
      <c r="D2268" s="41" t="s">
        <v>152</v>
      </c>
      <c r="E2268" s="41">
        <v>124000</v>
      </c>
      <c r="F2268" s="42" t="s">
        <v>238</v>
      </c>
      <c r="G2268" s="41"/>
      <c r="H2268" s="41"/>
      <c r="I2268" s="41">
        <v>6961</v>
      </c>
      <c r="J2268" s="203"/>
      <c r="K2268" s="166" t="s">
        <v>161</v>
      </c>
      <c r="L2268" s="94"/>
      <c r="M2268" s="94"/>
      <c r="N2268" s="94"/>
      <c r="O2268" s="170"/>
    </row>
    <row r="2269" spans="1:15" ht="15" customHeight="1">
      <c r="A2269" s="91">
        <v>2000010</v>
      </c>
      <c r="B2269" s="41" t="s">
        <v>159</v>
      </c>
      <c r="C2269" s="43">
        <v>201</v>
      </c>
      <c r="D2269" s="41" t="s">
        <v>152</v>
      </c>
      <c r="E2269" s="41">
        <v>124000</v>
      </c>
      <c r="F2269" s="42" t="s">
        <v>238</v>
      </c>
      <c r="G2269" s="41"/>
      <c r="H2269" s="41"/>
      <c r="I2269" s="41">
        <v>6961</v>
      </c>
      <c r="J2269" s="203"/>
      <c r="K2269" s="166" t="s">
        <v>161</v>
      </c>
      <c r="L2269" s="94"/>
      <c r="M2269" s="94"/>
      <c r="N2269" s="94"/>
      <c r="O2269" s="170"/>
    </row>
    <row r="2270" spans="1:15" ht="15" customHeight="1">
      <c r="A2270" s="91">
        <v>2001041</v>
      </c>
      <c r="B2270" s="41" t="s">
        <v>98</v>
      </c>
      <c r="C2270" s="43">
        <v>201</v>
      </c>
      <c r="D2270" s="41" t="s">
        <v>152</v>
      </c>
      <c r="E2270" s="41">
        <v>124000</v>
      </c>
      <c r="F2270" s="42" t="s">
        <v>238</v>
      </c>
      <c r="G2270" s="41"/>
      <c r="H2270" s="41"/>
      <c r="I2270" s="41">
        <v>3870</v>
      </c>
      <c r="J2270" s="203"/>
      <c r="K2270" s="286" t="s">
        <v>154</v>
      </c>
      <c r="L2270" s="94"/>
      <c r="M2270" s="94"/>
      <c r="N2270" s="94"/>
      <c r="O2270" s="170"/>
    </row>
    <row r="2271" spans="1:15" ht="15" customHeight="1">
      <c r="A2271" s="91">
        <v>2001021</v>
      </c>
      <c r="B2271" s="41" t="s">
        <v>89</v>
      </c>
      <c r="C2271" s="43">
        <v>201</v>
      </c>
      <c r="D2271" s="41" t="s">
        <v>152</v>
      </c>
      <c r="E2271" s="41">
        <v>124000</v>
      </c>
      <c r="F2271" s="42" t="s">
        <v>238</v>
      </c>
      <c r="G2271" s="41"/>
      <c r="H2271" s="41"/>
      <c r="I2271" s="41">
        <v>151.76</v>
      </c>
      <c r="J2271" s="203"/>
      <c r="K2271" s="286" t="s">
        <v>154</v>
      </c>
      <c r="L2271" s="94"/>
      <c r="M2271" s="94"/>
      <c r="N2271" s="94"/>
      <c r="O2271" s="170"/>
    </row>
    <row r="2272" spans="1:15" ht="15" customHeight="1">
      <c r="A2272" s="91">
        <v>2000010</v>
      </c>
      <c r="B2272" s="41" t="s">
        <v>159</v>
      </c>
      <c r="C2272" s="43">
        <v>201</v>
      </c>
      <c r="D2272" s="41" t="s">
        <v>152</v>
      </c>
      <c r="E2272" s="41">
        <v>124000</v>
      </c>
      <c r="F2272" s="42" t="s">
        <v>238</v>
      </c>
      <c r="G2272" s="41"/>
      <c r="H2272" s="41"/>
      <c r="I2272" s="41">
        <v>6961</v>
      </c>
      <c r="J2272" s="203"/>
      <c r="K2272" s="166" t="s">
        <v>161</v>
      </c>
      <c r="L2272" s="94"/>
      <c r="M2272" s="94"/>
      <c r="N2272" s="94"/>
      <c r="O2272" s="170"/>
    </row>
    <row r="2273" spans="1:15" ht="15" customHeight="1">
      <c r="A2273" s="91">
        <v>2001021</v>
      </c>
      <c r="B2273" s="41" t="s">
        <v>89</v>
      </c>
      <c r="C2273" s="43">
        <v>201</v>
      </c>
      <c r="D2273" s="41" t="s">
        <v>152</v>
      </c>
      <c r="E2273" s="41">
        <v>124009</v>
      </c>
      <c r="F2273" s="42" t="s">
        <v>239</v>
      </c>
      <c r="G2273" s="41"/>
      <c r="H2273" s="41"/>
      <c r="I2273" s="41">
        <v>1074</v>
      </c>
      <c r="J2273" s="203"/>
      <c r="K2273" s="286" t="s">
        <v>154</v>
      </c>
      <c r="L2273" s="94"/>
      <c r="M2273" s="94"/>
      <c r="N2273" s="94"/>
      <c r="O2273" s="170"/>
    </row>
    <row r="2274" spans="1:15" ht="15" customHeight="1">
      <c r="A2274" s="91">
        <v>2001021</v>
      </c>
      <c r="B2274" s="41" t="s">
        <v>89</v>
      </c>
      <c r="C2274" s="43">
        <v>201</v>
      </c>
      <c r="D2274" s="41" t="s">
        <v>152</v>
      </c>
      <c r="E2274" s="41">
        <v>124009</v>
      </c>
      <c r="F2274" s="42" t="s">
        <v>239</v>
      </c>
      <c r="G2274" s="41"/>
      <c r="H2274" s="41"/>
      <c r="I2274" s="41">
        <v>1074</v>
      </c>
      <c r="J2274" s="203"/>
      <c r="K2274" s="286" t="s">
        <v>154</v>
      </c>
      <c r="L2274" s="94"/>
      <c r="M2274" s="94"/>
      <c r="N2274" s="94"/>
      <c r="O2274" s="170"/>
    </row>
    <row r="2275" spans="1:15" ht="15" customHeight="1">
      <c r="A2275" s="91">
        <v>2001021</v>
      </c>
      <c r="B2275" s="41" t="s">
        <v>89</v>
      </c>
      <c r="C2275" s="43">
        <v>201</v>
      </c>
      <c r="D2275" s="41" t="s">
        <v>152</v>
      </c>
      <c r="E2275" s="41">
        <v>124009</v>
      </c>
      <c r="F2275" s="42" t="s">
        <v>239</v>
      </c>
      <c r="G2275" s="41"/>
      <c r="H2275" s="41"/>
      <c r="I2275" s="41">
        <v>1074</v>
      </c>
      <c r="J2275" s="203"/>
      <c r="K2275" s="286" t="s">
        <v>154</v>
      </c>
      <c r="L2275" s="94"/>
      <c r="M2275" s="94"/>
      <c r="N2275" s="94"/>
      <c r="O2275" s="170"/>
    </row>
    <row r="2276" spans="1:15" ht="15" customHeight="1">
      <c r="A2276" s="91">
        <v>2001021</v>
      </c>
      <c r="B2276" s="41" t="s">
        <v>89</v>
      </c>
      <c r="C2276" s="43">
        <v>201</v>
      </c>
      <c r="D2276" s="41" t="s">
        <v>152</v>
      </c>
      <c r="E2276" s="41">
        <v>124010</v>
      </c>
      <c r="F2276" s="42" t="s">
        <v>240</v>
      </c>
      <c r="G2276" s="41"/>
      <c r="H2276" s="41"/>
      <c r="I2276" s="41">
        <v>4550</v>
      </c>
      <c r="J2276" s="203"/>
      <c r="K2276" s="286" t="s">
        <v>154</v>
      </c>
      <c r="L2276" s="94"/>
      <c r="M2276" s="94"/>
      <c r="N2276" s="94"/>
      <c r="O2276" s="170"/>
    </row>
    <row r="2277" spans="1:15" ht="15" customHeight="1">
      <c r="A2277" s="91">
        <v>2001021</v>
      </c>
      <c r="B2277" s="41" t="s">
        <v>89</v>
      </c>
      <c r="C2277" s="43">
        <v>201</v>
      </c>
      <c r="D2277" s="41" t="s">
        <v>152</v>
      </c>
      <c r="E2277" s="41">
        <v>125000</v>
      </c>
      <c r="F2277" s="201" t="s">
        <v>241</v>
      </c>
      <c r="G2277" s="41"/>
      <c r="H2277" s="41"/>
      <c r="I2277" s="41">
        <v>604.69000000000005</v>
      </c>
      <c r="J2277" s="203"/>
      <c r="K2277" s="286" t="s">
        <v>154</v>
      </c>
      <c r="L2277" s="94"/>
      <c r="M2277" s="94"/>
      <c r="N2277" s="94"/>
      <c r="O2277" s="170"/>
    </row>
    <row r="2278" spans="1:15" ht="15" customHeight="1">
      <c r="A2278" s="91">
        <v>2001041</v>
      </c>
      <c r="B2278" s="41" t="s">
        <v>98</v>
      </c>
      <c r="C2278" s="43">
        <v>201</v>
      </c>
      <c r="D2278" s="41" t="s">
        <v>152</v>
      </c>
      <c r="E2278" s="41">
        <v>125000</v>
      </c>
      <c r="F2278" s="42" t="s">
        <v>241</v>
      </c>
      <c r="G2278" s="41"/>
      <c r="H2278" s="41"/>
      <c r="I2278" s="41">
        <v>330</v>
      </c>
      <c r="J2278" s="203"/>
      <c r="K2278" s="286" t="s">
        <v>154</v>
      </c>
      <c r="L2278" s="94"/>
      <c r="M2278" s="94"/>
      <c r="N2278" s="94"/>
      <c r="O2278" s="170"/>
    </row>
    <row r="2279" spans="1:15" ht="15" customHeight="1">
      <c r="A2279" s="91">
        <v>2001041</v>
      </c>
      <c r="B2279" s="41" t="s">
        <v>98</v>
      </c>
      <c r="C2279" s="43">
        <v>201</v>
      </c>
      <c r="D2279" s="41" t="s">
        <v>152</v>
      </c>
      <c r="E2279" s="41">
        <v>125000</v>
      </c>
      <c r="F2279" s="42" t="s">
        <v>241</v>
      </c>
      <c r="G2279" s="41"/>
      <c r="H2279" s="41"/>
      <c r="I2279" s="41">
        <v>599.91999999999996</v>
      </c>
      <c r="J2279" s="203"/>
      <c r="K2279" s="286" t="s">
        <v>154</v>
      </c>
      <c r="L2279" s="94"/>
      <c r="M2279" s="94"/>
      <c r="N2279" s="94"/>
      <c r="O2279" s="170"/>
    </row>
    <row r="2280" spans="1:15" ht="15" customHeight="1">
      <c r="A2280" s="91">
        <v>2001011</v>
      </c>
      <c r="B2280" s="41" t="s">
        <v>97</v>
      </c>
      <c r="C2280" s="43">
        <v>201</v>
      </c>
      <c r="D2280" s="41" t="s">
        <v>152</v>
      </c>
      <c r="E2280" s="41">
        <v>125000</v>
      </c>
      <c r="F2280" s="42" t="s">
        <v>241</v>
      </c>
      <c r="G2280" s="41"/>
      <c r="H2280" s="41"/>
      <c r="I2280" s="41">
        <v>1046.3</v>
      </c>
      <c r="J2280" s="203"/>
      <c r="K2280" s="286" t="s">
        <v>154</v>
      </c>
      <c r="L2280" s="94"/>
      <c r="M2280" s="94"/>
      <c r="N2280" s="94"/>
      <c r="O2280" s="170"/>
    </row>
    <row r="2281" spans="1:15" ht="15" customHeight="1">
      <c r="A2281" s="91">
        <v>2001021</v>
      </c>
      <c r="B2281" s="41" t="s">
        <v>89</v>
      </c>
      <c r="C2281" s="43">
        <v>201</v>
      </c>
      <c r="D2281" s="41" t="s">
        <v>152</v>
      </c>
      <c r="E2281" s="41">
        <v>127000</v>
      </c>
      <c r="F2281" s="201" t="s">
        <v>242</v>
      </c>
      <c r="G2281" s="41"/>
      <c r="H2281" s="41"/>
      <c r="I2281" s="41">
        <v>1890</v>
      </c>
      <c r="J2281" s="203"/>
      <c r="K2281" s="286" t="s">
        <v>154</v>
      </c>
      <c r="L2281" s="94"/>
      <c r="M2281" s="94"/>
      <c r="N2281" s="94"/>
      <c r="O2281" s="170"/>
    </row>
    <row r="2282" spans="1:15" ht="15" customHeight="1">
      <c r="A2282" s="91">
        <v>2001041</v>
      </c>
      <c r="B2282" s="41" t="s">
        <v>98</v>
      </c>
      <c r="C2282" s="43">
        <v>201</v>
      </c>
      <c r="D2282" s="41" t="s">
        <v>152</v>
      </c>
      <c r="E2282" s="41">
        <v>127001</v>
      </c>
      <c r="F2282" s="201" t="s">
        <v>243</v>
      </c>
      <c r="G2282" s="41"/>
      <c r="H2282" s="41"/>
      <c r="I2282" s="41">
        <v>581.58000000000004</v>
      </c>
      <c r="J2282" s="203"/>
      <c r="K2282" s="286" t="s">
        <v>154</v>
      </c>
      <c r="L2282" s="94"/>
      <c r="M2282" s="94"/>
      <c r="N2282" s="94"/>
      <c r="O2282" s="170"/>
    </row>
    <row r="2283" spans="1:15" ht="15" customHeight="1">
      <c r="A2283" s="91">
        <v>2001041</v>
      </c>
      <c r="B2283" s="41" t="s">
        <v>98</v>
      </c>
      <c r="C2283" s="43">
        <v>201</v>
      </c>
      <c r="D2283" s="41" t="s">
        <v>152</v>
      </c>
      <c r="E2283" s="41">
        <v>127001</v>
      </c>
      <c r="F2283" s="201" t="s">
        <v>243</v>
      </c>
      <c r="G2283" s="41"/>
      <c r="H2283" s="41"/>
      <c r="I2283" s="41">
        <v>511</v>
      </c>
      <c r="J2283" s="203"/>
      <c r="K2283" s="286" t="s">
        <v>154</v>
      </c>
      <c r="L2283" s="94"/>
      <c r="M2283" s="94"/>
      <c r="N2283" s="94"/>
      <c r="O2283" s="170"/>
    </row>
    <row r="2284" spans="1:15" ht="15" customHeight="1">
      <c r="A2284" s="91">
        <v>2001041</v>
      </c>
      <c r="B2284" s="41" t="s">
        <v>98</v>
      </c>
      <c r="C2284" s="43">
        <v>201</v>
      </c>
      <c r="D2284" s="41" t="s">
        <v>152</v>
      </c>
      <c r="E2284" s="41">
        <v>127001</v>
      </c>
      <c r="F2284" s="201" t="s">
        <v>243</v>
      </c>
      <c r="G2284" s="41"/>
      <c r="H2284" s="41"/>
      <c r="I2284" s="41">
        <v>1329</v>
      </c>
      <c r="J2284" s="203"/>
      <c r="K2284" s="286" t="s">
        <v>154</v>
      </c>
      <c r="L2284" s="94"/>
      <c r="M2284" s="94"/>
      <c r="N2284" s="94"/>
      <c r="O2284" s="170"/>
    </row>
    <row r="2285" spans="1:15" ht="15" customHeight="1">
      <c r="A2285" s="91">
        <v>2001011</v>
      </c>
      <c r="B2285" s="41" t="s">
        <v>97</v>
      </c>
      <c r="C2285" s="43">
        <v>201</v>
      </c>
      <c r="D2285" s="41" t="s">
        <v>152</v>
      </c>
      <c r="E2285" s="41">
        <v>127001</v>
      </c>
      <c r="F2285" s="201" t="s">
        <v>243</v>
      </c>
      <c r="G2285" s="41"/>
      <c r="H2285" s="41"/>
      <c r="I2285" s="41">
        <v>511</v>
      </c>
      <c r="J2285" s="203"/>
      <c r="K2285" s="286" t="s">
        <v>154</v>
      </c>
      <c r="L2285" s="94"/>
      <c r="M2285" s="94"/>
      <c r="N2285" s="94"/>
      <c r="O2285" s="170"/>
    </row>
    <row r="2286" spans="1:15" ht="15" customHeight="1">
      <c r="A2286" s="91">
        <v>2001021</v>
      </c>
      <c r="B2286" s="41" t="s">
        <v>89</v>
      </c>
      <c r="C2286" s="43">
        <v>201</v>
      </c>
      <c r="D2286" s="41" t="s">
        <v>152</v>
      </c>
      <c r="E2286" s="41">
        <v>127001</v>
      </c>
      <c r="F2286" s="201" t="s">
        <v>243</v>
      </c>
      <c r="G2286" s="41"/>
      <c r="H2286" s="41"/>
      <c r="I2286" s="41">
        <v>915</v>
      </c>
      <c r="J2286" s="203"/>
      <c r="K2286" s="286" t="s">
        <v>154</v>
      </c>
      <c r="L2286" s="94"/>
      <c r="M2286" s="94"/>
      <c r="N2286" s="94"/>
      <c r="O2286" s="170"/>
    </row>
    <row r="2287" spans="1:15" ht="15" customHeight="1">
      <c r="A2287" s="91">
        <v>2001041</v>
      </c>
      <c r="B2287" s="41" t="s">
        <v>98</v>
      </c>
      <c r="C2287" s="43">
        <v>201</v>
      </c>
      <c r="D2287" s="41" t="s">
        <v>152</v>
      </c>
      <c r="E2287" s="41">
        <v>127001</v>
      </c>
      <c r="F2287" s="201" t="s">
        <v>243</v>
      </c>
      <c r="G2287" s="41"/>
      <c r="H2287" s="41"/>
      <c r="I2287" s="41">
        <v>1109</v>
      </c>
      <c r="J2287" s="203"/>
      <c r="K2287" s="286" t="s">
        <v>154</v>
      </c>
      <c r="L2287" s="94"/>
      <c r="M2287" s="94"/>
      <c r="N2287" s="94"/>
      <c r="O2287" s="170"/>
    </row>
    <row r="2288" spans="1:15" ht="15" customHeight="1">
      <c r="A2288" s="91">
        <v>2001011</v>
      </c>
      <c r="B2288" s="41" t="s">
        <v>97</v>
      </c>
      <c r="C2288" s="43">
        <v>201</v>
      </c>
      <c r="D2288" s="41" t="s">
        <v>152</v>
      </c>
      <c r="E2288" s="41">
        <v>127001</v>
      </c>
      <c r="F2288" s="201" t="s">
        <v>243</v>
      </c>
      <c r="G2288" s="41"/>
      <c r="H2288" s="41"/>
      <c r="I2288" s="41">
        <v>669</v>
      </c>
      <c r="J2288" s="203"/>
      <c r="K2288" s="286" t="s">
        <v>154</v>
      </c>
      <c r="L2288" s="94"/>
      <c r="M2288" s="94"/>
      <c r="N2288" s="94"/>
      <c r="O2288" s="170"/>
    </row>
    <row r="2289" spans="1:15" ht="15" customHeight="1">
      <c r="A2289" s="91">
        <v>2001041</v>
      </c>
      <c r="B2289" s="41" t="s">
        <v>98</v>
      </c>
      <c r="C2289" s="43">
        <v>201</v>
      </c>
      <c r="D2289" s="41" t="s">
        <v>152</v>
      </c>
      <c r="E2289" s="41">
        <v>127001</v>
      </c>
      <c r="F2289" s="201" t="s">
        <v>243</v>
      </c>
      <c r="G2289" s="41"/>
      <c r="H2289" s="41"/>
      <c r="I2289" s="41">
        <v>1175</v>
      </c>
      <c r="J2289" s="203"/>
      <c r="K2289" s="286" t="s">
        <v>154</v>
      </c>
      <c r="L2289" s="94"/>
      <c r="M2289" s="94"/>
      <c r="N2289" s="94"/>
      <c r="O2289" s="170"/>
    </row>
    <row r="2290" spans="1:15" ht="15" customHeight="1">
      <c r="A2290" s="91">
        <v>2001041</v>
      </c>
      <c r="B2290" s="41" t="s">
        <v>98</v>
      </c>
      <c r="C2290" s="43">
        <v>201</v>
      </c>
      <c r="D2290" s="41" t="s">
        <v>152</v>
      </c>
      <c r="E2290" s="41">
        <v>127001</v>
      </c>
      <c r="F2290" s="201" t="s">
        <v>243</v>
      </c>
      <c r="G2290" s="41"/>
      <c r="H2290" s="41"/>
      <c r="I2290" s="41">
        <v>756</v>
      </c>
      <c r="J2290" s="203"/>
      <c r="K2290" s="286" t="s">
        <v>154</v>
      </c>
      <c r="L2290" s="94"/>
      <c r="M2290" s="94"/>
      <c r="N2290" s="94"/>
      <c r="O2290" s="170"/>
    </row>
    <row r="2291" spans="1:15" ht="15" customHeight="1">
      <c r="A2291" s="91">
        <v>2001041</v>
      </c>
      <c r="B2291" s="41" t="s">
        <v>98</v>
      </c>
      <c r="C2291" s="43">
        <v>201</v>
      </c>
      <c r="D2291" s="41" t="s">
        <v>152</v>
      </c>
      <c r="E2291" s="41">
        <v>127001</v>
      </c>
      <c r="F2291" s="201" t="s">
        <v>243</v>
      </c>
      <c r="G2291" s="41"/>
      <c r="H2291" s="41"/>
      <c r="I2291" s="41">
        <v>295</v>
      </c>
      <c r="J2291" s="203"/>
      <c r="K2291" s="286" t="s">
        <v>154</v>
      </c>
      <c r="L2291" s="94"/>
      <c r="M2291" s="94"/>
      <c r="N2291" s="94"/>
      <c r="O2291" s="170"/>
    </row>
    <row r="2292" spans="1:15" ht="15" customHeight="1">
      <c r="A2292" s="91">
        <v>2004003</v>
      </c>
      <c r="B2292" s="41" t="s">
        <v>244</v>
      </c>
      <c r="C2292" s="43">
        <v>201</v>
      </c>
      <c r="D2292" s="41" t="s">
        <v>152</v>
      </c>
      <c r="E2292" s="41">
        <v>127001</v>
      </c>
      <c r="F2292" s="201" t="s">
        <v>243</v>
      </c>
      <c r="G2292" s="41"/>
      <c r="H2292" s="41"/>
      <c r="I2292" s="41">
        <v>581</v>
      </c>
      <c r="J2292" s="203"/>
      <c r="K2292" s="286" t="s">
        <v>245</v>
      </c>
      <c r="L2292" s="94"/>
      <c r="M2292" s="94"/>
      <c r="N2292" s="94"/>
      <c r="O2292" s="170"/>
    </row>
    <row r="2293" spans="1:15" ht="15" customHeight="1">
      <c r="A2293" s="91">
        <v>2004003</v>
      </c>
      <c r="B2293" s="41" t="s">
        <v>244</v>
      </c>
      <c r="C2293" s="43">
        <v>201</v>
      </c>
      <c r="D2293" s="41" t="s">
        <v>152</v>
      </c>
      <c r="E2293" s="41">
        <v>127001</v>
      </c>
      <c r="F2293" s="201" t="s">
        <v>243</v>
      </c>
      <c r="G2293" s="41"/>
      <c r="H2293" s="41"/>
      <c r="I2293" s="41">
        <v>889</v>
      </c>
      <c r="J2293" s="203"/>
      <c r="K2293" s="286" t="s">
        <v>245</v>
      </c>
      <c r="L2293" s="94"/>
      <c r="M2293" s="94"/>
      <c r="N2293" s="94"/>
      <c r="O2293" s="170"/>
    </row>
    <row r="2294" spans="1:15" ht="15" customHeight="1">
      <c r="A2294" s="91">
        <v>2001021</v>
      </c>
      <c r="B2294" s="41" t="s">
        <v>89</v>
      </c>
      <c r="C2294" s="43">
        <v>201</v>
      </c>
      <c r="D2294" s="41" t="s">
        <v>152</v>
      </c>
      <c r="E2294" s="41">
        <v>127001</v>
      </c>
      <c r="F2294" s="201" t="s">
        <v>243</v>
      </c>
      <c r="G2294" s="41"/>
      <c r="H2294" s="41"/>
      <c r="I2294" s="41">
        <v>9000</v>
      </c>
      <c r="J2294" s="203"/>
      <c r="K2294" s="286" t="s">
        <v>154</v>
      </c>
      <c r="L2294" s="94"/>
      <c r="M2294" s="94"/>
      <c r="N2294" s="94"/>
      <c r="O2294" s="170"/>
    </row>
    <row r="2295" spans="1:15" ht="15" customHeight="1">
      <c r="A2295" s="91">
        <v>2001011</v>
      </c>
      <c r="B2295" s="41" t="s">
        <v>97</v>
      </c>
      <c r="C2295" s="43">
        <v>201</v>
      </c>
      <c r="D2295" s="41" t="s">
        <v>152</v>
      </c>
      <c r="E2295" s="41">
        <v>127001</v>
      </c>
      <c r="F2295" s="201" t="s">
        <v>243</v>
      </c>
      <c r="G2295" s="41"/>
      <c r="H2295" s="41"/>
      <c r="I2295" s="41">
        <v>889</v>
      </c>
      <c r="J2295" s="203"/>
      <c r="K2295" s="286" t="s">
        <v>154</v>
      </c>
      <c r="L2295" s="94"/>
      <c r="M2295" s="94"/>
      <c r="N2295" s="94"/>
      <c r="O2295" s="170"/>
    </row>
    <row r="2296" spans="1:15" ht="15" customHeight="1">
      <c r="A2296" s="91">
        <v>2001041</v>
      </c>
      <c r="B2296" s="41" t="s">
        <v>98</v>
      </c>
      <c r="C2296" s="43">
        <v>201</v>
      </c>
      <c r="D2296" s="41" t="s">
        <v>152</v>
      </c>
      <c r="E2296" s="41">
        <v>127001</v>
      </c>
      <c r="F2296" s="201" t="s">
        <v>243</v>
      </c>
      <c r="G2296" s="41"/>
      <c r="H2296" s="41"/>
      <c r="I2296" s="41">
        <v>882</v>
      </c>
      <c r="J2296" s="203"/>
      <c r="K2296" s="286" t="s">
        <v>154</v>
      </c>
      <c r="L2296" s="94"/>
      <c r="M2296" s="94"/>
      <c r="N2296" s="94"/>
      <c r="O2296" s="170"/>
    </row>
    <row r="2297" spans="1:15" ht="15" customHeight="1">
      <c r="A2297" s="91">
        <v>2000010</v>
      </c>
      <c r="B2297" s="41" t="s">
        <v>159</v>
      </c>
      <c r="C2297" s="43">
        <v>201</v>
      </c>
      <c r="D2297" s="41" t="s">
        <v>152</v>
      </c>
      <c r="E2297" s="41">
        <v>135000</v>
      </c>
      <c r="F2297" s="201" t="s">
        <v>246</v>
      </c>
      <c r="G2297" s="41"/>
      <c r="H2297" s="41"/>
      <c r="I2297" s="41">
        <v>2489083</v>
      </c>
      <c r="J2297" s="203"/>
      <c r="K2297" s="286" t="s">
        <v>161</v>
      </c>
      <c r="L2297" s="94"/>
      <c r="M2297" s="94"/>
      <c r="N2297" s="94"/>
      <c r="O2297" s="170"/>
    </row>
    <row r="2298" spans="1:15" ht="15" customHeight="1">
      <c r="A2298" s="91">
        <v>2000010</v>
      </c>
      <c r="B2298" s="41" t="s">
        <v>159</v>
      </c>
      <c r="C2298" s="43">
        <v>201</v>
      </c>
      <c r="D2298" s="41" t="s">
        <v>152</v>
      </c>
      <c r="E2298" s="41">
        <v>135000</v>
      </c>
      <c r="F2298" s="42" t="s">
        <v>246</v>
      </c>
      <c r="G2298" s="41"/>
      <c r="H2298" s="41"/>
      <c r="I2298" s="41">
        <v>1800</v>
      </c>
      <c r="J2298" s="203"/>
      <c r="K2298" s="286" t="s">
        <v>161</v>
      </c>
      <c r="L2298" s="94"/>
      <c r="M2298" s="94"/>
      <c r="N2298" s="94"/>
      <c r="O2298" s="170"/>
    </row>
    <row r="2299" spans="1:15" ht="15" customHeight="1">
      <c r="A2299" s="91">
        <v>2000010</v>
      </c>
      <c r="B2299" s="41" t="s">
        <v>159</v>
      </c>
      <c r="C2299" s="43">
        <v>201</v>
      </c>
      <c r="D2299" s="41" t="s">
        <v>152</v>
      </c>
      <c r="E2299" s="41">
        <v>135000</v>
      </c>
      <c r="F2299" s="42" t="s">
        <v>246</v>
      </c>
      <c r="G2299" s="41"/>
      <c r="H2299" s="41"/>
      <c r="I2299" s="41">
        <v>11957</v>
      </c>
      <c r="J2299" s="203"/>
      <c r="K2299" s="286" t="s">
        <v>161</v>
      </c>
      <c r="L2299" s="94"/>
      <c r="M2299" s="94"/>
      <c r="N2299" s="94"/>
      <c r="O2299" s="170"/>
    </row>
    <row r="2300" spans="1:15" ht="15" customHeight="1">
      <c r="A2300" s="91">
        <v>2000010</v>
      </c>
      <c r="B2300" s="41" t="s">
        <v>159</v>
      </c>
      <c r="C2300" s="43">
        <v>201</v>
      </c>
      <c r="D2300" s="41" t="s">
        <v>152</v>
      </c>
      <c r="E2300" s="41">
        <v>135000</v>
      </c>
      <c r="F2300" s="42" t="s">
        <v>246</v>
      </c>
      <c r="G2300" s="41"/>
      <c r="H2300" s="41"/>
      <c r="I2300" s="41">
        <v>64080</v>
      </c>
      <c r="J2300" s="203"/>
      <c r="K2300" s="286" t="s">
        <v>161</v>
      </c>
      <c r="L2300" s="94"/>
      <c r="M2300" s="94"/>
      <c r="N2300" s="94"/>
      <c r="O2300" s="170"/>
    </row>
    <row r="2301" spans="1:15" ht="15" customHeight="1">
      <c r="A2301" s="91">
        <v>2000010</v>
      </c>
      <c r="B2301" s="41" t="s">
        <v>159</v>
      </c>
      <c r="C2301" s="43">
        <v>201</v>
      </c>
      <c r="D2301" s="41" t="s">
        <v>152</v>
      </c>
      <c r="E2301" s="41">
        <v>135000</v>
      </c>
      <c r="F2301" s="42" t="s">
        <v>246</v>
      </c>
      <c r="G2301" s="41"/>
      <c r="H2301" s="41"/>
      <c r="I2301" s="41">
        <v>50400</v>
      </c>
      <c r="J2301" s="203"/>
      <c r="K2301" s="286" t="s">
        <v>161</v>
      </c>
      <c r="L2301" s="94"/>
      <c r="M2301" s="94"/>
      <c r="N2301" s="94"/>
      <c r="O2301" s="170"/>
    </row>
    <row r="2302" spans="1:15" ht="15" customHeight="1">
      <c r="A2302" s="91">
        <v>2000010</v>
      </c>
      <c r="B2302" s="41" t="s">
        <v>159</v>
      </c>
      <c r="C2302" s="43">
        <v>201</v>
      </c>
      <c r="D2302" s="41" t="s">
        <v>152</v>
      </c>
      <c r="E2302" s="41">
        <v>135000</v>
      </c>
      <c r="F2302" s="42" t="s">
        <v>246</v>
      </c>
      <c r="G2302" s="41"/>
      <c r="H2302" s="41"/>
      <c r="I2302" s="41">
        <v>-117908</v>
      </c>
      <c r="J2302" s="203"/>
      <c r="K2302" s="286" t="s">
        <v>161</v>
      </c>
      <c r="L2302" s="94"/>
      <c r="M2302" s="94"/>
      <c r="N2302" s="94"/>
      <c r="O2302" s="170"/>
    </row>
    <row r="2303" spans="1:15" ht="15" customHeight="1">
      <c r="A2303" s="91">
        <v>2000010</v>
      </c>
      <c r="B2303" s="41" t="s">
        <v>159</v>
      </c>
      <c r="C2303" s="43">
        <v>201</v>
      </c>
      <c r="D2303" s="41" t="s">
        <v>152</v>
      </c>
      <c r="E2303" s="41">
        <v>135000</v>
      </c>
      <c r="F2303" s="42" t="s">
        <v>246</v>
      </c>
      <c r="G2303" s="41"/>
      <c r="H2303" s="41"/>
      <c r="I2303" s="41">
        <v>100800</v>
      </c>
      <c r="J2303" s="203"/>
      <c r="K2303" s="286" t="s">
        <v>161</v>
      </c>
      <c r="L2303" s="94"/>
      <c r="M2303" s="94"/>
      <c r="N2303" s="94"/>
      <c r="O2303" s="170"/>
    </row>
    <row r="2304" spans="1:15" ht="15" customHeight="1">
      <c r="A2304" s="91">
        <v>2000010</v>
      </c>
      <c r="B2304" s="41" t="s">
        <v>159</v>
      </c>
      <c r="C2304" s="43">
        <v>201</v>
      </c>
      <c r="D2304" s="41" t="s">
        <v>152</v>
      </c>
      <c r="E2304" s="41">
        <v>135000</v>
      </c>
      <c r="F2304" s="42" t="s">
        <v>246</v>
      </c>
      <c r="G2304" s="41"/>
      <c r="H2304" s="41"/>
      <c r="I2304" s="41">
        <v>994095</v>
      </c>
      <c r="J2304" s="203"/>
      <c r="K2304" s="286" t="s">
        <v>161</v>
      </c>
      <c r="L2304" s="94"/>
      <c r="M2304" s="94"/>
      <c r="N2304" s="94"/>
      <c r="O2304" s="170"/>
    </row>
    <row r="2305" spans="1:15" ht="15" customHeight="1">
      <c r="A2305" s="91">
        <v>2000010</v>
      </c>
      <c r="B2305" s="41" t="s">
        <v>159</v>
      </c>
      <c r="C2305" s="43">
        <v>201</v>
      </c>
      <c r="D2305" s="41" t="s">
        <v>152</v>
      </c>
      <c r="E2305" s="41">
        <v>135000</v>
      </c>
      <c r="F2305" s="42" t="s">
        <v>246</v>
      </c>
      <c r="G2305" s="41"/>
      <c r="H2305" s="41"/>
      <c r="I2305" s="41">
        <v>71995</v>
      </c>
      <c r="J2305" s="203"/>
      <c r="K2305" s="286" t="s">
        <v>161</v>
      </c>
      <c r="L2305" s="94"/>
      <c r="M2305" s="94"/>
      <c r="N2305" s="94"/>
      <c r="O2305" s="170"/>
    </row>
    <row r="2306" spans="1:15" ht="15" customHeight="1">
      <c r="A2306" s="91">
        <v>2000010</v>
      </c>
      <c r="B2306" s="41" t="s">
        <v>159</v>
      </c>
      <c r="C2306" s="43">
        <v>201</v>
      </c>
      <c r="D2306" s="41" t="s">
        <v>152</v>
      </c>
      <c r="E2306" s="41">
        <v>135000</v>
      </c>
      <c r="F2306" s="42" t="s">
        <v>246</v>
      </c>
      <c r="G2306" s="41"/>
      <c r="H2306" s="41"/>
      <c r="I2306" s="41">
        <v>863407</v>
      </c>
      <c r="J2306" s="203"/>
      <c r="K2306" s="286" t="s">
        <v>161</v>
      </c>
      <c r="L2306" s="94"/>
      <c r="M2306" s="94"/>
      <c r="N2306" s="94"/>
      <c r="O2306" s="170"/>
    </row>
    <row r="2307" spans="1:15" ht="15" customHeight="1">
      <c r="A2307" s="91">
        <v>2000010</v>
      </c>
      <c r="B2307" s="41" t="s">
        <v>159</v>
      </c>
      <c r="C2307" s="43">
        <v>201</v>
      </c>
      <c r="D2307" s="41" t="s">
        <v>152</v>
      </c>
      <c r="E2307" s="41">
        <v>135000</v>
      </c>
      <c r="F2307" s="42" t="s">
        <v>246</v>
      </c>
      <c r="G2307" s="41"/>
      <c r="H2307" s="41"/>
      <c r="I2307" s="41">
        <v>220375</v>
      </c>
      <c r="J2307" s="203"/>
      <c r="K2307" s="286" t="s">
        <v>161</v>
      </c>
      <c r="L2307" s="94"/>
      <c r="M2307" s="94"/>
      <c r="N2307" s="94"/>
      <c r="O2307" s="170"/>
    </row>
    <row r="2308" spans="1:15" ht="15" customHeight="1">
      <c r="A2308" s="91">
        <v>2000010</v>
      </c>
      <c r="B2308" s="41" t="s">
        <v>159</v>
      </c>
      <c r="C2308" s="43">
        <v>201</v>
      </c>
      <c r="D2308" s="41" t="s">
        <v>152</v>
      </c>
      <c r="E2308" s="41">
        <v>135000</v>
      </c>
      <c r="F2308" s="42" t="s">
        <v>246</v>
      </c>
      <c r="G2308" s="41"/>
      <c r="H2308" s="41"/>
      <c r="I2308" s="41">
        <v>629949</v>
      </c>
      <c r="J2308" s="203"/>
      <c r="K2308" s="286" t="s">
        <v>161</v>
      </c>
      <c r="L2308" s="94"/>
      <c r="M2308" s="94"/>
      <c r="N2308" s="94"/>
      <c r="O2308" s="170"/>
    </row>
    <row r="2309" spans="1:15" ht="15" customHeight="1">
      <c r="A2309" s="91">
        <v>2001021</v>
      </c>
      <c r="B2309" s="41" t="s">
        <v>89</v>
      </c>
      <c r="C2309" s="43">
        <v>201</v>
      </c>
      <c r="D2309" s="41" t="s">
        <v>152</v>
      </c>
      <c r="E2309" s="41">
        <v>137000</v>
      </c>
      <c r="F2309" s="201" t="s">
        <v>247</v>
      </c>
      <c r="G2309" s="41"/>
      <c r="H2309" s="41"/>
      <c r="I2309" s="41">
        <v>1885</v>
      </c>
      <c r="J2309" s="203"/>
      <c r="K2309" s="286" t="s">
        <v>154</v>
      </c>
      <c r="L2309" s="94"/>
      <c r="M2309" s="94"/>
      <c r="N2309" s="94"/>
      <c r="O2309" s="170"/>
    </row>
    <row r="2310" spans="1:15" ht="15" customHeight="1">
      <c r="A2310" s="91">
        <v>2001021</v>
      </c>
      <c r="B2310" s="41" t="s">
        <v>89</v>
      </c>
      <c r="C2310" s="43">
        <v>201</v>
      </c>
      <c r="D2310" s="41" t="s">
        <v>152</v>
      </c>
      <c r="E2310" s="41">
        <v>137000</v>
      </c>
      <c r="F2310" s="201" t="s">
        <v>247</v>
      </c>
      <c r="G2310" s="41"/>
      <c r="H2310" s="41"/>
      <c r="I2310" s="41">
        <v>1885</v>
      </c>
      <c r="J2310" s="203"/>
      <c r="K2310" s="286" t="s">
        <v>154</v>
      </c>
      <c r="L2310" s="94"/>
      <c r="M2310" s="94"/>
      <c r="N2310" s="94"/>
      <c r="O2310" s="170"/>
    </row>
    <row r="2311" spans="1:15" ht="15" customHeight="1">
      <c r="A2311" s="91">
        <v>2001021</v>
      </c>
      <c r="B2311" s="41" t="s">
        <v>89</v>
      </c>
      <c r="C2311" s="43">
        <v>201</v>
      </c>
      <c r="D2311" s="41" t="s">
        <v>152</v>
      </c>
      <c r="E2311" s="41">
        <v>137000</v>
      </c>
      <c r="F2311" s="201" t="s">
        <v>247</v>
      </c>
      <c r="G2311" s="41"/>
      <c r="H2311" s="41"/>
      <c r="I2311" s="41">
        <v>1885</v>
      </c>
      <c r="J2311" s="203"/>
      <c r="K2311" s="286" t="s">
        <v>154</v>
      </c>
      <c r="L2311" s="94"/>
      <c r="M2311" s="94"/>
      <c r="N2311" s="94"/>
      <c r="O2311" s="170"/>
    </row>
    <row r="2312" spans="1:15" ht="15" customHeight="1">
      <c r="A2312" s="91">
        <v>2001021</v>
      </c>
      <c r="B2312" s="41" t="s">
        <v>89</v>
      </c>
      <c r="C2312" s="43">
        <v>201</v>
      </c>
      <c r="D2312" s="41" t="s">
        <v>152</v>
      </c>
      <c r="E2312" s="41">
        <v>137000</v>
      </c>
      <c r="F2312" s="201" t="s">
        <v>247</v>
      </c>
      <c r="G2312" s="41"/>
      <c r="H2312" s="41"/>
      <c r="I2312" s="41">
        <v>1885</v>
      </c>
      <c r="J2312" s="203"/>
      <c r="K2312" s="286" t="s">
        <v>154</v>
      </c>
      <c r="L2312" s="94"/>
      <c r="M2312" s="94"/>
      <c r="N2312" s="94"/>
      <c r="O2312" s="170"/>
    </row>
    <row r="2313" spans="1:15" ht="15" customHeight="1">
      <c r="A2313" s="91">
        <v>2001021</v>
      </c>
      <c r="B2313" s="41" t="s">
        <v>89</v>
      </c>
      <c r="C2313" s="43">
        <v>201</v>
      </c>
      <c r="D2313" s="41" t="s">
        <v>152</v>
      </c>
      <c r="E2313" s="41">
        <v>137000</v>
      </c>
      <c r="F2313" s="201" t="s">
        <v>247</v>
      </c>
      <c r="G2313" s="41"/>
      <c r="H2313" s="41"/>
      <c r="I2313" s="41">
        <v>1885</v>
      </c>
      <c r="J2313" s="203"/>
      <c r="K2313" s="286" t="s">
        <v>154</v>
      </c>
      <c r="L2313" s="94"/>
      <c r="M2313" s="94"/>
      <c r="N2313" s="94"/>
      <c r="O2313" s="170"/>
    </row>
    <row r="2314" spans="1:15" ht="15" customHeight="1">
      <c r="A2314" s="91">
        <v>2001021</v>
      </c>
      <c r="B2314" s="41" t="s">
        <v>89</v>
      </c>
      <c r="C2314" s="43">
        <v>201</v>
      </c>
      <c r="D2314" s="41" t="s">
        <v>152</v>
      </c>
      <c r="E2314" s="41">
        <v>137000</v>
      </c>
      <c r="F2314" s="201" t="s">
        <v>247</v>
      </c>
      <c r="G2314" s="41"/>
      <c r="H2314" s="41"/>
      <c r="I2314" s="41">
        <v>1885</v>
      </c>
      <c r="J2314" s="203"/>
      <c r="K2314" s="286" t="s">
        <v>154</v>
      </c>
      <c r="L2314" s="94"/>
      <c r="M2314" s="94"/>
      <c r="N2314" s="94"/>
      <c r="O2314" s="170"/>
    </row>
    <row r="2315" spans="1:15" ht="15" customHeight="1">
      <c r="A2315" s="91">
        <v>2000010</v>
      </c>
      <c r="B2315" s="41" t="s">
        <v>159</v>
      </c>
      <c r="C2315" s="43">
        <v>201</v>
      </c>
      <c r="D2315" s="41" t="s">
        <v>152</v>
      </c>
      <c r="E2315" s="41">
        <v>137010</v>
      </c>
      <c r="F2315" s="201" t="s">
        <v>248</v>
      </c>
      <c r="G2315" s="41"/>
      <c r="H2315" s="41"/>
      <c r="I2315" s="41">
        <v>502000</v>
      </c>
      <c r="J2315" s="203"/>
      <c r="K2315" s="286" t="s">
        <v>173</v>
      </c>
      <c r="L2315" s="94"/>
      <c r="M2315" s="94"/>
      <c r="N2315" s="94"/>
      <c r="O2315" s="170"/>
    </row>
    <row r="2316" spans="1:15" ht="15" customHeight="1">
      <c r="A2316" s="91">
        <v>2000010</v>
      </c>
      <c r="B2316" s="41" t="s">
        <v>159</v>
      </c>
      <c r="C2316" s="43">
        <v>201</v>
      </c>
      <c r="D2316" s="41" t="s">
        <v>152</v>
      </c>
      <c r="E2316" s="41">
        <v>137010</v>
      </c>
      <c r="F2316" s="201" t="s">
        <v>248</v>
      </c>
      <c r="G2316" s="41"/>
      <c r="H2316" s="41"/>
      <c r="I2316" s="41">
        <v>1401000</v>
      </c>
      <c r="J2316" s="203"/>
      <c r="K2316" s="286" t="s">
        <v>173</v>
      </c>
      <c r="L2316" s="94"/>
      <c r="M2316" s="94"/>
      <c r="N2316" s="94"/>
      <c r="O2316" s="170"/>
    </row>
    <row r="2317" spans="1:15" ht="15" customHeight="1">
      <c r="A2317" s="91">
        <v>2000010</v>
      </c>
      <c r="B2317" s="41" t="s">
        <v>159</v>
      </c>
      <c r="C2317" s="43">
        <v>201</v>
      </c>
      <c r="D2317" s="41" t="s">
        <v>152</v>
      </c>
      <c r="E2317" s="41">
        <v>137010</v>
      </c>
      <c r="F2317" s="201" t="s">
        <v>248</v>
      </c>
      <c r="G2317" s="41"/>
      <c r="H2317" s="41"/>
      <c r="I2317" s="41">
        <v>3551000</v>
      </c>
      <c r="J2317" s="203"/>
      <c r="K2317" s="286" t="s">
        <v>173</v>
      </c>
      <c r="L2317" s="94"/>
      <c r="M2317" s="94"/>
      <c r="N2317" s="94"/>
      <c r="O2317" s="170"/>
    </row>
    <row r="2318" spans="1:15" ht="15" customHeight="1">
      <c r="A2318" s="91">
        <v>2000010</v>
      </c>
      <c r="B2318" s="41" t="s">
        <v>159</v>
      </c>
      <c r="C2318" s="43">
        <v>201</v>
      </c>
      <c r="D2318" s="41" t="s">
        <v>152</v>
      </c>
      <c r="E2318" s="41">
        <v>137010</v>
      </c>
      <c r="F2318" s="201" t="s">
        <v>248</v>
      </c>
      <c r="G2318" s="41"/>
      <c r="H2318" s="41"/>
      <c r="I2318" s="41">
        <v>1912000</v>
      </c>
      <c r="J2318" s="203"/>
      <c r="K2318" s="286" t="s">
        <v>173</v>
      </c>
      <c r="L2318" s="94"/>
      <c r="M2318" s="94"/>
      <c r="N2318" s="94"/>
      <c r="O2318" s="170"/>
    </row>
    <row r="2319" spans="1:15" ht="15" customHeight="1">
      <c r="A2319" s="91">
        <v>2000010</v>
      </c>
      <c r="B2319" s="41" t="s">
        <v>159</v>
      </c>
      <c r="C2319" s="43">
        <v>201</v>
      </c>
      <c r="D2319" s="41" t="s">
        <v>152</v>
      </c>
      <c r="E2319" s="41">
        <v>137010</v>
      </c>
      <c r="F2319" s="201" t="s">
        <v>248</v>
      </c>
      <c r="G2319" s="41"/>
      <c r="H2319" s="41"/>
      <c r="I2319" s="41">
        <v>2235000</v>
      </c>
      <c r="J2319" s="203"/>
      <c r="K2319" s="286" t="s">
        <v>173</v>
      </c>
      <c r="L2319" s="94"/>
      <c r="M2319" s="94"/>
      <c r="N2319" s="94"/>
      <c r="O2319" s="170"/>
    </row>
    <row r="2320" spans="1:15" ht="15" customHeight="1">
      <c r="A2320" s="91">
        <v>2000010</v>
      </c>
      <c r="B2320" s="41" t="s">
        <v>159</v>
      </c>
      <c r="C2320" s="43">
        <v>201</v>
      </c>
      <c r="D2320" s="41" t="s">
        <v>152</v>
      </c>
      <c r="E2320" s="41">
        <v>137010</v>
      </c>
      <c r="F2320" s="201" t="s">
        <v>248</v>
      </c>
      <c r="G2320" s="41"/>
      <c r="H2320" s="41"/>
      <c r="I2320" s="41">
        <v>4963000</v>
      </c>
      <c r="J2320" s="203"/>
      <c r="K2320" s="286" t="s">
        <v>173</v>
      </c>
      <c r="L2320" s="94"/>
      <c r="M2320" s="94"/>
      <c r="N2320" s="94"/>
      <c r="O2320" s="170"/>
    </row>
    <row r="2321" spans="1:15" ht="15" customHeight="1">
      <c r="A2321" s="91">
        <v>2000010</v>
      </c>
      <c r="B2321" s="41" t="s">
        <v>159</v>
      </c>
      <c r="C2321" s="43">
        <v>201</v>
      </c>
      <c r="D2321" s="41" t="s">
        <v>152</v>
      </c>
      <c r="E2321" s="41">
        <v>137010</v>
      </c>
      <c r="F2321" s="201" t="s">
        <v>248</v>
      </c>
      <c r="G2321" s="41"/>
      <c r="H2321" s="41"/>
      <c r="I2321" s="41">
        <v>2251000</v>
      </c>
      <c r="J2321" s="203"/>
      <c r="K2321" s="286" t="s">
        <v>173</v>
      </c>
      <c r="L2321" s="94"/>
      <c r="M2321" s="94"/>
      <c r="N2321" s="94"/>
      <c r="O2321" s="170"/>
    </row>
    <row r="2322" spans="1:15" ht="15" customHeight="1">
      <c r="A2322" s="91">
        <v>2000010</v>
      </c>
      <c r="B2322" s="41" t="s">
        <v>159</v>
      </c>
      <c r="C2322" s="43">
        <v>201</v>
      </c>
      <c r="D2322" s="41" t="s">
        <v>152</v>
      </c>
      <c r="E2322" s="41">
        <v>137010</v>
      </c>
      <c r="F2322" s="201" t="s">
        <v>248</v>
      </c>
      <c r="G2322" s="41"/>
      <c r="H2322" s="41"/>
      <c r="I2322" s="41">
        <v>5808000</v>
      </c>
      <c r="J2322" s="203"/>
      <c r="K2322" s="286" t="s">
        <v>173</v>
      </c>
      <c r="L2322" s="94"/>
      <c r="M2322" s="94"/>
      <c r="N2322" s="94"/>
      <c r="O2322" s="170"/>
    </row>
    <row r="2323" spans="1:15" ht="15" customHeight="1">
      <c r="A2323" s="91">
        <v>2000010</v>
      </c>
      <c r="B2323" s="41" t="s">
        <v>159</v>
      </c>
      <c r="C2323" s="43">
        <v>201</v>
      </c>
      <c r="D2323" s="41" t="s">
        <v>152</v>
      </c>
      <c r="E2323" s="41">
        <v>137010</v>
      </c>
      <c r="F2323" s="201" t="s">
        <v>248</v>
      </c>
      <c r="G2323" s="41"/>
      <c r="H2323" s="41"/>
      <c r="I2323" s="41">
        <v>1462000</v>
      </c>
      <c r="J2323" s="203"/>
      <c r="K2323" s="286" t="s">
        <v>173</v>
      </c>
      <c r="L2323" s="94"/>
      <c r="M2323" s="94"/>
      <c r="N2323" s="94"/>
      <c r="O2323" s="170"/>
    </row>
    <row r="2324" spans="1:15" ht="15" customHeight="1">
      <c r="A2324" s="91">
        <v>2000010</v>
      </c>
      <c r="B2324" s="41" t="s">
        <v>159</v>
      </c>
      <c r="C2324" s="43">
        <v>201</v>
      </c>
      <c r="D2324" s="41" t="s">
        <v>152</v>
      </c>
      <c r="E2324" s="41">
        <v>137010</v>
      </c>
      <c r="F2324" s="201" t="s">
        <v>248</v>
      </c>
      <c r="G2324" s="41"/>
      <c r="H2324" s="41"/>
      <c r="I2324" s="41">
        <v>1200000</v>
      </c>
      <c r="J2324" s="203"/>
      <c r="K2324" s="286" t="s">
        <v>173</v>
      </c>
      <c r="L2324" s="94"/>
      <c r="M2324" s="94"/>
      <c r="N2324" s="94"/>
      <c r="O2324" s="170"/>
    </row>
    <row r="2325" spans="1:15" ht="15" customHeight="1">
      <c r="A2325" s="91">
        <v>2000010</v>
      </c>
      <c r="B2325" s="41" t="s">
        <v>159</v>
      </c>
      <c r="C2325" s="43">
        <v>201</v>
      </c>
      <c r="D2325" s="41" t="s">
        <v>152</v>
      </c>
      <c r="E2325" s="41">
        <v>137010</v>
      </c>
      <c r="F2325" s="201" t="s">
        <v>248</v>
      </c>
      <c r="G2325" s="41"/>
      <c r="H2325" s="41"/>
      <c r="I2325" s="41">
        <v>2309000</v>
      </c>
      <c r="J2325" s="203"/>
      <c r="K2325" s="286" t="s">
        <v>173</v>
      </c>
      <c r="L2325" s="94"/>
      <c r="M2325" s="94"/>
      <c r="N2325" s="94"/>
      <c r="O2325" s="170"/>
    </row>
    <row r="2326" spans="1:15" ht="15" customHeight="1">
      <c r="A2326" s="91">
        <v>2000010</v>
      </c>
      <c r="B2326" s="41" t="s">
        <v>159</v>
      </c>
      <c r="C2326" s="43">
        <v>201</v>
      </c>
      <c r="D2326" s="41" t="s">
        <v>152</v>
      </c>
      <c r="E2326" s="41">
        <v>137010</v>
      </c>
      <c r="F2326" s="201" t="s">
        <v>248</v>
      </c>
      <c r="G2326" s="41"/>
      <c r="H2326" s="41"/>
      <c r="I2326" s="41">
        <v>1667000</v>
      </c>
      <c r="J2326" s="203"/>
      <c r="K2326" s="286" t="s">
        <v>173</v>
      </c>
      <c r="L2326" s="94"/>
      <c r="M2326" s="94"/>
      <c r="N2326" s="94"/>
      <c r="O2326" s="170"/>
    </row>
    <row r="2327" spans="1:15" ht="15" customHeight="1">
      <c r="A2327" s="91">
        <v>2000010</v>
      </c>
      <c r="B2327" s="41" t="s">
        <v>159</v>
      </c>
      <c r="C2327" s="43">
        <v>201</v>
      </c>
      <c r="D2327" s="41" t="s">
        <v>152</v>
      </c>
      <c r="E2327" s="41">
        <v>137010</v>
      </c>
      <c r="F2327" s="201" t="s">
        <v>248</v>
      </c>
      <c r="G2327" s="41"/>
      <c r="H2327" s="41"/>
      <c r="I2327" s="41">
        <v>1429000</v>
      </c>
      <c r="J2327" s="203"/>
      <c r="K2327" s="286" t="s">
        <v>173</v>
      </c>
      <c r="L2327" s="94"/>
      <c r="M2327" s="94"/>
      <c r="N2327" s="94"/>
      <c r="O2327" s="170"/>
    </row>
    <row r="2328" spans="1:15" ht="15" customHeight="1">
      <c r="A2328" s="91">
        <v>2000010</v>
      </c>
      <c r="B2328" s="41" t="s">
        <v>159</v>
      </c>
      <c r="C2328" s="43">
        <v>201</v>
      </c>
      <c r="D2328" s="41" t="s">
        <v>152</v>
      </c>
      <c r="E2328" s="41">
        <v>137010</v>
      </c>
      <c r="F2328" s="201" t="s">
        <v>248</v>
      </c>
      <c r="G2328" s="41"/>
      <c r="H2328" s="41"/>
      <c r="I2328" s="41">
        <v>5009000</v>
      </c>
      <c r="J2328" s="203"/>
      <c r="K2328" s="286" t="s">
        <v>173</v>
      </c>
      <c r="L2328" s="94"/>
      <c r="M2328" s="94"/>
      <c r="N2328" s="94"/>
      <c r="O2328" s="170"/>
    </row>
    <row r="2329" spans="1:15" ht="15" customHeight="1">
      <c r="A2329" s="91">
        <v>2000010</v>
      </c>
      <c r="B2329" s="41" t="s">
        <v>159</v>
      </c>
      <c r="C2329" s="43">
        <v>201</v>
      </c>
      <c r="D2329" s="41" t="s">
        <v>152</v>
      </c>
      <c r="E2329" s="41">
        <v>137010</v>
      </c>
      <c r="F2329" s="201" t="s">
        <v>248</v>
      </c>
      <c r="G2329" s="41"/>
      <c r="H2329" s="41"/>
      <c r="I2329" s="41">
        <v>3695000</v>
      </c>
      <c r="J2329" s="203"/>
      <c r="K2329" s="286" t="s">
        <v>173</v>
      </c>
      <c r="L2329" s="94"/>
      <c r="M2329" s="94"/>
      <c r="N2329" s="94"/>
      <c r="O2329" s="170"/>
    </row>
    <row r="2330" spans="1:15" ht="15" customHeight="1">
      <c r="A2330" s="91">
        <v>2000010</v>
      </c>
      <c r="B2330" s="41" t="s">
        <v>159</v>
      </c>
      <c r="C2330" s="43">
        <v>201</v>
      </c>
      <c r="D2330" s="41" t="s">
        <v>152</v>
      </c>
      <c r="E2330" s="41">
        <v>137010</v>
      </c>
      <c r="F2330" s="201" t="s">
        <v>248</v>
      </c>
      <c r="G2330" s="41"/>
      <c r="H2330" s="41"/>
      <c r="I2330" s="41">
        <v>2720000</v>
      </c>
      <c r="J2330" s="203"/>
      <c r="K2330" s="286" t="s">
        <v>173</v>
      </c>
      <c r="L2330" s="94"/>
      <c r="M2330" s="94"/>
      <c r="N2330" s="94"/>
      <c r="O2330" s="170"/>
    </row>
    <row r="2331" spans="1:15" ht="15" customHeight="1">
      <c r="A2331" s="91">
        <v>2000010</v>
      </c>
      <c r="B2331" s="41" t="s">
        <v>159</v>
      </c>
      <c r="C2331" s="43">
        <v>201</v>
      </c>
      <c r="D2331" s="41" t="s">
        <v>152</v>
      </c>
      <c r="E2331" s="41">
        <v>137010</v>
      </c>
      <c r="F2331" s="201" t="s">
        <v>248</v>
      </c>
      <c r="G2331" s="41"/>
      <c r="H2331" s="41"/>
      <c r="I2331" s="41">
        <v>2182000</v>
      </c>
      <c r="J2331" s="203"/>
      <c r="K2331" s="286" t="s">
        <v>173</v>
      </c>
      <c r="L2331" s="94"/>
      <c r="M2331" s="94"/>
      <c r="N2331" s="94"/>
      <c r="O2331" s="170"/>
    </row>
    <row r="2332" spans="1:15" ht="15" customHeight="1">
      <c r="A2332" s="91">
        <v>2000010</v>
      </c>
      <c r="B2332" s="41" t="s">
        <v>159</v>
      </c>
      <c r="C2332" s="43">
        <v>201</v>
      </c>
      <c r="D2332" s="41" t="s">
        <v>152</v>
      </c>
      <c r="E2332" s="41">
        <v>137010</v>
      </c>
      <c r="F2332" s="201" t="s">
        <v>248</v>
      </c>
      <c r="G2332" s="41"/>
      <c r="H2332" s="41"/>
      <c r="I2332" s="41">
        <v>1480000</v>
      </c>
      <c r="J2332" s="203"/>
      <c r="K2332" s="286" t="s">
        <v>173</v>
      </c>
      <c r="L2332" s="94"/>
      <c r="M2332" s="94"/>
      <c r="N2332" s="94"/>
      <c r="O2332" s="170"/>
    </row>
    <row r="2333" spans="1:15" ht="15" customHeight="1">
      <c r="A2333" s="91">
        <v>2000010</v>
      </c>
      <c r="B2333" s="41" t="s">
        <v>159</v>
      </c>
      <c r="C2333" s="43">
        <v>201</v>
      </c>
      <c r="D2333" s="41" t="s">
        <v>152</v>
      </c>
      <c r="E2333" s="41">
        <v>137010</v>
      </c>
      <c r="F2333" s="201" t="s">
        <v>248</v>
      </c>
      <c r="G2333" s="41"/>
      <c r="H2333" s="41"/>
      <c r="I2333" s="41">
        <v>1480000</v>
      </c>
      <c r="J2333" s="203"/>
      <c r="K2333" s="286" t="s">
        <v>173</v>
      </c>
      <c r="L2333" s="94"/>
      <c r="M2333" s="94"/>
      <c r="N2333" s="94"/>
      <c r="O2333" s="170"/>
    </row>
    <row r="2334" spans="1:15" ht="15" customHeight="1">
      <c r="A2334" s="91">
        <v>2000010</v>
      </c>
      <c r="B2334" s="41" t="s">
        <v>159</v>
      </c>
      <c r="C2334" s="43">
        <v>201</v>
      </c>
      <c r="D2334" s="41" t="s">
        <v>152</v>
      </c>
      <c r="E2334" s="41">
        <v>137010</v>
      </c>
      <c r="F2334" s="201" t="s">
        <v>248</v>
      </c>
      <c r="G2334" s="41"/>
      <c r="H2334" s="41"/>
      <c r="I2334" s="41">
        <v>1808000</v>
      </c>
      <c r="J2334" s="203"/>
      <c r="K2334" s="286" t="s">
        <v>173</v>
      </c>
      <c r="L2334" s="94"/>
      <c r="M2334" s="94"/>
      <c r="N2334" s="94"/>
      <c r="O2334" s="170"/>
    </row>
    <row r="2335" spans="1:15" ht="15" customHeight="1">
      <c r="A2335" s="91">
        <v>2000010</v>
      </c>
      <c r="B2335" s="41" t="s">
        <v>159</v>
      </c>
      <c r="C2335" s="43">
        <v>201</v>
      </c>
      <c r="D2335" s="41" t="s">
        <v>152</v>
      </c>
      <c r="E2335" s="41">
        <v>137010</v>
      </c>
      <c r="F2335" s="201" t="s">
        <v>248</v>
      </c>
      <c r="G2335" s="41"/>
      <c r="H2335" s="41"/>
      <c r="I2335" s="41">
        <v>97650</v>
      </c>
      <c r="J2335" s="203"/>
      <c r="K2335" s="286" t="s">
        <v>173</v>
      </c>
      <c r="L2335" s="94"/>
      <c r="M2335" s="94"/>
      <c r="N2335" s="94"/>
      <c r="O2335" s="170"/>
    </row>
    <row r="2336" spans="1:15" ht="15" customHeight="1">
      <c r="A2336" s="91">
        <v>2000010</v>
      </c>
      <c r="B2336" s="41" t="s">
        <v>159</v>
      </c>
      <c r="C2336" s="43">
        <v>201</v>
      </c>
      <c r="D2336" s="41" t="s">
        <v>152</v>
      </c>
      <c r="E2336" s="41">
        <v>137010</v>
      </c>
      <c r="F2336" s="201" t="s">
        <v>248</v>
      </c>
      <c r="G2336" s="41"/>
      <c r="H2336" s="41"/>
      <c r="I2336" s="41">
        <v>55800</v>
      </c>
      <c r="J2336" s="203"/>
      <c r="K2336" s="286" t="s">
        <v>173</v>
      </c>
      <c r="L2336" s="94"/>
      <c r="M2336" s="94"/>
      <c r="N2336" s="94"/>
      <c r="O2336" s="170"/>
    </row>
    <row r="2337" spans="1:15" ht="15" customHeight="1">
      <c r="A2337" s="91">
        <v>2004003</v>
      </c>
      <c r="B2337" s="41" t="s">
        <v>244</v>
      </c>
      <c r="C2337" s="43">
        <v>201</v>
      </c>
      <c r="D2337" s="41" t="s">
        <v>152</v>
      </c>
      <c r="E2337" s="41">
        <v>137010</v>
      </c>
      <c r="F2337" s="201" t="s">
        <v>248</v>
      </c>
      <c r="G2337" s="41"/>
      <c r="H2337" s="41"/>
      <c r="I2337" s="41">
        <v>1600</v>
      </c>
      <c r="J2337" s="203"/>
      <c r="K2337" s="286" t="s">
        <v>245</v>
      </c>
      <c r="L2337" s="94"/>
      <c r="M2337" s="94"/>
      <c r="N2337" s="94"/>
      <c r="O2337" s="170"/>
    </row>
    <row r="2338" spans="1:15" ht="15" customHeight="1">
      <c r="A2338" s="91">
        <v>2004003</v>
      </c>
      <c r="B2338" s="41" t="s">
        <v>244</v>
      </c>
      <c r="C2338" s="43">
        <v>201</v>
      </c>
      <c r="D2338" s="41" t="s">
        <v>152</v>
      </c>
      <c r="E2338" s="41">
        <v>137010</v>
      </c>
      <c r="F2338" s="201" t="s">
        <v>248</v>
      </c>
      <c r="G2338" s="41"/>
      <c r="H2338" s="41"/>
      <c r="I2338" s="41">
        <v>2720</v>
      </c>
      <c r="J2338" s="203"/>
      <c r="K2338" s="286" t="s">
        <v>245</v>
      </c>
      <c r="L2338" s="94"/>
      <c r="M2338" s="94"/>
      <c r="N2338" s="94"/>
      <c r="O2338" s="170"/>
    </row>
    <row r="2339" spans="1:15" ht="15" customHeight="1">
      <c r="A2339" s="91">
        <v>2000010</v>
      </c>
      <c r="B2339" s="41" t="s">
        <v>159</v>
      </c>
      <c r="C2339" s="43">
        <v>201</v>
      </c>
      <c r="D2339" s="41" t="s">
        <v>152</v>
      </c>
      <c r="E2339" s="41">
        <v>137010</v>
      </c>
      <c r="F2339" s="201" t="s">
        <v>248</v>
      </c>
      <c r="G2339" s="41"/>
      <c r="H2339" s="41"/>
      <c r="I2339" s="41">
        <v>115887</v>
      </c>
      <c r="J2339" s="203"/>
      <c r="K2339" s="286" t="s">
        <v>173</v>
      </c>
      <c r="L2339" s="94"/>
      <c r="M2339" s="94"/>
      <c r="N2339" s="94"/>
      <c r="O2339" s="170"/>
    </row>
    <row r="2340" spans="1:15" ht="15" customHeight="1">
      <c r="A2340" s="91">
        <v>2000010</v>
      </c>
      <c r="B2340" s="41" t="s">
        <v>159</v>
      </c>
      <c r="C2340" s="43">
        <v>201</v>
      </c>
      <c r="D2340" s="41" t="s">
        <v>152</v>
      </c>
      <c r="E2340" s="41">
        <v>137010</v>
      </c>
      <c r="F2340" s="201" t="s">
        <v>248</v>
      </c>
      <c r="G2340" s="41"/>
      <c r="H2340" s="41"/>
      <c r="I2340" s="41">
        <v>125331</v>
      </c>
      <c r="J2340" s="203"/>
      <c r="K2340" s="286" t="s">
        <v>173</v>
      </c>
      <c r="L2340" s="94"/>
      <c r="M2340" s="94"/>
      <c r="N2340" s="94"/>
      <c r="O2340" s="170"/>
    </row>
    <row r="2341" spans="1:15" ht="15" customHeight="1">
      <c r="A2341" s="91">
        <v>2000010</v>
      </c>
      <c r="B2341" s="41" t="s">
        <v>159</v>
      </c>
      <c r="C2341" s="43">
        <v>201</v>
      </c>
      <c r="D2341" s="41" t="s">
        <v>152</v>
      </c>
      <c r="E2341" s="41">
        <v>137010</v>
      </c>
      <c r="F2341" s="201" t="s">
        <v>248</v>
      </c>
      <c r="G2341" s="41"/>
      <c r="H2341" s="41"/>
      <c r="I2341" s="41">
        <v>16103</v>
      </c>
      <c r="J2341" s="203"/>
      <c r="K2341" s="286" t="s">
        <v>173</v>
      </c>
      <c r="L2341" s="94"/>
      <c r="M2341" s="94"/>
      <c r="N2341" s="94"/>
      <c r="O2341" s="170"/>
    </row>
    <row r="2342" spans="1:15" ht="15" customHeight="1">
      <c r="A2342" s="91">
        <v>2000010</v>
      </c>
      <c r="B2342" s="41" t="s">
        <v>159</v>
      </c>
      <c r="C2342" s="43">
        <v>201</v>
      </c>
      <c r="D2342" s="41" t="s">
        <v>152</v>
      </c>
      <c r="E2342" s="41">
        <v>137010</v>
      </c>
      <c r="F2342" s="201" t="s">
        <v>248</v>
      </c>
      <c r="G2342" s="41"/>
      <c r="H2342" s="41"/>
      <c r="I2342" s="41">
        <v>129925</v>
      </c>
      <c r="J2342" s="203"/>
      <c r="K2342" s="286" t="s">
        <v>173</v>
      </c>
      <c r="L2342" s="94"/>
      <c r="M2342" s="94"/>
      <c r="N2342" s="94"/>
      <c r="O2342" s="170"/>
    </row>
    <row r="2343" spans="1:15" ht="15" customHeight="1">
      <c r="A2343" s="91">
        <v>2000010</v>
      </c>
      <c r="B2343" s="41" t="s">
        <v>159</v>
      </c>
      <c r="C2343" s="43">
        <v>201</v>
      </c>
      <c r="D2343" s="41" t="s">
        <v>152</v>
      </c>
      <c r="E2343" s="41">
        <v>137010</v>
      </c>
      <c r="F2343" s="201" t="s">
        <v>248</v>
      </c>
      <c r="G2343" s="41"/>
      <c r="H2343" s="41"/>
      <c r="I2343" s="41">
        <v>111519</v>
      </c>
      <c r="J2343" s="203"/>
      <c r="K2343" s="286" t="s">
        <v>173</v>
      </c>
      <c r="L2343" s="94"/>
      <c r="M2343" s="94"/>
      <c r="N2343" s="94"/>
      <c r="O2343" s="170"/>
    </row>
    <row r="2344" spans="1:15" ht="15" customHeight="1">
      <c r="A2344" s="91">
        <v>2000010</v>
      </c>
      <c r="B2344" s="41" t="s">
        <v>159</v>
      </c>
      <c r="C2344" s="43">
        <v>201</v>
      </c>
      <c r="D2344" s="41" t="s">
        <v>152</v>
      </c>
      <c r="E2344" s="41">
        <v>137010</v>
      </c>
      <c r="F2344" s="201" t="s">
        <v>248</v>
      </c>
      <c r="G2344" s="41"/>
      <c r="H2344" s="41"/>
      <c r="I2344" s="41">
        <v>125174</v>
      </c>
      <c r="J2344" s="203"/>
      <c r="K2344" s="286" t="s">
        <v>173</v>
      </c>
      <c r="L2344" s="94"/>
      <c r="M2344" s="94"/>
      <c r="N2344" s="94"/>
      <c r="O2344" s="170"/>
    </row>
    <row r="2345" spans="1:15" ht="15" customHeight="1">
      <c r="A2345" s="91">
        <v>2000010</v>
      </c>
      <c r="B2345" s="41" t="s">
        <v>159</v>
      </c>
      <c r="C2345" s="43">
        <v>201</v>
      </c>
      <c r="D2345" s="41" t="s">
        <v>152</v>
      </c>
      <c r="E2345" s="41">
        <v>137010</v>
      </c>
      <c r="F2345" s="201" t="s">
        <v>248</v>
      </c>
      <c r="G2345" s="41"/>
      <c r="H2345" s="41"/>
      <c r="I2345" s="41">
        <v>54561</v>
      </c>
      <c r="J2345" s="203"/>
      <c r="K2345" s="286" t="s">
        <v>173</v>
      </c>
      <c r="L2345" s="94"/>
      <c r="M2345" s="94"/>
      <c r="N2345" s="94"/>
      <c r="O2345" s="170"/>
    </row>
    <row r="2346" spans="1:15" ht="15" customHeight="1">
      <c r="A2346" s="91">
        <v>2000010</v>
      </c>
      <c r="B2346" s="41" t="s">
        <v>159</v>
      </c>
      <c r="C2346" s="43">
        <v>201</v>
      </c>
      <c r="D2346" s="41" t="s">
        <v>152</v>
      </c>
      <c r="E2346" s="41">
        <v>137010</v>
      </c>
      <c r="F2346" s="201" t="s">
        <v>248</v>
      </c>
      <c r="G2346" s="41"/>
      <c r="H2346" s="41"/>
      <c r="I2346" s="41">
        <v>45705</v>
      </c>
      <c r="J2346" s="203"/>
      <c r="K2346" s="286" t="s">
        <v>173</v>
      </c>
      <c r="L2346" s="94"/>
      <c r="M2346" s="94"/>
      <c r="N2346" s="94"/>
      <c r="O2346" s="170"/>
    </row>
    <row r="2347" spans="1:15" ht="15" customHeight="1">
      <c r="A2347" s="91">
        <v>2000010</v>
      </c>
      <c r="B2347" s="41" t="s">
        <v>159</v>
      </c>
      <c r="C2347" s="43">
        <v>201</v>
      </c>
      <c r="D2347" s="41" t="s">
        <v>152</v>
      </c>
      <c r="E2347" s="41">
        <v>137010</v>
      </c>
      <c r="F2347" s="201" t="s">
        <v>248</v>
      </c>
      <c r="G2347" s="41"/>
      <c r="H2347" s="41"/>
      <c r="I2347" s="41">
        <v>23958</v>
      </c>
      <c r="J2347" s="203"/>
      <c r="K2347" s="286" t="s">
        <v>173</v>
      </c>
      <c r="L2347" s="94"/>
      <c r="M2347" s="94"/>
      <c r="N2347" s="94"/>
      <c r="O2347" s="170"/>
    </row>
    <row r="2348" spans="1:15" ht="15" customHeight="1">
      <c r="A2348" s="91">
        <v>2000010</v>
      </c>
      <c r="B2348" s="41" t="s">
        <v>159</v>
      </c>
      <c r="C2348" s="43">
        <v>201</v>
      </c>
      <c r="D2348" s="41" t="s">
        <v>152</v>
      </c>
      <c r="E2348" s="41">
        <v>137010</v>
      </c>
      <c r="F2348" s="201" t="s">
        <v>248</v>
      </c>
      <c r="G2348" s="41"/>
      <c r="H2348" s="41"/>
      <c r="I2348" s="41">
        <v>79673</v>
      </c>
      <c r="J2348" s="203"/>
      <c r="K2348" s="286" t="s">
        <v>173</v>
      </c>
      <c r="L2348" s="94"/>
      <c r="M2348" s="94"/>
      <c r="N2348" s="94"/>
      <c r="O2348" s="170"/>
    </row>
    <row r="2349" spans="1:15" ht="15" customHeight="1">
      <c r="A2349" s="91">
        <v>2000010</v>
      </c>
      <c r="B2349" s="41" t="s">
        <v>159</v>
      </c>
      <c r="C2349" s="43">
        <v>201</v>
      </c>
      <c r="D2349" s="41" t="s">
        <v>152</v>
      </c>
      <c r="E2349" s="41">
        <v>137010</v>
      </c>
      <c r="F2349" s="201" t="s">
        <v>248</v>
      </c>
      <c r="G2349" s="41"/>
      <c r="H2349" s="41"/>
      <c r="I2349" s="41">
        <v>58452</v>
      </c>
      <c r="J2349" s="203"/>
      <c r="K2349" s="286" t="s">
        <v>173</v>
      </c>
      <c r="L2349" s="94"/>
      <c r="M2349" s="94"/>
      <c r="N2349" s="94"/>
      <c r="O2349" s="170"/>
    </row>
    <row r="2350" spans="1:15" ht="15" customHeight="1">
      <c r="A2350" s="91">
        <v>2000010</v>
      </c>
      <c r="B2350" s="41" t="s">
        <v>159</v>
      </c>
      <c r="C2350" s="43">
        <v>201</v>
      </c>
      <c r="D2350" s="41" t="s">
        <v>152</v>
      </c>
      <c r="E2350" s="41">
        <v>137010</v>
      </c>
      <c r="F2350" s="201" t="s">
        <v>248</v>
      </c>
      <c r="G2350" s="41"/>
      <c r="H2350" s="41"/>
      <c r="I2350" s="41">
        <v>182046</v>
      </c>
      <c r="J2350" s="203"/>
      <c r="K2350" s="286" t="s">
        <v>173</v>
      </c>
      <c r="L2350" s="94"/>
      <c r="M2350" s="94"/>
      <c r="N2350" s="94"/>
      <c r="O2350" s="170"/>
    </row>
    <row r="2351" spans="1:15" ht="15" customHeight="1">
      <c r="A2351" s="91">
        <v>2000010</v>
      </c>
      <c r="B2351" s="41" t="s">
        <v>159</v>
      </c>
      <c r="C2351" s="43">
        <v>201</v>
      </c>
      <c r="D2351" s="41" t="s">
        <v>152</v>
      </c>
      <c r="E2351" s="41">
        <v>137010</v>
      </c>
      <c r="F2351" s="201" t="s">
        <v>248</v>
      </c>
      <c r="G2351" s="41"/>
      <c r="H2351" s="41"/>
      <c r="I2351" s="41">
        <v>69212</v>
      </c>
      <c r="J2351" s="203"/>
      <c r="K2351" s="286" t="s">
        <v>173</v>
      </c>
      <c r="L2351" s="94"/>
      <c r="M2351" s="94"/>
      <c r="N2351" s="94"/>
      <c r="O2351" s="170"/>
    </row>
    <row r="2352" spans="1:15" ht="15" customHeight="1">
      <c r="A2352" s="91">
        <v>2000010</v>
      </c>
      <c r="B2352" s="41" t="s">
        <v>159</v>
      </c>
      <c r="C2352" s="43">
        <v>201</v>
      </c>
      <c r="D2352" s="41" t="s">
        <v>152</v>
      </c>
      <c r="E2352" s="41">
        <v>137010</v>
      </c>
      <c r="F2352" s="201" t="s">
        <v>248</v>
      </c>
      <c r="G2352" s="41"/>
      <c r="H2352" s="41"/>
      <c r="I2352" s="41">
        <v>37842</v>
      </c>
      <c r="J2352" s="203"/>
      <c r="K2352" s="286" t="s">
        <v>173</v>
      </c>
      <c r="L2352" s="94"/>
      <c r="M2352" s="94"/>
      <c r="N2352" s="94"/>
      <c r="O2352" s="170"/>
    </row>
    <row r="2353" spans="1:15" ht="15" customHeight="1">
      <c r="A2353" s="91">
        <v>2000010</v>
      </c>
      <c r="B2353" s="41" t="s">
        <v>159</v>
      </c>
      <c r="C2353" s="43">
        <v>201</v>
      </c>
      <c r="D2353" s="41" t="s">
        <v>152</v>
      </c>
      <c r="E2353" s="41">
        <v>137010</v>
      </c>
      <c r="F2353" s="201" t="s">
        <v>248</v>
      </c>
      <c r="G2353" s="41"/>
      <c r="H2353" s="41"/>
      <c r="I2353" s="41">
        <v>229677</v>
      </c>
      <c r="J2353" s="203"/>
      <c r="K2353" s="286" t="s">
        <v>173</v>
      </c>
      <c r="L2353" s="94"/>
      <c r="M2353" s="94"/>
      <c r="N2353" s="94"/>
      <c r="O2353" s="170"/>
    </row>
    <row r="2354" spans="1:15" ht="15" customHeight="1">
      <c r="A2354" s="91">
        <v>2000010</v>
      </c>
      <c r="B2354" s="41" t="s">
        <v>159</v>
      </c>
      <c r="C2354" s="43">
        <v>201</v>
      </c>
      <c r="D2354" s="41" t="s">
        <v>152</v>
      </c>
      <c r="E2354" s="41">
        <v>137010</v>
      </c>
      <c r="F2354" s="201" t="s">
        <v>248</v>
      </c>
      <c r="G2354" s="41"/>
      <c r="H2354" s="41"/>
      <c r="I2354" s="41">
        <v>19675</v>
      </c>
      <c r="J2354" s="203"/>
      <c r="K2354" s="286" t="s">
        <v>173</v>
      </c>
      <c r="L2354" s="94"/>
      <c r="M2354" s="94"/>
      <c r="N2354" s="94"/>
      <c r="O2354" s="170"/>
    </row>
    <row r="2355" spans="1:15" ht="15" customHeight="1">
      <c r="A2355" s="91">
        <v>2004003</v>
      </c>
      <c r="B2355" s="41" t="s">
        <v>244</v>
      </c>
      <c r="C2355" s="43">
        <v>201</v>
      </c>
      <c r="D2355" s="41" t="s">
        <v>152</v>
      </c>
      <c r="E2355" s="41">
        <v>137010</v>
      </c>
      <c r="F2355" s="201" t="s">
        <v>248</v>
      </c>
      <c r="G2355" s="41"/>
      <c r="H2355" s="41"/>
      <c r="I2355" s="41">
        <v>1600</v>
      </c>
      <c r="J2355" s="203"/>
      <c r="K2355" s="286" t="s">
        <v>245</v>
      </c>
      <c r="L2355" s="94"/>
      <c r="M2355" s="94"/>
      <c r="N2355" s="94"/>
      <c r="O2355" s="170"/>
    </row>
    <row r="2356" spans="1:15" ht="15" customHeight="1">
      <c r="A2356" s="91">
        <v>2000010</v>
      </c>
      <c r="B2356" s="41" t="s">
        <v>159</v>
      </c>
      <c r="C2356" s="43">
        <v>201</v>
      </c>
      <c r="D2356" s="41" t="s">
        <v>152</v>
      </c>
      <c r="E2356" s="41">
        <v>137010</v>
      </c>
      <c r="F2356" s="201" t="s">
        <v>248</v>
      </c>
      <c r="G2356" s="41"/>
      <c r="H2356" s="41"/>
      <c r="I2356" s="41">
        <v>63821</v>
      </c>
      <c r="J2356" s="203"/>
      <c r="K2356" s="286" t="s">
        <v>173</v>
      </c>
      <c r="L2356" s="94"/>
      <c r="M2356" s="94"/>
      <c r="N2356" s="94"/>
      <c r="O2356" s="170"/>
    </row>
    <row r="2357" spans="1:15" ht="15" customHeight="1">
      <c r="A2357" s="91">
        <v>2000010</v>
      </c>
      <c r="B2357" s="41" t="s">
        <v>159</v>
      </c>
      <c r="C2357" s="43">
        <v>201</v>
      </c>
      <c r="D2357" s="41" t="s">
        <v>152</v>
      </c>
      <c r="E2357" s="41">
        <v>137010</v>
      </c>
      <c r="F2357" s="201" t="s">
        <v>248</v>
      </c>
      <c r="G2357" s="41"/>
      <c r="H2357" s="41"/>
      <c r="I2357" s="41">
        <v>49328</v>
      </c>
      <c r="J2357" s="203"/>
      <c r="K2357" s="286" t="s">
        <v>173</v>
      </c>
      <c r="L2357" s="94"/>
      <c r="M2357" s="94"/>
      <c r="N2357" s="94"/>
      <c r="O2357" s="170"/>
    </row>
    <row r="2358" spans="1:15" ht="15" customHeight="1">
      <c r="A2358" s="91">
        <v>2000010</v>
      </c>
      <c r="B2358" s="41" t="s">
        <v>159</v>
      </c>
      <c r="C2358" s="43">
        <v>201</v>
      </c>
      <c r="D2358" s="41" t="s">
        <v>152</v>
      </c>
      <c r="E2358" s="41">
        <v>137010</v>
      </c>
      <c r="F2358" s="201" t="s">
        <v>248</v>
      </c>
      <c r="G2358" s="41"/>
      <c r="H2358" s="41"/>
      <c r="I2358" s="41">
        <v>174888</v>
      </c>
      <c r="J2358" s="203"/>
      <c r="K2358" s="286" t="s">
        <v>173</v>
      </c>
      <c r="L2358" s="94"/>
      <c r="M2358" s="94"/>
      <c r="N2358" s="94"/>
      <c r="O2358" s="170"/>
    </row>
    <row r="2359" spans="1:15" ht="15" customHeight="1">
      <c r="A2359" s="91">
        <v>2000010</v>
      </c>
      <c r="B2359" s="41" t="s">
        <v>159</v>
      </c>
      <c r="C2359" s="43">
        <v>201</v>
      </c>
      <c r="D2359" s="41" t="s">
        <v>152</v>
      </c>
      <c r="E2359" s="41">
        <v>137010</v>
      </c>
      <c r="F2359" s="201" t="s">
        <v>248</v>
      </c>
      <c r="G2359" s="41"/>
      <c r="H2359" s="41"/>
      <c r="I2359" s="41">
        <v>5937000</v>
      </c>
      <c r="J2359" s="203"/>
      <c r="K2359" s="286" t="s">
        <v>173</v>
      </c>
      <c r="L2359" s="94"/>
      <c r="M2359" s="94"/>
      <c r="N2359" s="94"/>
      <c r="O2359" s="170"/>
    </row>
    <row r="2360" spans="1:15" ht="15" customHeight="1">
      <c r="A2360" s="91">
        <v>2000010</v>
      </c>
      <c r="B2360" s="41" t="s">
        <v>159</v>
      </c>
      <c r="C2360" s="43">
        <v>201</v>
      </c>
      <c r="D2360" s="41" t="s">
        <v>152</v>
      </c>
      <c r="E2360" s="41">
        <v>137010</v>
      </c>
      <c r="F2360" s="201" t="s">
        <v>248</v>
      </c>
      <c r="G2360" s="41"/>
      <c r="H2360" s="41"/>
      <c r="I2360" s="41">
        <v>3662000</v>
      </c>
      <c r="J2360" s="203"/>
      <c r="K2360" s="286" t="s">
        <v>173</v>
      </c>
      <c r="L2360" s="94"/>
      <c r="M2360" s="94"/>
      <c r="N2360" s="94"/>
      <c r="O2360" s="170"/>
    </row>
    <row r="2361" spans="1:15" ht="15" customHeight="1">
      <c r="A2361" s="91">
        <v>2000010</v>
      </c>
      <c r="B2361" s="41" t="s">
        <v>159</v>
      </c>
      <c r="C2361" s="43">
        <v>201</v>
      </c>
      <c r="D2361" s="41" t="s">
        <v>152</v>
      </c>
      <c r="E2361" s="41">
        <v>137010</v>
      </c>
      <c r="F2361" s="201" t="s">
        <v>248</v>
      </c>
      <c r="G2361" s="41"/>
      <c r="H2361" s="41"/>
      <c r="I2361" s="41">
        <v>5134000</v>
      </c>
      <c r="J2361" s="203"/>
      <c r="K2361" s="286" t="s">
        <v>173</v>
      </c>
      <c r="L2361" s="94"/>
      <c r="M2361" s="94"/>
      <c r="N2361" s="94"/>
      <c r="O2361" s="170"/>
    </row>
    <row r="2362" spans="1:15" ht="15" customHeight="1">
      <c r="A2362" s="91">
        <v>2000010</v>
      </c>
      <c r="B2362" s="41" t="s">
        <v>159</v>
      </c>
      <c r="C2362" s="43">
        <v>201</v>
      </c>
      <c r="D2362" s="41" t="s">
        <v>152</v>
      </c>
      <c r="E2362" s="41">
        <v>137010</v>
      </c>
      <c r="F2362" s="201" t="s">
        <v>248</v>
      </c>
      <c r="G2362" s="41"/>
      <c r="H2362" s="41"/>
      <c r="I2362" s="41">
        <v>2363000</v>
      </c>
      <c r="J2362" s="203"/>
      <c r="K2362" s="286" t="s">
        <v>173</v>
      </c>
      <c r="L2362" s="94"/>
      <c r="M2362" s="94"/>
      <c r="N2362" s="94"/>
      <c r="O2362" s="170"/>
    </row>
    <row r="2363" spans="1:15" ht="15" customHeight="1">
      <c r="A2363" s="91">
        <v>2000010</v>
      </c>
      <c r="B2363" s="41" t="s">
        <v>159</v>
      </c>
      <c r="C2363" s="43">
        <v>201</v>
      </c>
      <c r="D2363" s="41" t="s">
        <v>152</v>
      </c>
      <c r="E2363" s="41">
        <v>137010</v>
      </c>
      <c r="F2363" s="201" t="s">
        <v>248</v>
      </c>
      <c r="G2363" s="41"/>
      <c r="H2363" s="41"/>
      <c r="I2363" s="41">
        <v>2280000</v>
      </c>
      <c r="J2363" s="203"/>
      <c r="K2363" s="286" t="s">
        <v>173</v>
      </c>
      <c r="L2363" s="94"/>
      <c r="M2363" s="94"/>
      <c r="N2363" s="94"/>
      <c r="O2363" s="170"/>
    </row>
    <row r="2364" spans="1:15" ht="15" customHeight="1">
      <c r="A2364" s="91">
        <v>2000010</v>
      </c>
      <c r="B2364" s="41" t="s">
        <v>159</v>
      </c>
      <c r="C2364" s="43">
        <v>201</v>
      </c>
      <c r="D2364" s="41" t="s">
        <v>152</v>
      </c>
      <c r="E2364" s="41">
        <v>137010</v>
      </c>
      <c r="F2364" s="201" t="s">
        <v>248</v>
      </c>
      <c r="G2364" s="41"/>
      <c r="H2364" s="41"/>
      <c r="I2364" s="41">
        <v>1485000</v>
      </c>
      <c r="J2364" s="203"/>
      <c r="K2364" s="286" t="s">
        <v>173</v>
      </c>
      <c r="L2364" s="94"/>
      <c r="M2364" s="94"/>
      <c r="N2364" s="94"/>
      <c r="O2364" s="170"/>
    </row>
    <row r="2365" spans="1:15" ht="15" customHeight="1">
      <c r="A2365" s="91">
        <v>2000010</v>
      </c>
      <c r="B2365" s="41" t="s">
        <v>159</v>
      </c>
      <c r="C2365" s="43">
        <v>201</v>
      </c>
      <c r="D2365" s="41" t="s">
        <v>152</v>
      </c>
      <c r="E2365" s="41">
        <v>137010</v>
      </c>
      <c r="F2365" s="201" t="s">
        <v>248</v>
      </c>
      <c r="G2365" s="41"/>
      <c r="H2365" s="41"/>
      <c r="I2365" s="41">
        <v>1991000</v>
      </c>
      <c r="J2365" s="203"/>
      <c r="K2365" s="286" t="s">
        <v>173</v>
      </c>
      <c r="L2365" s="94"/>
      <c r="M2365" s="94"/>
      <c r="N2365" s="94"/>
      <c r="O2365" s="170"/>
    </row>
    <row r="2366" spans="1:15" ht="15" customHeight="1">
      <c r="A2366" s="91">
        <v>2000010</v>
      </c>
      <c r="B2366" s="41" t="s">
        <v>159</v>
      </c>
      <c r="C2366" s="43">
        <v>201</v>
      </c>
      <c r="D2366" s="41" t="s">
        <v>152</v>
      </c>
      <c r="E2366" s="41">
        <v>137010</v>
      </c>
      <c r="F2366" s="201" t="s">
        <v>248</v>
      </c>
      <c r="G2366" s="41"/>
      <c r="H2366" s="41"/>
      <c r="I2366" s="41">
        <v>5021000</v>
      </c>
      <c r="J2366" s="203"/>
      <c r="K2366" s="286" t="s">
        <v>173</v>
      </c>
      <c r="L2366" s="94"/>
      <c r="M2366" s="94"/>
      <c r="N2366" s="94"/>
      <c r="O2366" s="170"/>
    </row>
    <row r="2367" spans="1:15" ht="15" customHeight="1">
      <c r="A2367" s="91">
        <v>2000010</v>
      </c>
      <c r="B2367" s="41" t="s">
        <v>159</v>
      </c>
      <c r="C2367" s="43">
        <v>201</v>
      </c>
      <c r="D2367" s="41" t="s">
        <v>152</v>
      </c>
      <c r="E2367" s="41">
        <v>137010</v>
      </c>
      <c r="F2367" s="201" t="s">
        <v>248</v>
      </c>
      <c r="G2367" s="41"/>
      <c r="H2367" s="41"/>
      <c r="I2367" s="41">
        <v>3877000</v>
      </c>
      <c r="J2367" s="203"/>
      <c r="K2367" s="286" t="s">
        <v>173</v>
      </c>
      <c r="L2367" s="94"/>
      <c r="M2367" s="94"/>
      <c r="N2367" s="94"/>
      <c r="O2367" s="170"/>
    </row>
    <row r="2368" spans="1:15" ht="15" customHeight="1">
      <c r="A2368" s="91">
        <v>2000010</v>
      </c>
      <c r="B2368" s="41" t="s">
        <v>159</v>
      </c>
      <c r="C2368" s="43">
        <v>201</v>
      </c>
      <c r="D2368" s="41" t="s">
        <v>152</v>
      </c>
      <c r="E2368" s="41">
        <v>137010</v>
      </c>
      <c r="F2368" s="201" t="s">
        <v>248</v>
      </c>
      <c r="G2368" s="41"/>
      <c r="H2368" s="41"/>
      <c r="I2368" s="41">
        <v>1603000</v>
      </c>
      <c r="J2368" s="203"/>
      <c r="K2368" s="286" t="s">
        <v>173</v>
      </c>
      <c r="L2368" s="94"/>
      <c r="M2368" s="94"/>
      <c r="N2368" s="94"/>
      <c r="O2368" s="170"/>
    </row>
    <row r="2369" spans="1:15" ht="15" customHeight="1">
      <c r="A2369" s="91">
        <v>2000010</v>
      </c>
      <c r="B2369" s="41" t="s">
        <v>159</v>
      </c>
      <c r="C2369" s="43">
        <v>201</v>
      </c>
      <c r="D2369" s="41" t="s">
        <v>152</v>
      </c>
      <c r="E2369" s="41">
        <v>137010</v>
      </c>
      <c r="F2369" s="201" t="s">
        <v>248</v>
      </c>
      <c r="G2369" s="41"/>
      <c r="H2369" s="41"/>
      <c r="I2369" s="41">
        <v>1526000</v>
      </c>
      <c r="J2369" s="203"/>
      <c r="K2369" s="286" t="s">
        <v>173</v>
      </c>
      <c r="L2369" s="94"/>
      <c r="M2369" s="94"/>
      <c r="N2369" s="94"/>
      <c r="O2369" s="170"/>
    </row>
    <row r="2370" spans="1:15" ht="15" customHeight="1">
      <c r="A2370" s="91">
        <v>2000010</v>
      </c>
      <c r="B2370" s="41" t="s">
        <v>159</v>
      </c>
      <c r="C2370" s="43">
        <v>201</v>
      </c>
      <c r="D2370" s="41" t="s">
        <v>152</v>
      </c>
      <c r="E2370" s="41">
        <v>137010</v>
      </c>
      <c r="F2370" s="201" t="s">
        <v>248</v>
      </c>
      <c r="G2370" s="41"/>
      <c r="H2370" s="41"/>
      <c r="I2370" s="41">
        <v>1216000</v>
      </c>
      <c r="J2370" s="203"/>
      <c r="K2370" s="286" t="s">
        <v>173</v>
      </c>
      <c r="L2370" s="94"/>
      <c r="M2370" s="94"/>
      <c r="N2370" s="94"/>
      <c r="O2370" s="170"/>
    </row>
    <row r="2371" spans="1:15" ht="15" customHeight="1">
      <c r="A2371" s="91">
        <v>2000010</v>
      </c>
      <c r="B2371" s="41" t="s">
        <v>159</v>
      </c>
      <c r="C2371" s="43">
        <v>201</v>
      </c>
      <c r="D2371" s="41" t="s">
        <v>152</v>
      </c>
      <c r="E2371" s="41">
        <v>137010</v>
      </c>
      <c r="F2371" s="201" t="s">
        <v>248</v>
      </c>
      <c r="G2371" s="41"/>
      <c r="H2371" s="41"/>
      <c r="I2371" s="41">
        <v>2231000</v>
      </c>
      <c r="J2371" s="203"/>
      <c r="K2371" s="286" t="s">
        <v>173</v>
      </c>
      <c r="L2371" s="94"/>
      <c r="M2371" s="94"/>
      <c r="N2371" s="94"/>
      <c r="O2371" s="170"/>
    </row>
    <row r="2372" spans="1:15" ht="15" customHeight="1">
      <c r="A2372" s="91">
        <v>2000010</v>
      </c>
      <c r="B2372" s="41" t="s">
        <v>159</v>
      </c>
      <c r="C2372" s="43">
        <v>201</v>
      </c>
      <c r="D2372" s="41" t="s">
        <v>152</v>
      </c>
      <c r="E2372" s="41">
        <v>137010</v>
      </c>
      <c r="F2372" s="201" t="s">
        <v>248</v>
      </c>
      <c r="G2372" s="41"/>
      <c r="H2372" s="41"/>
      <c r="I2372" s="41">
        <v>1912000</v>
      </c>
      <c r="J2372" s="203"/>
      <c r="K2372" s="286" t="s">
        <v>173</v>
      </c>
      <c r="L2372" s="94"/>
      <c r="M2372" s="94"/>
      <c r="N2372" s="94"/>
      <c r="O2372" s="170"/>
    </row>
    <row r="2373" spans="1:15" ht="15" customHeight="1">
      <c r="A2373" s="91">
        <v>2000010</v>
      </c>
      <c r="B2373" s="41" t="s">
        <v>159</v>
      </c>
      <c r="C2373" s="43">
        <v>201</v>
      </c>
      <c r="D2373" s="41" t="s">
        <v>152</v>
      </c>
      <c r="E2373" s="41">
        <v>137010</v>
      </c>
      <c r="F2373" s="201" t="s">
        <v>248</v>
      </c>
      <c r="G2373" s="41"/>
      <c r="H2373" s="41"/>
      <c r="I2373" s="41">
        <v>1730000</v>
      </c>
      <c r="J2373" s="203"/>
      <c r="K2373" s="286" t="s">
        <v>173</v>
      </c>
      <c r="L2373" s="94"/>
      <c r="M2373" s="94"/>
      <c r="N2373" s="94"/>
      <c r="O2373" s="170"/>
    </row>
    <row r="2374" spans="1:15" ht="15" customHeight="1">
      <c r="A2374" s="91">
        <v>2000010</v>
      </c>
      <c r="B2374" s="41" t="s">
        <v>159</v>
      </c>
      <c r="C2374" s="43">
        <v>201</v>
      </c>
      <c r="D2374" s="41" t="s">
        <v>152</v>
      </c>
      <c r="E2374" s="41">
        <v>137010</v>
      </c>
      <c r="F2374" s="201" t="s">
        <v>248</v>
      </c>
      <c r="G2374" s="41"/>
      <c r="H2374" s="41"/>
      <c r="I2374" s="41">
        <v>1549000</v>
      </c>
      <c r="J2374" s="203"/>
      <c r="K2374" s="286" t="s">
        <v>173</v>
      </c>
      <c r="L2374" s="94"/>
      <c r="M2374" s="94"/>
      <c r="N2374" s="94"/>
      <c r="O2374" s="170"/>
    </row>
    <row r="2375" spans="1:15" ht="15" customHeight="1">
      <c r="A2375" s="91">
        <v>2000010</v>
      </c>
      <c r="B2375" s="41" t="s">
        <v>159</v>
      </c>
      <c r="C2375" s="43">
        <v>201</v>
      </c>
      <c r="D2375" s="41" t="s">
        <v>152</v>
      </c>
      <c r="E2375" s="41">
        <v>137010</v>
      </c>
      <c r="F2375" s="201" t="s">
        <v>248</v>
      </c>
      <c r="G2375" s="41"/>
      <c r="H2375" s="41"/>
      <c r="I2375" s="41">
        <v>2835000</v>
      </c>
      <c r="J2375" s="203"/>
      <c r="K2375" s="286" t="s">
        <v>173</v>
      </c>
      <c r="L2375" s="94"/>
      <c r="M2375" s="94"/>
      <c r="N2375" s="94"/>
      <c r="O2375" s="170"/>
    </row>
    <row r="2376" spans="1:15" ht="15" customHeight="1">
      <c r="A2376" s="91">
        <v>2000010</v>
      </c>
      <c r="B2376" s="41" t="s">
        <v>159</v>
      </c>
      <c r="C2376" s="43">
        <v>201</v>
      </c>
      <c r="D2376" s="41" t="s">
        <v>152</v>
      </c>
      <c r="E2376" s="41">
        <v>137010</v>
      </c>
      <c r="F2376" s="201" t="s">
        <v>248</v>
      </c>
      <c r="G2376" s="41"/>
      <c r="H2376" s="41"/>
      <c r="I2376" s="41">
        <v>1517000</v>
      </c>
      <c r="J2376" s="203"/>
      <c r="K2376" s="286" t="s">
        <v>173</v>
      </c>
      <c r="L2376" s="94"/>
      <c r="M2376" s="94"/>
      <c r="N2376" s="94"/>
      <c r="O2376" s="170"/>
    </row>
    <row r="2377" spans="1:15" ht="15" customHeight="1">
      <c r="A2377" s="91">
        <v>2000010</v>
      </c>
      <c r="B2377" s="46" t="s">
        <v>159</v>
      </c>
      <c r="C2377" s="46">
        <v>201</v>
      </c>
      <c r="D2377" s="44" t="s">
        <v>152</v>
      </c>
      <c r="E2377" s="44">
        <v>137010</v>
      </c>
      <c r="F2377" s="201" t="s">
        <v>248</v>
      </c>
      <c r="G2377" s="41"/>
      <c r="H2377" s="44"/>
      <c r="I2377" s="44">
        <v>2037000</v>
      </c>
      <c r="J2377" s="203"/>
      <c r="K2377" s="286" t="s">
        <v>173</v>
      </c>
      <c r="L2377" s="94"/>
    </row>
    <row r="2378" spans="1:15" ht="15" customHeight="1">
      <c r="A2378" s="91">
        <v>2000010</v>
      </c>
      <c r="B2378" s="46" t="s">
        <v>159</v>
      </c>
      <c r="C2378" s="46">
        <v>201</v>
      </c>
      <c r="D2378" s="44" t="s">
        <v>152</v>
      </c>
      <c r="E2378" s="44">
        <v>137010</v>
      </c>
      <c r="F2378" s="201" t="s">
        <v>248</v>
      </c>
      <c r="G2378" s="41"/>
      <c r="H2378" s="44"/>
      <c r="I2378" s="44">
        <v>173891</v>
      </c>
      <c r="J2378" s="203"/>
      <c r="K2378" s="286" t="s">
        <v>173</v>
      </c>
      <c r="L2378" s="94"/>
    </row>
    <row r="2379" spans="1:15" ht="15" customHeight="1">
      <c r="A2379" s="91">
        <v>2000010</v>
      </c>
      <c r="B2379" s="46" t="s">
        <v>159</v>
      </c>
      <c r="C2379" s="46">
        <v>201</v>
      </c>
      <c r="D2379" s="44" t="s">
        <v>152</v>
      </c>
      <c r="E2379" s="44">
        <v>137010</v>
      </c>
      <c r="F2379" s="201" t="s">
        <v>248</v>
      </c>
      <c r="G2379" s="41"/>
      <c r="H2379" s="44"/>
      <c r="I2379" s="44">
        <v>173891</v>
      </c>
      <c r="J2379" s="203"/>
      <c r="K2379" s="286" t="s">
        <v>173</v>
      </c>
      <c r="L2379" s="94"/>
      <c r="O2379">
        <v>4</v>
      </c>
    </row>
    <row r="2380" spans="1:15" ht="15" customHeight="1">
      <c r="A2380" s="91">
        <v>2000010</v>
      </c>
      <c r="B2380" s="46" t="s">
        <v>159</v>
      </c>
      <c r="C2380" s="46">
        <v>201</v>
      </c>
      <c r="D2380" s="44" t="s">
        <v>152</v>
      </c>
      <c r="E2380" s="44">
        <v>137010</v>
      </c>
      <c r="F2380" s="201" t="s">
        <v>248</v>
      </c>
      <c r="G2380" s="41"/>
      <c r="H2380" s="44"/>
      <c r="I2380" s="44">
        <v>173891</v>
      </c>
      <c r="J2380" s="203"/>
      <c r="K2380" s="286" t="s">
        <v>173</v>
      </c>
      <c r="L2380" s="94"/>
    </row>
    <row r="2381" spans="1:15" ht="15" customHeight="1">
      <c r="A2381" s="91">
        <v>2000010</v>
      </c>
      <c r="B2381" s="46" t="s">
        <v>159</v>
      </c>
      <c r="C2381" s="46">
        <v>201</v>
      </c>
      <c r="D2381" s="44" t="s">
        <v>152</v>
      </c>
      <c r="E2381" s="44">
        <v>137010</v>
      </c>
      <c r="F2381" s="201" t="s">
        <v>248</v>
      </c>
      <c r="G2381" s="41"/>
      <c r="H2381" s="44"/>
      <c r="I2381" s="44">
        <v>97650</v>
      </c>
      <c r="J2381" s="203"/>
      <c r="K2381" s="286" t="s">
        <v>173</v>
      </c>
      <c r="L2381" s="94"/>
    </row>
    <row r="2382" spans="1:15" ht="15" customHeight="1">
      <c r="A2382" s="91">
        <v>2004003</v>
      </c>
      <c r="B2382" s="46" t="s">
        <v>244</v>
      </c>
      <c r="C2382" s="46">
        <v>201</v>
      </c>
      <c r="D2382" s="44" t="s">
        <v>152</v>
      </c>
      <c r="E2382" s="44">
        <v>137010</v>
      </c>
      <c r="F2382" s="201" t="s">
        <v>248</v>
      </c>
      <c r="G2382" s="41"/>
      <c r="H2382" s="44"/>
      <c r="I2382" s="44">
        <v>1600</v>
      </c>
      <c r="J2382" s="203"/>
      <c r="K2382" s="286" t="s">
        <v>245</v>
      </c>
      <c r="L2382" s="94"/>
    </row>
    <row r="2383" spans="1:15" ht="15" customHeight="1">
      <c r="A2383" s="91">
        <v>2004003</v>
      </c>
      <c r="B2383" s="46" t="s">
        <v>244</v>
      </c>
      <c r="C2383" s="46">
        <v>201</v>
      </c>
      <c r="D2383" s="44" t="s">
        <v>152</v>
      </c>
      <c r="E2383" s="44">
        <v>137010</v>
      </c>
      <c r="F2383" s="201" t="s">
        <v>248</v>
      </c>
      <c r="G2383" s="41"/>
      <c r="H2383" s="44"/>
      <c r="I2383" s="44">
        <v>1600</v>
      </c>
      <c r="J2383" s="203"/>
      <c r="K2383" s="286" t="s">
        <v>245</v>
      </c>
      <c r="L2383" s="94"/>
    </row>
    <row r="2384" spans="1:15" ht="15" customHeight="1">
      <c r="A2384" s="91">
        <v>2000010</v>
      </c>
      <c r="B2384" s="46" t="s">
        <v>159</v>
      </c>
      <c r="C2384" s="46">
        <v>201</v>
      </c>
      <c r="D2384" s="44" t="s">
        <v>152</v>
      </c>
      <c r="E2384" s="44">
        <v>137010</v>
      </c>
      <c r="F2384" s="201" t="s">
        <v>248</v>
      </c>
      <c r="G2384" s="41"/>
      <c r="H2384" s="44"/>
      <c r="I2384" s="44">
        <v>577763</v>
      </c>
      <c r="J2384" s="203"/>
      <c r="K2384" s="286" t="s">
        <v>173</v>
      </c>
      <c r="L2384" s="94"/>
    </row>
    <row r="2385" spans="1:12" ht="15" customHeight="1">
      <c r="A2385" s="91">
        <v>2000010</v>
      </c>
      <c r="B2385" s="46" t="s">
        <v>159</v>
      </c>
      <c r="C2385" s="46">
        <v>201</v>
      </c>
      <c r="D2385" s="44" t="s">
        <v>152</v>
      </c>
      <c r="E2385" s="44">
        <v>137010</v>
      </c>
      <c r="F2385" s="201" t="s">
        <v>248</v>
      </c>
      <c r="G2385" s="41"/>
      <c r="H2385" s="44"/>
      <c r="I2385" s="44">
        <v>173894</v>
      </c>
      <c r="J2385" s="203"/>
      <c r="K2385" s="286" t="s">
        <v>173</v>
      </c>
      <c r="L2385" s="94"/>
    </row>
    <row r="2386" spans="1:12" ht="15" customHeight="1">
      <c r="A2386" s="91">
        <v>2000010</v>
      </c>
      <c r="B2386" s="46" t="s">
        <v>159</v>
      </c>
      <c r="C2386" s="46">
        <v>201</v>
      </c>
      <c r="D2386" s="44" t="s">
        <v>152</v>
      </c>
      <c r="E2386" s="44">
        <v>137010</v>
      </c>
      <c r="F2386" s="201" t="s">
        <v>248</v>
      </c>
      <c r="G2386" s="41"/>
      <c r="H2386" s="44"/>
      <c r="I2386" s="44">
        <v>97650</v>
      </c>
      <c r="J2386" s="203"/>
      <c r="K2386" s="286" t="s">
        <v>173</v>
      </c>
      <c r="L2386" s="94"/>
    </row>
    <row r="2387" spans="1:12" ht="15" customHeight="1">
      <c r="A2387" s="91">
        <v>2000010</v>
      </c>
      <c r="B2387" s="46" t="s">
        <v>159</v>
      </c>
      <c r="C2387" s="46">
        <v>201</v>
      </c>
      <c r="D2387" s="44" t="s">
        <v>152</v>
      </c>
      <c r="E2387" s="44">
        <v>137010</v>
      </c>
      <c r="F2387" s="201" t="s">
        <v>248</v>
      </c>
      <c r="G2387" s="41"/>
      <c r="H2387" s="44"/>
      <c r="I2387" s="44">
        <v>946184</v>
      </c>
      <c r="J2387" s="203"/>
      <c r="K2387" s="286" t="s">
        <v>173</v>
      </c>
      <c r="L2387" s="94"/>
    </row>
    <row r="2388" spans="1:12" ht="15" customHeight="1">
      <c r="A2388" s="91">
        <v>2000010</v>
      </c>
      <c r="B2388" s="46" t="s">
        <v>159</v>
      </c>
      <c r="C2388" s="46">
        <v>201</v>
      </c>
      <c r="D2388" s="44" t="s">
        <v>152</v>
      </c>
      <c r="E2388" s="44">
        <v>137010</v>
      </c>
      <c r="F2388" s="201" t="s">
        <v>248</v>
      </c>
      <c r="G2388" s="41"/>
      <c r="H2388" s="44"/>
      <c r="I2388" s="44">
        <v>744104</v>
      </c>
      <c r="J2388" s="203"/>
      <c r="K2388" s="286" t="s">
        <v>173</v>
      </c>
      <c r="L2388" s="94"/>
    </row>
    <row r="2389" spans="1:12" ht="15" customHeight="1">
      <c r="A2389" s="91">
        <v>2000010</v>
      </c>
      <c r="B2389" s="46" t="s">
        <v>159</v>
      </c>
      <c r="C2389" s="46">
        <v>201</v>
      </c>
      <c r="D2389" s="44" t="s">
        <v>152</v>
      </c>
      <c r="E2389" s="44">
        <v>137010</v>
      </c>
      <c r="F2389" s="201" t="s">
        <v>248</v>
      </c>
      <c r="G2389" s="41"/>
      <c r="H2389" s="44"/>
      <c r="I2389" s="44">
        <v>1770615</v>
      </c>
      <c r="J2389" s="203"/>
      <c r="K2389" s="286" t="s">
        <v>173</v>
      </c>
      <c r="L2389" s="94"/>
    </row>
    <row r="2390" spans="1:12" ht="15" customHeight="1">
      <c r="A2390" s="91">
        <v>2000010</v>
      </c>
      <c r="B2390" s="46" t="s">
        <v>159</v>
      </c>
      <c r="C2390" s="46">
        <v>201</v>
      </c>
      <c r="D2390" s="44" t="s">
        <v>152</v>
      </c>
      <c r="E2390" s="44">
        <v>137010</v>
      </c>
      <c r="F2390" s="201" t="s">
        <v>248</v>
      </c>
      <c r="G2390" s="41"/>
      <c r="H2390" s="44"/>
      <c r="I2390" s="44">
        <v>1485083</v>
      </c>
      <c r="J2390" s="203"/>
      <c r="K2390" s="286" t="s">
        <v>173</v>
      </c>
      <c r="L2390" s="94"/>
    </row>
    <row r="2391" spans="1:12" ht="15" customHeight="1">
      <c r="A2391" s="91">
        <v>2000010</v>
      </c>
      <c r="B2391" s="46" t="s">
        <v>159</v>
      </c>
      <c r="C2391" s="46">
        <v>201</v>
      </c>
      <c r="D2391" s="44" t="s">
        <v>152</v>
      </c>
      <c r="E2391" s="44">
        <v>137010</v>
      </c>
      <c r="F2391" s="201" t="s">
        <v>248</v>
      </c>
      <c r="G2391" s="41"/>
      <c r="H2391" s="44"/>
      <c r="I2391" s="44">
        <v>592621</v>
      </c>
      <c r="J2391" s="203"/>
      <c r="K2391" s="286" t="s">
        <v>173</v>
      </c>
      <c r="L2391" s="94"/>
    </row>
    <row r="2392" spans="1:12" ht="15" customHeight="1">
      <c r="A2392" s="91">
        <v>2000010</v>
      </c>
      <c r="B2392" s="46" t="s">
        <v>159</v>
      </c>
      <c r="C2392" s="46">
        <v>201</v>
      </c>
      <c r="D2392" s="44" t="s">
        <v>152</v>
      </c>
      <c r="E2392" s="44">
        <v>137010</v>
      </c>
      <c r="F2392" s="201" t="s">
        <v>248</v>
      </c>
      <c r="G2392" s="41"/>
      <c r="H2392" s="44"/>
      <c r="I2392" s="44">
        <v>664564</v>
      </c>
      <c r="J2392" s="203"/>
      <c r="K2392" s="286" t="s">
        <v>173</v>
      </c>
      <c r="L2392" s="94"/>
    </row>
    <row r="2393" spans="1:12" ht="15" customHeight="1">
      <c r="A2393" s="91">
        <v>2000010</v>
      </c>
      <c r="B2393" s="46" t="s">
        <v>159</v>
      </c>
      <c r="C2393" s="46">
        <v>201</v>
      </c>
      <c r="D2393" s="44" t="s">
        <v>152</v>
      </c>
      <c r="E2393" s="44">
        <v>137010</v>
      </c>
      <c r="F2393" s="201" t="s">
        <v>248</v>
      </c>
      <c r="G2393" s="41"/>
      <c r="H2393" s="44"/>
      <c r="I2393" s="44">
        <v>182391</v>
      </c>
      <c r="J2393" s="203"/>
      <c r="K2393" s="286" t="s">
        <v>173</v>
      </c>
      <c r="L2393" s="94"/>
    </row>
    <row r="2394" spans="1:12" ht="15" customHeight="1">
      <c r="A2394" s="91">
        <v>2000010</v>
      </c>
      <c r="B2394" s="46" t="s">
        <v>159</v>
      </c>
      <c r="C2394" s="46">
        <v>201</v>
      </c>
      <c r="D2394" s="44" t="s">
        <v>152</v>
      </c>
      <c r="E2394" s="44">
        <v>137010</v>
      </c>
      <c r="F2394" s="201" t="s">
        <v>248</v>
      </c>
      <c r="G2394" s="41"/>
      <c r="H2394" s="44"/>
      <c r="I2394" s="44">
        <v>812645</v>
      </c>
      <c r="J2394" s="203"/>
      <c r="K2394" s="286" t="s">
        <v>173</v>
      </c>
      <c r="L2394" s="94"/>
    </row>
    <row r="2395" spans="1:12" ht="15" customHeight="1">
      <c r="A2395" s="91">
        <v>2000010</v>
      </c>
      <c r="B2395" s="46" t="s">
        <v>159</v>
      </c>
      <c r="C2395" s="46">
        <v>201</v>
      </c>
      <c r="D2395" s="44" t="s">
        <v>152</v>
      </c>
      <c r="E2395" s="44">
        <v>137010</v>
      </c>
      <c r="F2395" s="201" t="s">
        <v>248</v>
      </c>
      <c r="G2395" s="41"/>
      <c r="H2395" s="44"/>
      <c r="I2395" s="44">
        <v>788414</v>
      </c>
      <c r="J2395" s="203"/>
      <c r="K2395" s="286" t="s">
        <v>173</v>
      </c>
      <c r="L2395" s="94"/>
    </row>
    <row r="2396" spans="1:12" ht="15" customHeight="1">
      <c r="A2396" s="91">
        <v>2000010</v>
      </c>
      <c r="B2396" s="46" t="s">
        <v>159</v>
      </c>
      <c r="C2396" s="46">
        <v>201</v>
      </c>
      <c r="D2396" s="44" t="s">
        <v>152</v>
      </c>
      <c r="E2396" s="44">
        <v>137010</v>
      </c>
      <c r="F2396" s="201" t="s">
        <v>248</v>
      </c>
      <c r="G2396" s="41"/>
      <c r="H2396" s="44"/>
      <c r="I2396" s="44">
        <v>1711567</v>
      </c>
      <c r="J2396" s="203"/>
      <c r="K2396" s="286" t="s">
        <v>173</v>
      </c>
      <c r="L2396" s="94"/>
    </row>
    <row r="2397" spans="1:12" ht="15" customHeight="1">
      <c r="A2397" s="91">
        <v>2000010</v>
      </c>
      <c r="B2397" s="46" t="s">
        <v>159</v>
      </c>
      <c r="C2397" s="46">
        <v>201</v>
      </c>
      <c r="D2397" s="44" t="s">
        <v>152</v>
      </c>
      <c r="E2397" s="44">
        <v>137010</v>
      </c>
      <c r="F2397" s="201" t="s">
        <v>248</v>
      </c>
      <c r="G2397" s="41"/>
      <c r="H2397" s="44"/>
      <c r="I2397" s="44">
        <v>1221361</v>
      </c>
      <c r="J2397" s="203"/>
      <c r="K2397" s="286" t="s">
        <v>173</v>
      </c>
      <c r="L2397" s="94"/>
    </row>
    <row r="2398" spans="1:12" ht="15" customHeight="1">
      <c r="A2398" s="91">
        <v>2000010</v>
      </c>
      <c r="B2398" s="46" t="s">
        <v>159</v>
      </c>
      <c r="C2398" s="46">
        <v>201</v>
      </c>
      <c r="D2398" s="44" t="s">
        <v>152</v>
      </c>
      <c r="E2398" s="44">
        <v>137010</v>
      </c>
      <c r="F2398" s="201" t="s">
        <v>248</v>
      </c>
      <c r="G2398" s="41"/>
      <c r="H2398" s="44"/>
      <c r="I2398" s="44">
        <v>2076579</v>
      </c>
      <c r="J2398" s="203"/>
      <c r="K2398" s="286" t="s">
        <v>173</v>
      </c>
      <c r="L2398" s="94"/>
    </row>
    <row r="2399" spans="1:12" ht="15" customHeight="1">
      <c r="A2399" s="91">
        <v>2000010</v>
      </c>
      <c r="B2399" s="46" t="s">
        <v>159</v>
      </c>
      <c r="C2399" s="46">
        <v>201</v>
      </c>
      <c r="D2399" s="44" t="s">
        <v>152</v>
      </c>
      <c r="E2399" s="44">
        <v>137010</v>
      </c>
      <c r="F2399" s="201" t="s">
        <v>248</v>
      </c>
      <c r="G2399" s="41"/>
      <c r="H2399" s="44"/>
      <c r="I2399" s="44">
        <v>405470</v>
      </c>
      <c r="J2399" s="203"/>
      <c r="K2399" s="286" t="s">
        <v>173</v>
      </c>
      <c r="L2399" s="94"/>
    </row>
    <row r="2400" spans="1:12" ht="15" customHeight="1">
      <c r="A2400" s="91">
        <v>2000010</v>
      </c>
      <c r="B2400" s="46" t="s">
        <v>159</v>
      </c>
      <c r="C2400" s="46">
        <v>201</v>
      </c>
      <c r="D2400" s="44" t="s">
        <v>152</v>
      </c>
      <c r="E2400" s="44">
        <v>137010</v>
      </c>
      <c r="F2400" s="201" t="s">
        <v>248</v>
      </c>
      <c r="G2400" s="41"/>
      <c r="H2400" s="44"/>
      <c r="I2400" s="44">
        <v>509108</v>
      </c>
      <c r="J2400" s="203"/>
      <c r="K2400" s="286" t="s">
        <v>173</v>
      </c>
      <c r="L2400" s="94"/>
    </row>
    <row r="2401" spans="1:12" ht="15" customHeight="1">
      <c r="A2401" s="91">
        <v>2000010</v>
      </c>
      <c r="B2401" s="46" t="s">
        <v>159</v>
      </c>
      <c r="C2401" s="46">
        <v>201</v>
      </c>
      <c r="D2401" s="44" t="s">
        <v>152</v>
      </c>
      <c r="E2401" s="44">
        <v>137010</v>
      </c>
      <c r="F2401" s="201" t="s">
        <v>248</v>
      </c>
      <c r="G2401" s="44"/>
      <c r="H2401" s="44"/>
      <c r="I2401" s="44">
        <v>466750</v>
      </c>
      <c r="J2401" s="203"/>
      <c r="K2401" s="286" t="s">
        <v>173</v>
      </c>
      <c r="L2401" s="94"/>
    </row>
    <row r="2402" spans="1:12" ht="15" customHeight="1">
      <c r="A2402" s="91">
        <v>2000010</v>
      </c>
      <c r="B2402" s="46" t="s">
        <v>159</v>
      </c>
      <c r="C2402" s="46">
        <v>201</v>
      </c>
      <c r="D2402" s="44" t="s">
        <v>152</v>
      </c>
      <c r="E2402" s="44">
        <v>137010</v>
      </c>
      <c r="F2402" s="201" t="s">
        <v>248</v>
      </c>
      <c r="G2402" s="44"/>
      <c r="H2402" s="44"/>
      <c r="I2402" s="44">
        <v>516616</v>
      </c>
      <c r="J2402" s="203"/>
      <c r="K2402" s="286" t="s">
        <v>173</v>
      </c>
      <c r="L2402" s="94"/>
    </row>
    <row r="2403" spans="1:12" ht="15" customHeight="1">
      <c r="A2403" s="91">
        <v>2000010</v>
      </c>
      <c r="B2403" s="46" t="s">
        <v>159</v>
      </c>
      <c r="C2403" s="46">
        <v>201</v>
      </c>
      <c r="D2403" s="44" t="s">
        <v>152</v>
      </c>
      <c r="E2403" s="44">
        <v>137010</v>
      </c>
      <c r="F2403" s="201" t="s">
        <v>248</v>
      </c>
      <c r="G2403" s="44"/>
      <c r="H2403" s="44"/>
      <c r="I2403" s="44">
        <v>506791</v>
      </c>
      <c r="J2403" s="203"/>
      <c r="K2403" s="286" t="s">
        <v>173</v>
      </c>
      <c r="L2403" s="94"/>
    </row>
    <row r="2404" spans="1:12" ht="15" customHeight="1">
      <c r="A2404" s="91">
        <v>2000010</v>
      </c>
      <c r="B2404" s="46" t="s">
        <v>159</v>
      </c>
      <c r="C2404" s="46">
        <v>201</v>
      </c>
      <c r="D2404" s="44" t="s">
        <v>152</v>
      </c>
      <c r="E2404" s="44">
        <v>137010</v>
      </c>
      <c r="F2404" s="201" t="s">
        <v>248</v>
      </c>
      <c r="G2404" s="44"/>
      <c r="H2404" s="44"/>
      <c r="I2404" s="44">
        <v>776247</v>
      </c>
      <c r="J2404" s="203"/>
      <c r="K2404" s="286" t="s">
        <v>173</v>
      </c>
      <c r="L2404" s="94"/>
    </row>
    <row r="2405" spans="1:12" ht="15" customHeight="1">
      <c r="A2405" s="91">
        <v>2000010</v>
      </c>
      <c r="B2405" s="46" t="s">
        <v>159</v>
      </c>
      <c r="C2405" s="46">
        <v>201</v>
      </c>
      <c r="D2405" s="44" t="s">
        <v>152</v>
      </c>
      <c r="E2405" s="44">
        <v>137010</v>
      </c>
      <c r="F2405" s="201" t="s">
        <v>248</v>
      </c>
      <c r="G2405" s="44"/>
      <c r="H2405" s="44"/>
      <c r="I2405" s="44">
        <v>693866</v>
      </c>
      <c r="J2405" s="203"/>
      <c r="K2405" s="286" t="s">
        <v>173</v>
      </c>
      <c r="L2405" s="94"/>
    </row>
    <row r="2406" spans="1:12" ht="15" customHeight="1">
      <c r="A2406" s="91">
        <v>2000010</v>
      </c>
      <c r="B2406" s="46" t="s">
        <v>159</v>
      </c>
      <c r="C2406" s="46">
        <v>201</v>
      </c>
      <c r="D2406" s="44" t="s">
        <v>152</v>
      </c>
      <c r="E2406" s="44">
        <v>137010</v>
      </c>
      <c r="F2406" s="201" t="s">
        <v>248</v>
      </c>
      <c r="G2406" s="44"/>
      <c r="H2406" s="44"/>
      <c r="I2406" s="44">
        <v>475835</v>
      </c>
      <c r="J2406" s="203"/>
      <c r="K2406" s="286" t="s">
        <v>173</v>
      </c>
      <c r="L2406" s="94"/>
    </row>
    <row r="2407" spans="1:12" ht="15" customHeight="1">
      <c r="A2407" s="91">
        <v>2000010</v>
      </c>
      <c r="B2407" s="46" t="s">
        <v>159</v>
      </c>
      <c r="C2407" s="46">
        <v>201</v>
      </c>
      <c r="D2407" s="44" t="s">
        <v>152</v>
      </c>
      <c r="E2407" s="44">
        <v>137010</v>
      </c>
      <c r="F2407" s="201" t="s">
        <v>248</v>
      </c>
      <c r="G2407" s="44"/>
      <c r="H2407" s="44"/>
      <c r="I2407" s="44">
        <v>466747</v>
      </c>
      <c r="J2407" s="203"/>
      <c r="K2407" s="286" t="s">
        <v>173</v>
      </c>
      <c r="L2407" s="94"/>
    </row>
    <row r="2408" spans="1:12" ht="15" customHeight="1">
      <c r="A2408" s="91">
        <v>2000010</v>
      </c>
      <c r="B2408" s="46" t="s">
        <v>159</v>
      </c>
      <c r="C2408" s="46">
        <v>201</v>
      </c>
      <c r="D2408" s="44" t="s">
        <v>152</v>
      </c>
      <c r="E2408" s="44">
        <v>137010</v>
      </c>
      <c r="F2408" s="201" t="s">
        <v>248</v>
      </c>
      <c r="G2408" s="44"/>
      <c r="H2408" s="44"/>
      <c r="I2408" s="44">
        <v>351311</v>
      </c>
      <c r="J2408" s="203"/>
      <c r="K2408" s="286" t="s">
        <v>173</v>
      </c>
      <c r="L2408" s="94"/>
    </row>
    <row r="2409" spans="1:12" ht="15" customHeight="1">
      <c r="A2409" s="91">
        <v>2000010</v>
      </c>
      <c r="B2409" s="46" t="s">
        <v>159</v>
      </c>
      <c r="C2409" s="46">
        <v>201</v>
      </c>
      <c r="D2409" s="44" t="s">
        <v>152</v>
      </c>
      <c r="E2409" s="44">
        <v>137010</v>
      </c>
      <c r="F2409" s="201" t="s">
        <v>248</v>
      </c>
      <c r="G2409" s="44"/>
      <c r="H2409" s="44"/>
      <c r="I2409" s="44">
        <v>823054</v>
      </c>
      <c r="J2409" s="203"/>
      <c r="K2409" s="286" t="s">
        <v>173</v>
      </c>
      <c r="L2409" s="94"/>
    </row>
    <row r="2410" spans="1:12" ht="15" customHeight="1">
      <c r="A2410" s="91">
        <v>2000010</v>
      </c>
      <c r="B2410" s="46" t="s">
        <v>159</v>
      </c>
      <c r="C2410" s="46">
        <v>201</v>
      </c>
      <c r="D2410" s="44" t="s">
        <v>152</v>
      </c>
      <c r="E2410" s="44">
        <v>137010</v>
      </c>
      <c r="F2410" s="201" t="s">
        <v>248</v>
      </c>
      <c r="G2410" s="44"/>
      <c r="H2410" s="44"/>
      <c r="I2410" s="44">
        <v>809395</v>
      </c>
      <c r="J2410" s="203"/>
      <c r="K2410" s="286" t="s">
        <v>173</v>
      </c>
      <c r="L2410" s="94"/>
    </row>
    <row r="2411" spans="1:12" ht="15" customHeight="1">
      <c r="A2411" s="91">
        <v>2000010</v>
      </c>
      <c r="B2411" s="46" t="s">
        <v>159</v>
      </c>
      <c r="C2411" s="46">
        <v>201</v>
      </c>
      <c r="D2411" s="44" t="s">
        <v>152</v>
      </c>
      <c r="E2411" s="44">
        <v>137010</v>
      </c>
      <c r="F2411" s="201" t="s">
        <v>248</v>
      </c>
      <c r="G2411" s="44"/>
      <c r="H2411" s="44"/>
      <c r="I2411" s="44">
        <v>521456</v>
      </c>
      <c r="J2411" s="203"/>
      <c r="K2411" s="286" t="s">
        <v>173</v>
      </c>
      <c r="L2411" s="94"/>
    </row>
    <row r="2412" spans="1:12" ht="15" customHeight="1">
      <c r="A2412" s="91">
        <v>2000010</v>
      </c>
      <c r="B2412" s="46" t="s">
        <v>159</v>
      </c>
      <c r="C2412" s="46">
        <v>201</v>
      </c>
      <c r="D2412" s="44" t="s">
        <v>152</v>
      </c>
      <c r="E2412" s="44">
        <v>137010</v>
      </c>
      <c r="F2412" s="201" t="s">
        <v>248</v>
      </c>
      <c r="G2412" s="44"/>
      <c r="H2412" s="44"/>
      <c r="I2412" s="44">
        <v>639135</v>
      </c>
      <c r="J2412" s="203"/>
      <c r="K2412" s="286" t="s">
        <v>173</v>
      </c>
      <c r="L2412" s="94"/>
    </row>
    <row r="2413" spans="1:12" ht="15" customHeight="1">
      <c r="A2413" s="91">
        <v>2000010</v>
      </c>
      <c r="B2413" s="46" t="s">
        <v>159</v>
      </c>
      <c r="C2413" s="46">
        <v>201</v>
      </c>
      <c r="D2413" s="44" t="s">
        <v>152</v>
      </c>
      <c r="E2413" s="44">
        <v>137010</v>
      </c>
      <c r="F2413" s="201" t="s">
        <v>248</v>
      </c>
      <c r="G2413" s="44"/>
      <c r="H2413" s="44"/>
      <c r="I2413" s="44">
        <v>675299</v>
      </c>
      <c r="J2413" s="203"/>
      <c r="K2413" s="286" t="s">
        <v>173</v>
      </c>
      <c r="L2413" s="94"/>
    </row>
    <row r="2414" spans="1:12" ht="15" customHeight="1">
      <c r="A2414" s="91">
        <v>2000010</v>
      </c>
      <c r="B2414" s="46" t="s">
        <v>159</v>
      </c>
      <c r="C2414" s="46">
        <v>201</v>
      </c>
      <c r="D2414" s="44" t="s">
        <v>152</v>
      </c>
      <c r="E2414" s="44">
        <v>137010</v>
      </c>
      <c r="F2414" s="201" t="s">
        <v>248</v>
      </c>
      <c r="G2414" s="44"/>
      <c r="H2414" s="44"/>
      <c r="I2414" s="44">
        <v>573523</v>
      </c>
      <c r="J2414" s="203"/>
      <c r="K2414" s="286" t="s">
        <v>173</v>
      </c>
      <c r="L2414" s="94"/>
    </row>
    <row r="2415" spans="1:12" ht="15" customHeight="1">
      <c r="A2415" s="91">
        <v>2000010</v>
      </c>
      <c r="B2415" s="46" t="s">
        <v>159</v>
      </c>
      <c r="C2415" s="46">
        <v>201</v>
      </c>
      <c r="D2415" s="44" t="s">
        <v>152</v>
      </c>
      <c r="E2415" s="44">
        <v>137010</v>
      </c>
      <c r="F2415" s="201" t="s">
        <v>248</v>
      </c>
      <c r="G2415" s="44"/>
      <c r="H2415" s="44"/>
      <c r="I2415" s="44">
        <v>935992</v>
      </c>
      <c r="J2415" s="203"/>
      <c r="K2415" s="286" t="s">
        <v>173</v>
      </c>
      <c r="L2415" s="94"/>
    </row>
    <row r="2416" spans="1:12" ht="15" customHeight="1">
      <c r="A2416" s="91">
        <v>2000010</v>
      </c>
      <c r="B2416" s="46" t="s">
        <v>159</v>
      </c>
      <c r="C2416" s="46">
        <v>201</v>
      </c>
      <c r="D2416" s="44" t="s">
        <v>152</v>
      </c>
      <c r="E2416" s="44">
        <v>137010</v>
      </c>
      <c r="F2416" s="201" t="s">
        <v>248</v>
      </c>
      <c r="G2416" s="44"/>
      <c r="H2416" s="44"/>
      <c r="I2416" s="44">
        <v>639321</v>
      </c>
      <c r="J2416" s="203"/>
      <c r="K2416" s="286" t="s">
        <v>173</v>
      </c>
      <c r="L2416" s="94"/>
    </row>
    <row r="2417" spans="1:12" ht="15" customHeight="1">
      <c r="A2417" s="91">
        <v>2000010</v>
      </c>
      <c r="B2417" s="46" t="s">
        <v>159</v>
      </c>
      <c r="C2417" s="46">
        <v>201</v>
      </c>
      <c r="D2417" s="44" t="s">
        <v>152</v>
      </c>
      <c r="E2417" s="44">
        <v>137010</v>
      </c>
      <c r="F2417" s="201" t="s">
        <v>248</v>
      </c>
      <c r="G2417" s="44"/>
      <c r="H2417" s="44"/>
      <c r="I2417" s="44">
        <v>1698247</v>
      </c>
      <c r="J2417" s="203"/>
      <c r="K2417" s="286" t="s">
        <v>173</v>
      </c>
      <c r="L2417" s="94"/>
    </row>
    <row r="2418" spans="1:12" ht="15" customHeight="1">
      <c r="A2418" s="91">
        <v>2000010</v>
      </c>
      <c r="B2418" s="46" t="s">
        <v>159</v>
      </c>
      <c r="C2418" s="46">
        <v>201</v>
      </c>
      <c r="D2418" s="44" t="s">
        <v>152</v>
      </c>
      <c r="E2418" s="44">
        <v>137010</v>
      </c>
      <c r="F2418" s="201" t="s">
        <v>248</v>
      </c>
      <c r="G2418" s="44"/>
      <c r="H2418" s="44"/>
      <c r="I2418" s="44">
        <v>1359917</v>
      </c>
      <c r="J2418" s="203"/>
      <c r="K2418" s="286" t="s">
        <v>173</v>
      </c>
      <c r="L2418" s="94"/>
    </row>
    <row r="2419" spans="1:12" ht="15" customHeight="1">
      <c r="A2419" s="91">
        <v>2000010</v>
      </c>
      <c r="B2419" s="46" t="s">
        <v>159</v>
      </c>
      <c r="C2419" s="46">
        <v>201</v>
      </c>
      <c r="D2419" s="44" t="s">
        <v>152</v>
      </c>
      <c r="E2419" s="44">
        <v>137010</v>
      </c>
      <c r="F2419" s="201" t="s">
        <v>248</v>
      </c>
      <c r="G2419" s="44"/>
      <c r="H2419" s="44"/>
      <c r="I2419" s="44">
        <v>1653606</v>
      </c>
      <c r="J2419" s="203"/>
      <c r="K2419" s="286" t="s">
        <v>173</v>
      </c>
      <c r="L2419" s="94"/>
    </row>
    <row r="2420" spans="1:12" ht="15" customHeight="1">
      <c r="A2420" s="91">
        <v>2000010</v>
      </c>
      <c r="B2420" s="46" t="s">
        <v>159</v>
      </c>
      <c r="C2420" s="46">
        <v>201</v>
      </c>
      <c r="D2420" s="44" t="s">
        <v>152</v>
      </c>
      <c r="E2420" s="44">
        <v>137010</v>
      </c>
      <c r="F2420" s="201" t="s">
        <v>248</v>
      </c>
      <c r="G2420" s="44"/>
      <c r="H2420" s="44"/>
      <c r="I2420" s="44">
        <v>438266</v>
      </c>
      <c r="J2420" s="203"/>
      <c r="K2420" s="286" t="s">
        <v>173</v>
      </c>
      <c r="L2420" s="94"/>
    </row>
    <row r="2421" spans="1:12" ht="15" customHeight="1">
      <c r="A2421" s="91">
        <v>2000010</v>
      </c>
      <c r="B2421" s="46" t="s">
        <v>159</v>
      </c>
      <c r="C2421" s="46">
        <v>201</v>
      </c>
      <c r="D2421" s="44" t="s">
        <v>152</v>
      </c>
      <c r="E2421" s="44">
        <v>137010</v>
      </c>
      <c r="F2421" s="201" t="s">
        <v>248</v>
      </c>
      <c r="G2421" s="44"/>
      <c r="H2421" s="44"/>
      <c r="I2421" s="44">
        <v>1278548</v>
      </c>
      <c r="J2421" s="203"/>
      <c r="K2421" s="286" t="s">
        <v>173</v>
      </c>
      <c r="L2421" s="94"/>
    </row>
    <row r="2422" spans="1:12" ht="15" customHeight="1">
      <c r="A2422" s="91">
        <v>2000010</v>
      </c>
      <c r="B2422" s="46" t="s">
        <v>159</v>
      </c>
      <c r="C2422" s="46">
        <v>201</v>
      </c>
      <c r="D2422" s="44" t="s">
        <v>152</v>
      </c>
      <c r="E2422" s="44">
        <v>137010</v>
      </c>
      <c r="F2422" s="201" t="s">
        <v>248</v>
      </c>
      <c r="G2422" s="44"/>
      <c r="H2422" s="44"/>
      <c r="I2422" s="44">
        <v>2024736</v>
      </c>
      <c r="J2422" s="203"/>
      <c r="K2422" s="286" t="s">
        <v>173</v>
      </c>
      <c r="L2422" s="94"/>
    </row>
    <row r="2423" spans="1:12" ht="15" customHeight="1">
      <c r="A2423" s="91">
        <v>2000010</v>
      </c>
      <c r="B2423" s="46" t="s">
        <v>159</v>
      </c>
      <c r="C2423" s="46">
        <v>201</v>
      </c>
      <c r="D2423" s="44" t="s">
        <v>152</v>
      </c>
      <c r="E2423" s="44">
        <v>137010</v>
      </c>
      <c r="F2423" s="201" t="s">
        <v>248</v>
      </c>
      <c r="G2423" s="44"/>
      <c r="H2423" s="44"/>
      <c r="I2423" s="44">
        <v>773596</v>
      </c>
      <c r="J2423" s="203"/>
      <c r="K2423" s="286" t="s">
        <v>173</v>
      </c>
      <c r="L2423" s="94"/>
    </row>
    <row r="2424" spans="1:12" ht="15" customHeight="1">
      <c r="A2424" s="91">
        <v>2000010</v>
      </c>
      <c r="B2424" s="46" t="s">
        <v>159</v>
      </c>
      <c r="C2424" s="46">
        <v>201</v>
      </c>
      <c r="D2424" s="44" t="s">
        <v>152</v>
      </c>
      <c r="E2424" s="44">
        <v>137010</v>
      </c>
      <c r="F2424" s="201" t="s">
        <v>248</v>
      </c>
      <c r="G2424" s="44"/>
      <c r="H2424" s="44"/>
      <c r="I2424" s="44">
        <v>552436</v>
      </c>
      <c r="J2424" s="203"/>
      <c r="K2424" s="286" t="s">
        <v>173</v>
      </c>
      <c r="L2424" s="94"/>
    </row>
    <row r="2425" spans="1:12" ht="15" customHeight="1">
      <c r="A2425" s="91">
        <v>2000010</v>
      </c>
      <c r="B2425" s="46" t="s">
        <v>159</v>
      </c>
      <c r="C2425" s="46">
        <v>201</v>
      </c>
      <c r="D2425" s="44" t="s">
        <v>152</v>
      </c>
      <c r="E2425" s="44">
        <v>137010</v>
      </c>
      <c r="F2425" s="201" t="s">
        <v>248</v>
      </c>
      <c r="G2425" s="44"/>
      <c r="H2425" s="44"/>
      <c r="I2425" s="44">
        <v>152434</v>
      </c>
      <c r="J2425" s="203"/>
      <c r="K2425" s="286" t="s">
        <v>173</v>
      </c>
      <c r="L2425" s="94"/>
    </row>
    <row r="2426" spans="1:12" ht="15" customHeight="1">
      <c r="A2426" s="91">
        <v>2000010</v>
      </c>
      <c r="B2426" s="46" t="s">
        <v>159</v>
      </c>
      <c r="C2426" s="46">
        <v>201</v>
      </c>
      <c r="D2426" s="44" t="s">
        <v>152</v>
      </c>
      <c r="E2426" s="44">
        <v>137010</v>
      </c>
      <c r="F2426" s="201" t="s">
        <v>248</v>
      </c>
      <c r="G2426" s="44"/>
      <c r="H2426" s="44"/>
      <c r="I2426" s="44">
        <v>152434</v>
      </c>
      <c r="J2426" s="203"/>
      <c r="K2426" s="286" t="s">
        <v>173</v>
      </c>
      <c r="L2426" s="94"/>
    </row>
    <row r="2427" spans="1:12" ht="15" customHeight="1">
      <c r="A2427" s="91">
        <v>2000010</v>
      </c>
      <c r="B2427" s="46" t="s">
        <v>159</v>
      </c>
      <c r="C2427" s="46">
        <v>201</v>
      </c>
      <c r="D2427" s="44" t="s">
        <v>152</v>
      </c>
      <c r="E2427" s="44">
        <v>137010</v>
      </c>
      <c r="F2427" s="201" t="s">
        <v>248</v>
      </c>
      <c r="G2427" s="44"/>
      <c r="H2427" s="44"/>
      <c r="I2427" s="44">
        <v>97650</v>
      </c>
      <c r="J2427" s="203"/>
      <c r="K2427" s="286" t="s">
        <v>173</v>
      </c>
      <c r="L2427" s="94"/>
    </row>
    <row r="2428" spans="1:12" ht="15" customHeight="1">
      <c r="A2428" s="91">
        <v>2000010</v>
      </c>
      <c r="B2428" s="46" t="s">
        <v>159</v>
      </c>
      <c r="C2428" s="46">
        <v>201</v>
      </c>
      <c r="D2428" s="44" t="s">
        <v>152</v>
      </c>
      <c r="E2428" s="44">
        <v>137010</v>
      </c>
      <c r="F2428" s="201" t="s">
        <v>248</v>
      </c>
      <c r="G2428" s="44"/>
      <c r="H2428" s="44"/>
      <c r="I2428" s="44">
        <v>1359916</v>
      </c>
      <c r="J2428" s="203"/>
      <c r="K2428" s="286" t="s">
        <v>173</v>
      </c>
      <c r="L2428" s="94"/>
    </row>
    <row r="2429" spans="1:12" ht="15" customHeight="1">
      <c r="A2429" s="91">
        <v>2000010</v>
      </c>
      <c r="B2429" s="46" t="s">
        <v>159</v>
      </c>
      <c r="C2429" s="46">
        <v>201</v>
      </c>
      <c r="D2429" s="44" t="s">
        <v>152</v>
      </c>
      <c r="E2429" s="44">
        <v>137010</v>
      </c>
      <c r="F2429" s="201" t="s">
        <v>248</v>
      </c>
      <c r="G2429" s="44"/>
      <c r="H2429" s="44"/>
      <c r="I2429" s="44">
        <v>1747884</v>
      </c>
      <c r="J2429" s="203"/>
      <c r="K2429" s="286" t="s">
        <v>173</v>
      </c>
      <c r="L2429" s="94"/>
    </row>
    <row r="2430" spans="1:12" ht="15" customHeight="1">
      <c r="A2430" s="91">
        <v>2000010</v>
      </c>
      <c r="B2430" s="46" t="s">
        <v>159</v>
      </c>
      <c r="C2430" s="46">
        <v>201</v>
      </c>
      <c r="D2430" s="44" t="s">
        <v>152</v>
      </c>
      <c r="E2430" s="44">
        <v>137010</v>
      </c>
      <c r="F2430" s="201" t="s">
        <v>248</v>
      </c>
      <c r="G2430" s="44"/>
      <c r="H2430" s="44"/>
      <c r="I2430" s="44">
        <v>823054</v>
      </c>
      <c r="J2430" s="203"/>
      <c r="K2430" s="286" t="s">
        <v>173</v>
      </c>
      <c r="L2430" s="94"/>
    </row>
    <row r="2431" spans="1:12" ht="15" customHeight="1">
      <c r="A2431" s="91">
        <v>2000010</v>
      </c>
      <c r="B2431" s="46" t="s">
        <v>159</v>
      </c>
      <c r="C2431" s="46">
        <v>201</v>
      </c>
      <c r="D2431" s="44" t="s">
        <v>152</v>
      </c>
      <c r="E2431" s="44">
        <v>137010</v>
      </c>
      <c r="F2431" s="201" t="s">
        <v>248</v>
      </c>
      <c r="G2431" s="44"/>
      <c r="H2431" s="44"/>
      <c r="I2431" s="44">
        <v>809394</v>
      </c>
      <c r="J2431" s="203"/>
      <c r="K2431" s="286" t="s">
        <v>173</v>
      </c>
      <c r="L2431" s="94"/>
    </row>
    <row r="2432" spans="1:12" ht="15" customHeight="1">
      <c r="A2432" s="91">
        <v>2000010</v>
      </c>
      <c r="B2432" s="46" t="s">
        <v>159</v>
      </c>
      <c r="C2432" s="46">
        <v>201</v>
      </c>
      <c r="D2432" s="44" t="s">
        <v>152</v>
      </c>
      <c r="E2432" s="44">
        <v>137010</v>
      </c>
      <c r="F2432" s="201" t="s">
        <v>248</v>
      </c>
      <c r="G2432" s="44"/>
      <c r="H2432" s="44"/>
      <c r="I2432" s="44">
        <v>521455</v>
      </c>
      <c r="J2432" s="203"/>
      <c r="K2432" s="286" t="s">
        <v>173</v>
      </c>
      <c r="L2432" s="94"/>
    </row>
    <row r="2433" spans="1:12" ht="15" customHeight="1">
      <c r="A2433" s="91">
        <v>2000010</v>
      </c>
      <c r="B2433" s="46" t="s">
        <v>159</v>
      </c>
      <c r="C2433" s="46">
        <v>201</v>
      </c>
      <c r="D2433" s="44" t="s">
        <v>152</v>
      </c>
      <c r="E2433" s="44">
        <v>137010</v>
      </c>
      <c r="F2433" s="201" t="s">
        <v>248</v>
      </c>
      <c r="G2433" s="44"/>
      <c r="H2433" s="44"/>
      <c r="I2433" s="44">
        <v>664139</v>
      </c>
      <c r="J2433" s="203"/>
      <c r="K2433" s="286" t="s">
        <v>173</v>
      </c>
      <c r="L2433" s="94"/>
    </row>
    <row r="2434" spans="1:12" ht="15" customHeight="1">
      <c r="A2434" s="91">
        <v>2000010</v>
      </c>
      <c r="B2434" s="46" t="s">
        <v>159</v>
      </c>
      <c r="C2434" s="46">
        <v>201</v>
      </c>
      <c r="D2434" s="44" t="s">
        <v>152</v>
      </c>
      <c r="E2434" s="44">
        <v>137010</v>
      </c>
      <c r="F2434" s="201" t="s">
        <v>248</v>
      </c>
      <c r="G2434" s="44"/>
      <c r="H2434" s="44"/>
      <c r="I2434" s="44">
        <v>2049554</v>
      </c>
      <c r="J2434" s="203"/>
      <c r="K2434" s="286" t="s">
        <v>173</v>
      </c>
      <c r="L2434" s="94"/>
    </row>
    <row r="2435" spans="1:12" ht="15" customHeight="1">
      <c r="A2435" s="91">
        <v>2000010</v>
      </c>
      <c r="B2435" s="46" t="s">
        <v>159</v>
      </c>
      <c r="C2435" s="46">
        <v>201</v>
      </c>
      <c r="D2435" s="44" t="s">
        <v>152</v>
      </c>
      <c r="E2435" s="44">
        <v>137010</v>
      </c>
      <c r="F2435" s="201" t="s">
        <v>248</v>
      </c>
      <c r="G2435" s="44"/>
      <c r="H2435" s="44"/>
      <c r="I2435" s="44">
        <v>1653606</v>
      </c>
      <c r="J2435" s="203"/>
      <c r="K2435" s="286" t="s">
        <v>173</v>
      </c>
      <c r="L2435" s="94"/>
    </row>
    <row r="2436" spans="1:12" ht="15" customHeight="1">
      <c r="A2436" s="91">
        <v>2000010</v>
      </c>
      <c r="B2436" s="46" t="s">
        <v>159</v>
      </c>
      <c r="C2436" s="46">
        <v>201</v>
      </c>
      <c r="D2436" s="44" t="s">
        <v>152</v>
      </c>
      <c r="E2436" s="44">
        <v>137010</v>
      </c>
      <c r="F2436" s="201" t="s">
        <v>248</v>
      </c>
      <c r="G2436" s="44"/>
      <c r="H2436" s="44"/>
      <c r="I2436" s="44">
        <v>1278547</v>
      </c>
      <c r="J2436" s="203"/>
      <c r="K2436" s="286" t="s">
        <v>173</v>
      </c>
      <c r="L2436" s="94"/>
    </row>
    <row r="2437" spans="1:12" ht="15" customHeight="1">
      <c r="A2437" s="91">
        <v>2000010</v>
      </c>
      <c r="B2437" s="46" t="s">
        <v>159</v>
      </c>
      <c r="C2437" s="46">
        <v>201</v>
      </c>
      <c r="D2437" s="44" t="s">
        <v>152</v>
      </c>
      <c r="E2437" s="44">
        <v>137010</v>
      </c>
      <c r="F2437" s="201" t="s">
        <v>248</v>
      </c>
      <c r="G2437" s="44"/>
      <c r="H2437" s="44"/>
      <c r="I2437" s="44">
        <v>463085</v>
      </c>
      <c r="J2437" s="203"/>
      <c r="K2437" s="286" t="s">
        <v>173</v>
      </c>
      <c r="L2437" s="94"/>
    </row>
    <row r="2438" spans="1:12" ht="15" customHeight="1">
      <c r="A2438" s="91">
        <v>2000010</v>
      </c>
      <c r="B2438" s="46" t="s">
        <v>159</v>
      </c>
      <c r="C2438" s="46">
        <v>201</v>
      </c>
      <c r="D2438" s="44" t="s">
        <v>152</v>
      </c>
      <c r="E2438" s="44">
        <v>137010</v>
      </c>
      <c r="F2438" s="201" t="s">
        <v>248</v>
      </c>
      <c r="G2438" s="44"/>
      <c r="H2438" s="44"/>
      <c r="I2438" s="44">
        <v>376129</v>
      </c>
      <c r="J2438" s="203"/>
      <c r="K2438" s="286" t="s">
        <v>173</v>
      </c>
      <c r="L2438" s="94"/>
    </row>
    <row r="2439" spans="1:12" ht="15" customHeight="1">
      <c r="A2439" s="91">
        <v>2000010</v>
      </c>
      <c r="B2439" s="46" t="s">
        <v>159</v>
      </c>
      <c r="C2439" s="46">
        <v>201</v>
      </c>
      <c r="D2439" s="44" t="s">
        <v>152</v>
      </c>
      <c r="E2439" s="44">
        <v>137010</v>
      </c>
      <c r="F2439" s="201" t="s">
        <v>248</v>
      </c>
      <c r="G2439" s="44"/>
      <c r="H2439" s="44"/>
      <c r="I2439" s="44">
        <v>727437</v>
      </c>
      <c r="J2439" s="203"/>
      <c r="K2439" s="286" t="s">
        <v>173</v>
      </c>
      <c r="L2439" s="96"/>
    </row>
    <row r="2440" spans="1:12" ht="15" customHeight="1">
      <c r="A2440" s="91">
        <v>2000010</v>
      </c>
      <c r="B2440" s="46" t="s">
        <v>159</v>
      </c>
      <c r="C2440" s="46">
        <v>201</v>
      </c>
      <c r="D2440" s="44" t="s">
        <v>152</v>
      </c>
      <c r="E2440" s="44">
        <v>137010</v>
      </c>
      <c r="F2440" s="201" t="s">
        <v>248</v>
      </c>
      <c r="G2440" s="44"/>
      <c r="H2440" s="44"/>
      <c r="I2440" s="44">
        <v>573522</v>
      </c>
      <c r="J2440" s="203"/>
      <c r="K2440" s="286" t="s">
        <v>173</v>
      </c>
      <c r="L2440" s="94"/>
    </row>
    <row r="2441" spans="1:12" ht="15" customHeight="1">
      <c r="A2441" s="91">
        <v>2000010</v>
      </c>
      <c r="B2441" s="46" t="s">
        <v>159</v>
      </c>
      <c r="C2441" s="46">
        <v>201</v>
      </c>
      <c r="D2441" s="44" t="s">
        <v>152</v>
      </c>
      <c r="E2441" s="44">
        <v>137010</v>
      </c>
      <c r="F2441" s="201" t="s">
        <v>248</v>
      </c>
      <c r="G2441" s="44"/>
      <c r="H2441" s="44"/>
      <c r="I2441" s="44">
        <v>152434</v>
      </c>
      <c r="J2441" s="203"/>
      <c r="K2441" s="286" t="s">
        <v>173</v>
      </c>
      <c r="L2441" s="94"/>
    </row>
    <row r="2442" spans="1:12" ht="15" customHeight="1">
      <c r="A2442" s="91">
        <v>2000010</v>
      </c>
      <c r="B2442" s="46" t="s">
        <v>159</v>
      </c>
      <c r="C2442" s="46">
        <v>201</v>
      </c>
      <c r="D2442" s="44" t="s">
        <v>152</v>
      </c>
      <c r="E2442" s="44">
        <v>137010</v>
      </c>
      <c r="F2442" s="201" t="s">
        <v>248</v>
      </c>
      <c r="G2442" s="44"/>
      <c r="H2442" s="44"/>
      <c r="I2442" s="44">
        <v>647958</v>
      </c>
      <c r="J2442" s="203"/>
      <c r="K2442" s="286" t="s">
        <v>173</v>
      </c>
      <c r="L2442" s="94"/>
    </row>
    <row r="2443" spans="1:12" ht="15" customHeight="1">
      <c r="A2443" s="91">
        <v>2000010</v>
      </c>
      <c r="B2443" s="46" t="s">
        <v>159</v>
      </c>
      <c r="C2443" s="46">
        <v>201</v>
      </c>
      <c r="D2443" s="44" t="s">
        <v>152</v>
      </c>
      <c r="E2443" s="44">
        <v>137010</v>
      </c>
      <c r="F2443" s="201" t="s">
        <v>248</v>
      </c>
      <c r="G2443" s="44"/>
      <c r="H2443" s="44"/>
      <c r="I2443" s="44">
        <v>476744</v>
      </c>
      <c r="J2443" s="203"/>
      <c r="K2443" s="286" t="s">
        <v>173</v>
      </c>
      <c r="L2443" s="94"/>
    </row>
    <row r="2444" spans="1:12" ht="15" customHeight="1">
      <c r="A2444" s="91">
        <v>2000010</v>
      </c>
      <c r="B2444" s="46" t="s">
        <v>159</v>
      </c>
      <c r="C2444" s="46">
        <v>201</v>
      </c>
      <c r="D2444" s="44" t="s">
        <v>152</v>
      </c>
      <c r="E2444" s="44">
        <v>137010</v>
      </c>
      <c r="F2444" s="201" t="s">
        <v>248</v>
      </c>
      <c r="G2444" s="44"/>
      <c r="H2444" s="44"/>
      <c r="I2444" s="44">
        <v>552435</v>
      </c>
      <c r="J2444" s="203"/>
      <c r="K2444" s="286" t="s">
        <v>173</v>
      </c>
      <c r="L2444" s="94"/>
    </row>
    <row r="2445" spans="1:12" ht="15" customHeight="1">
      <c r="A2445" s="91">
        <v>2000010</v>
      </c>
      <c r="B2445" s="46" t="s">
        <v>159</v>
      </c>
      <c r="C2445" s="46">
        <v>201</v>
      </c>
      <c r="D2445" s="44" t="s">
        <v>152</v>
      </c>
      <c r="E2445" s="44">
        <v>137010</v>
      </c>
      <c r="F2445" s="201" t="s">
        <v>248</v>
      </c>
      <c r="G2445" s="44"/>
      <c r="H2445" s="44"/>
      <c r="I2445" s="44">
        <v>152434</v>
      </c>
      <c r="J2445" s="203"/>
      <c r="K2445" s="286" t="s">
        <v>173</v>
      </c>
      <c r="L2445" s="94"/>
    </row>
    <row r="2446" spans="1:12" ht="15" customHeight="1">
      <c r="A2446" s="91">
        <v>2000010</v>
      </c>
      <c r="B2446" s="46" t="s">
        <v>159</v>
      </c>
      <c r="C2446" s="46">
        <v>201</v>
      </c>
      <c r="D2446" s="44" t="s">
        <v>152</v>
      </c>
      <c r="E2446" s="44">
        <v>137010</v>
      </c>
      <c r="F2446" s="201" t="s">
        <v>248</v>
      </c>
      <c r="G2446" s="44"/>
      <c r="H2446" s="44"/>
      <c r="I2446" s="44">
        <v>523110</v>
      </c>
      <c r="J2446" s="203"/>
      <c r="K2446" s="286" t="s">
        <v>173</v>
      </c>
      <c r="L2446" s="94"/>
    </row>
    <row r="2447" spans="1:12" ht="15" customHeight="1">
      <c r="A2447" s="91">
        <v>2000010</v>
      </c>
      <c r="B2447" s="46" t="s">
        <v>159</v>
      </c>
      <c r="C2447" s="46">
        <v>201</v>
      </c>
      <c r="D2447" s="44" t="s">
        <v>152</v>
      </c>
      <c r="E2447" s="44">
        <v>137010</v>
      </c>
      <c r="F2447" s="201" t="s">
        <v>248</v>
      </c>
      <c r="G2447" s="44"/>
      <c r="H2447" s="44"/>
      <c r="I2447" s="44">
        <v>152434</v>
      </c>
      <c r="J2447" s="203"/>
      <c r="K2447" s="286" t="s">
        <v>173</v>
      </c>
      <c r="L2447" s="94"/>
    </row>
    <row r="2448" spans="1:12" ht="15" customHeight="1">
      <c r="A2448" s="91">
        <v>2000010</v>
      </c>
      <c r="B2448" s="46" t="s">
        <v>159</v>
      </c>
      <c r="C2448" s="46">
        <v>201</v>
      </c>
      <c r="D2448" s="44" t="s">
        <v>152</v>
      </c>
      <c r="E2448" s="44">
        <v>137010</v>
      </c>
      <c r="F2448" s="201" t="s">
        <v>248</v>
      </c>
      <c r="G2448" s="44"/>
      <c r="H2448" s="44"/>
      <c r="I2448" s="44">
        <v>974470</v>
      </c>
      <c r="J2448" s="203"/>
      <c r="K2448" s="286" t="s">
        <v>173</v>
      </c>
      <c r="L2448" s="94"/>
    </row>
    <row r="2449" spans="1:12" ht="15" customHeight="1">
      <c r="A2449" s="91">
        <v>2000010</v>
      </c>
      <c r="B2449" s="46" t="s">
        <v>159</v>
      </c>
      <c r="C2449" s="46">
        <v>201</v>
      </c>
      <c r="D2449" s="44" t="s">
        <v>152</v>
      </c>
      <c r="E2449" s="44">
        <v>137010</v>
      </c>
      <c r="F2449" s="201" t="s">
        <v>248</v>
      </c>
      <c r="G2449" s="44"/>
      <c r="H2449" s="44"/>
      <c r="I2449" s="44">
        <v>772077</v>
      </c>
      <c r="J2449" s="203"/>
      <c r="K2449" s="286" t="s">
        <v>173</v>
      </c>
      <c r="L2449" s="94"/>
    </row>
    <row r="2450" spans="1:12" ht="15" customHeight="1">
      <c r="A2450" s="91">
        <v>2000010</v>
      </c>
      <c r="B2450" s="46" t="s">
        <v>159</v>
      </c>
      <c r="C2450" s="46">
        <v>201</v>
      </c>
      <c r="D2450" s="44" t="s">
        <v>152</v>
      </c>
      <c r="E2450" s="44">
        <v>137010</v>
      </c>
      <c r="F2450" s="201" t="s">
        <v>248</v>
      </c>
      <c r="G2450" s="44"/>
      <c r="H2450" s="44"/>
      <c r="I2450" s="44">
        <v>809394</v>
      </c>
      <c r="J2450" s="203"/>
      <c r="K2450" s="286" t="s">
        <v>173</v>
      </c>
      <c r="L2450" s="94"/>
    </row>
    <row r="2451" spans="1:12" ht="15" customHeight="1">
      <c r="A2451" s="91">
        <v>2000010</v>
      </c>
      <c r="B2451" s="46" t="s">
        <v>159</v>
      </c>
      <c r="C2451" s="46">
        <v>201</v>
      </c>
      <c r="D2451" s="44" t="s">
        <v>152</v>
      </c>
      <c r="E2451" s="44">
        <v>137010</v>
      </c>
      <c r="F2451" s="201" t="s">
        <v>248</v>
      </c>
      <c r="G2451" s="44"/>
      <c r="H2451" s="44"/>
      <c r="I2451" s="44">
        <v>521455</v>
      </c>
      <c r="J2451" s="203"/>
      <c r="K2451" s="286" t="s">
        <v>173</v>
      </c>
      <c r="L2451" s="94"/>
    </row>
    <row r="2452" spans="1:12" ht="15" customHeight="1">
      <c r="A2452" s="91">
        <v>2000010</v>
      </c>
      <c r="B2452" s="46" t="s">
        <v>159</v>
      </c>
      <c r="C2452" s="46">
        <v>201</v>
      </c>
      <c r="D2452" s="44" t="s">
        <v>152</v>
      </c>
      <c r="E2452" s="44">
        <v>137010</v>
      </c>
      <c r="F2452" s="201" t="s">
        <v>248</v>
      </c>
      <c r="G2452" s="44"/>
      <c r="H2452" s="44"/>
      <c r="I2452" s="44">
        <v>1747884</v>
      </c>
      <c r="J2452" s="203"/>
      <c r="K2452" s="286" t="s">
        <v>173</v>
      </c>
      <c r="L2452" s="94"/>
    </row>
    <row r="2453" spans="1:12" ht="15" customHeight="1">
      <c r="A2453" s="91">
        <v>2000010</v>
      </c>
      <c r="B2453" s="46" t="s">
        <v>159</v>
      </c>
      <c r="C2453" s="46">
        <v>201</v>
      </c>
      <c r="D2453" s="44" t="s">
        <v>152</v>
      </c>
      <c r="E2453" s="44">
        <v>137010</v>
      </c>
      <c r="F2453" s="201" t="s">
        <v>248</v>
      </c>
      <c r="G2453" s="44"/>
      <c r="H2453" s="44"/>
      <c r="I2453" s="44">
        <v>1359916</v>
      </c>
      <c r="J2453" s="203"/>
      <c r="K2453" s="286" t="s">
        <v>173</v>
      </c>
      <c r="L2453" s="94"/>
    </row>
    <row r="2454" spans="1:12" ht="15" customHeight="1">
      <c r="A2454" s="91">
        <v>2000010</v>
      </c>
      <c r="B2454" s="46" t="s">
        <v>159</v>
      </c>
      <c r="C2454" s="46">
        <v>201</v>
      </c>
      <c r="D2454" s="44" t="s">
        <v>152</v>
      </c>
      <c r="E2454" s="44">
        <v>137010</v>
      </c>
      <c r="F2454" s="201" t="s">
        <v>248</v>
      </c>
      <c r="G2454" s="44"/>
      <c r="H2454" s="44"/>
      <c r="I2454" s="44">
        <v>823054</v>
      </c>
      <c r="J2454" s="203"/>
      <c r="K2454" s="286" t="s">
        <v>173</v>
      </c>
      <c r="L2454" s="94"/>
    </row>
    <row r="2455" spans="1:12" ht="15" customHeight="1">
      <c r="A2455" s="91">
        <v>2000010</v>
      </c>
      <c r="B2455" s="46" t="s">
        <v>159</v>
      </c>
      <c r="C2455" s="46">
        <v>201</v>
      </c>
      <c r="D2455" s="44" t="s">
        <v>152</v>
      </c>
      <c r="E2455" s="44">
        <v>137010</v>
      </c>
      <c r="F2455" s="201" t="s">
        <v>248</v>
      </c>
      <c r="G2455" s="44"/>
      <c r="H2455" s="44"/>
      <c r="I2455" s="44">
        <v>664139</v>
      </c>
      <c r="J2455" s="203"/>
      <c r="K2455" s="286" t="s">
        <v>173</v>
      </c>
      <c r="L2455" s="94"/>
    </row>
    <row r="2456" spans="1:12" ht="15" customHeight="1">
      <c r="A2456" s="91">
        <v>2000010</v>
      </c>
      <c r="B2456" s="46" t="s">
        <v>159</v>
      </c>
      <c r="C2456" s="46">
        <v>201</v>
      </c>
      <c r="D2456" s="44" t="s">
        <v>152</v>
      </c>
      <c r="E2456" s="44">
        <v>137010</v>
      </c>
      <c r="F2456" s="201" t="s">
        <v>248</v>
      </c>
      <c r="G2456" s="44"/>
      <c r="H2456" s="44"/>
      <c r="I2456" s="44">
        <v>2049554</v>
      </c>
      <c r="J2456" s="203"/>
      <c r="K2456" s="286" t="s">
        <v>173</v>
      </c>
      <c r="L2456" s="94"/>
    </row>
    <row r="2457" spans="1:12" ht="15" customHeight="1">
      <c r="A2457" s="91">
        <v>2000010</v>
      </c>
      <c r="B2457" s="46" t="s">
        <v>159</v>
      </c>
      <c r="C2457" s="46">
        <v>201</v>
      </c>
      <c r="D2457" s="44" t="s">
        <v>152</v>
      </c>
      <c r="E2457" s="44">
        <v>137010</v>
      </c>
      <c r="F2457" s="201" t="s">
        <v>248</v>
      </c>
      <c r="G2457" s="44"/>
      <c r="H2457" s="44"/>
      <c r="I2457" s="44">
        <v>376129</v>
      </c>
      <c r="J2457" s="203"/>
      <c r="K2457" s="286" t="s">
        <v>173</v>
      </c>
      <c r="L2457" s="94"/>
    </row>
    <row r="2458" spans="1:12" ht="15" customHeight="1">
      <c r="A2458" s="91">
        <v>2000010</v>
      </c>
      <c r="B2458" s="46" t="s">
        <v>159</v>
      </c>
      <c r="C2458" s="46">
        <v>201</v>
      </c>
      <c r="D2458" s="44" t="s">
        <v>152</v>
      </c>
      <c r="E2458" s="44">
        <v>137010</v>
      </c>
      <c r="F2458" s="201" t="s">
        <v>248</v>
      </c>
      <c r="G2458" s="44"/>
      <c r="H2458" s="44"/>
      <c r="I2458" s="44">
        <v>772077</v>
      </c>
      <c r="J2458" s="203"/>
      <c r="K2458" s="286" t="s">
        <v>173</v>
      </c>
      <c r="L2458" s="94"/>
    </row>
    <row r="2459" spans="1:12" ht="15" customHeight="1">
      <c r="A2459" s="91">
        <v>2000010</v>
      </c>
      <c r="B2459" s="46" t="s">
        <v>159</v>
      </c>
      <c r="C2459" s="46">
        <v>201</v>
      </c>
      <c r="D2459" s="44" t="s">
        <v>152</v>
      </c>
      <c r="E2459" s="44">
        <v>137010</v>
      </c>
      <c r="F2459" s="201" t="s">
        <v>248</v>
      </c>
      <c r="G2459" s="44"/>
      <c r="H2459" s="44"/>
      <c r="I2459" s="44">
        <v>1278547</v>
      </c>
      <c r="J2459" s="203"/>
      <c r="K2459" s="286" t="s">
        <v>173</v>
      </c>
      <c r="L2459" s="94"/>
    </row>
    <row r="2460" spans="1:12" ht="15" customHeight="1">
      <c r="A2460" s="91">
        <v>2000010</v>
      </c>
      <c r="B2460" s="46" t="s">
        <v>159</v>
      </c>
      <c r="C2460" s="46">
        <v>201</v>
      </c>
      <c r="D2460" s="44" t="s">
        <v>152</v>
      </c>
      <c r="E2460" s="44">
        <v>137010</v>
      </c>
      <c r="F2460" s="201" t="s">
        <v>248</v>
      </c>
      <c r="G2460" s="44"/>
      <c r="H2460" s="44"/>
      <c r="I2460" s="44">
        <v>1653606</v>
      </c>
      <c r="J2460" s="203"/>
      <c r="K2460" s="286" t="s">
        <v>173</v>
      </c>
      <c r="L2460" s="94"/>
    </row>
    <row r="2461" spans="1:12" ht="15" customHeight="1">
      <c r="A2461" s="91">
        <v>2000010</v>
      </c>
      <c r="B2461" s="46" t="s">
        <v>159</v>
      </c>
      <c r="C2461" s="46">
        <v>201</v>
      </c>
      <c r="D2461" s="44" t="s">
        <v>152</v>
      </c>
      <c r="E2461" s="44">
        <v>137010</v>
      </c>
      <c r="F2461" s="201" t="s">
        <v>248</v>
      </c>
      <c r="G2461" s="44"/>
      <c r="H2461" s="44"/>
      <c r="I2461" s="44">
        <v>552435</v>
      </c>
      <c r="J2461" s="203"/>
      <c r="K2461" s="286" t="s">
        <v>173</v>
      </c>
      <c r="L2461" s="94"/>
    </row>
    <row r="2462" spans="1:12" ht="15" customHeight="1">
      <c r="A2462" s="91">
        <v>2000010</v>
      </c>
      <c r="B2462" s="46" t="s">
        <v>159</v>
      </c>
      <c r="C2462" s="46">
        <v>201</v>
      </c>
      <c r="D2462" s="44" t="s">
        <v>152</v>
      </c>
      <c r="E2462" s="44">
        <v>137010</v>
      </c>
      <c r="F2462" s="201" t="s">
        <v>248</v>
      </c>
      <c r="G2462" s="44"/>
      <c r="H2462" s="44"/>
      <c r="I2462" s="44">
        <v>463085</v>
      </c>
      <c r="J2462" s="203"/>
      <c r="K2462" s="286" t="s">
        <v>173</v>
      </c>
      <c r="L2462" s="94"/>
    </row>
    <row r="2463" spans="1:12" ht="15" customHeight="1">
      <c r="A2463" s="91">
        <v>2000010</v>
      </c>
      <c r="B2463" s="46" t="s">
        <v>159</v>
      </c>
      <c r="C2463" s="46">
        <v>201</v>
      </c>
      <c r="D2463" s="44" t="s">
        <v>152</v>
      </c>
      <c r="E2463" s="44">
        <v>137010</v>
      </c>
      <c r="F2463" s="201" t="s">
        <v>248</v>
      </c>
      <c r="G2463" s="44"/>
      <c r="H2463" s="44"/>
      <c r="I2463" s="44">
        <v>647958</v>
      </c>
      <c r="J2463" s="203"/>
      <c r="K2463" s="286" t="s">
        <v>173</v>
      </c>
      <c r="L2463" s="94"/>
    </row>
    <row r="2464" spans="1:12" ht="15" customHeight="1">
      <c r="A2464" s="91">
        <v>2000010</v>
      </c>
      <c r="B2464" s="46" t="s">
        <v>159</v>
      </c>
      <c r="C2464" s="46">
        <v>201</v>
      </c>
      <c r="D2464" s="44" t="s">
        <v>152</v>
      </c>
      <c r="E2464" s="44">
        <v>137010</v>
      </c>
      <c r="F2464" s="201" t="s">
        <v>248</v>
      </c>
      <c r="G2464" s="44"/>
      <c r="H2464" s="44"/>
      <c r="I2464" s="44">
        <v>476744</v>
      </c>
      <c r="J2464" s="203"/>
      <c r="K2464" s="286" t="s">
        <v>173</v>
      </c>
      <c r="L2464" s="94"/>
    </row>
    <row r="2465" spans="1:12" ht="15" customHeight="1">
      <c r="A2465" s="91">
        <v>2000010</v>
      </c>
      <c r="B2465" s="46" t="s">
        <v>159</v>
      </c>
      <c r="C2465" s="46">
        <v>201</v>
      </c>
      <c r="D2465" s="44" t="s">
        <v>152</v>
      </c>
      <c r="E2465" s="44">
        <v>137010</v>
      </c>
      <c r="F2465" s="201" t="s">
        <v>248</v>
      </c>
      <c r="G2465" s="44"/>
      <c r="H2465" s="44"/>
      <c r="I2465" s="44">
        <v>523110</v>
      </c>
      <c r="J2465" s="203"/>
      <c r="K2465" s="286" t="s">
        <v>173</v>
      </c>
      <c r="L2465" s="94"/>
    </row>
    <row r="2466" spans="1:12" ht="15" customHeight="1">
      <c r="A2466" s="91">
        <v>2000010</v>
      </c>
      <c r="B2466" s="46" t="s">
        <v>159</v>
      </c>
      <c r="C2466" s="46">
        <v>201</v>
      </c>
      <c r="D2466" s="44" t="s">
        <v>152</v>
      </c>
      <c r="E2466" s="44">
        <v>137010</v>
      </c>
      <c r="F2466" s="201" t="s">
        <v>248</v>
      </c>
      <c r="G2466" s="44"/>
      <c r="H2466" s="44"/>
      <c r="I2466" s="44">
        <v>974470</v>
      </c>
      <c r="J2466" s="203"/>
      <c r="K2466" s="286" t="s">
        <v>173</v>
      </c>
      <c r="L2466" s="94"/>
    </row>
    <row r="2467" spans="1:12" ht="15" customHeight="1">
      <c r="A2467" s="91">
        <v>2000010</v>
      </c>
      <c r="B2467" s="46" t="s">
        <v>159</v>
      </c>
      <c r="C2467" s="46">
        <v>201</v>
      </c>
      <c r="D2467" s="44" t="s">
        <v>152</v>
      </c>
      <c r="E2467" s="44">
        <v>137010</v>
      </c>
      <c r="F2467" s="201" t="s">
        <v>248</v>
      </c>
      <c r="G2467" s="44"/>
      <c r="H2467" s="44"/>
      <c r="I2467" s="44">
        <v>573522</v>
      </c>
      <c r="J2467" s="203"/>
      <c r="K2467" s="286" t="s">
        <v>173</v>
      </c>
      <c r="L2467" s="94"/>
    </row>
    <row r="2468" spans="1:12" ht="15" customHeight="1">
      <c r="A2468" s="91">
        <v>2000010</v>
      </c>
      <c r="B2468" s="46" t="s">
        <v>159</v>
      </c>
      <c r="C2468" s="46">
        <v>201</v>
      </c>
      <c r="D2468" s="44" t="s">
        <v>152</v>
      </c>
      <c r="E2468" s="44">
        <v>137010</v>
      </c>
      <c r="F2468" s="201" t="s">
        <v>248</v>
      </c>
      <c r="G2468" s="44"/>
      <c r="H2468" s="44"/>
      <c r="I2468" s="44">
        <v>727437</v>
      </c>
      <c r="J2468" s="203"/>
      <c r="K2468" s="286" t="s">
        <v>173</v>
      </c>
      <c r="L2468" s="94"/>
    </row>
    <row r="2469" spans="1:12" ht="15" customHeight="1">
      <c r="A2469" s="91">
        <v>2000010</v>
      </c>
      <c r="B2469" s="46" t="s">
        <v>159</v>
      </c>
      <c r="C2469" s="46">
        <v>201</v>
      </c>
      <c r="D2469" s="44" t="s">
        <v>152</v>
      </c>
      <c r="E2469" s="44">
        <v>137010</v>
      </c>
      <c r="F2469" s="201" t="s">
        <v>248</v>
      </c>
      <c r="G2469" s="44"/>
      <c r="H2469" s="44"/>
      <c r="I2469" s="44">
        <v>5670</v>
      </c>
      <c r="J2469" s="203"/>
      <c r="K2469" s="286" t="s">
        <v>173</v>
      </c>
      <c r="L2469" s="94"/>
    </row>
    <row r="2470" spans="1:12" ht="15" customHeight="1">
      <c r="A2470" s="91">
        <v>2004003</v>
      </c>
      <c r="B2470" s="46" t="s">
        <v>244</v>
      </c>
      <c r="C2470" s="46">
        <v>201</v>
      </c>
      <c r="D2470" s="44" t="s">
        <v>152</v>
      </c>
      <c r="E2470" s="44">
        <v>137010</v>
      </c>
      <c r="F2470" s="201" t="s">
        <v>248</v>
      </c>
      <c r="G2470" s="44"/>
      <c r="H2470" s="44"/>
      <c r="I2470" s="44">
        <v>1917.12</v>
      </c>
      <c r="J2470" s="203"/>
      <c r="K2470" s="286" t="s">
        <v>245</v>
      </c>
      <c r="L2470" s="94"/>
    </row>
    <row r="2471" spans="1:12" ht="15" customHeight="1">
      <c r="A2471" s="91">
        <v>2000010</v>
      </c>
      <c r="B2471" s="46" t="s">
        <v>159</v>
      </c>
      <c r="C2471" s="46">
        <v>201</v>
      </c>
      <c r="D2471" s="44" t="s">
        <v>152</v>
      </c>
      <c r="E2471" s="44">
        <v>137010</v>
      </c>
      <c r="F2471" s="201" t="s">
        <v>248</v>
      </c>
      <c r="G2471" s="44"/>
      <c r="H2471" s="44"/>
      <c r="I2471" s="44">
        <v>664139</v>
      </c>
      <c r="J2471" s="203"/>
      <c r="K2471" s="286" t="s">
        <v>173</v>
      </c>
      <c r="L2471" s="94"/>
    </row>
    <row r="2472" spans="1:12" ht="15" customHeight="1">
      <c r="A2472" s="91">
        <v>2000010</v>
      </c>
      <c r="B2472" s="46" t="s">
        <v>159</v>
      </c>
      <c r="C2472" s="46">
        <v>201</v>
      </c>
      <c r="D2472" s="44" t="s">
        <v>152</v>
      </c>
      <c r="E2472" s="44">
        <v>137010</v>
      </c>
      <c r="F2472" s="201" t="s">
        <v>248</v>
      </c>
      <c r="G2472" s="44"/>
      <c r="H2472" s="44"/>
      <c r="I2472" s="44">
        <v>521455</v>
      </c>
      <c r="J2472" s="203"/>
      <c r="K2472" s="286" t="s">
        <v>173</v>
      </c>
      <c r="L2472" s="94"/>
    </row>
    <row r="2473" spans="1:12" ht="15" customHeight="1">
      <c r="A2473" s="91">
        <v>2000010</v>
      </c>
      <c r="B2473" s="46" t="s">
        <v>159</v>
      </c>
      <c r="C2473" s="46">
        <v>201</v>
      </c>
      <c r="D2473" s="44" t="s">
        <v>152</v>
      </c>
      <c r="E2473" s="44">
        <v>137010</v>
      </c>
      <c r="F2473" s="201" t="s">
        <v>248</v>
      </c>
      <c r="G2473" s="44"/>
      <c r="H2473" s="44"/>
      <c r="I2473" s="44">
        <v>809394</v>
      </c>
      <c r="J2473" s="203"/>
      <c r="K2473" s="286" t="s">
        <v>173</v>
      </c>
      <c r="L2473" s="94"/>
    </row>
    <row r="2474" spans="1:12" ht="15" customHeight="1">
      <c r="A2474" s="91">
        <v>2000010</v>
      </c>
      <c r="B2474" s="46" t="s">
        <v>159</v>
      </c>
      <c r="C2474" s="46">
        <v>201</v>
      </c>
      <c r="D2474" s="44" t="s">
        <v>152</v>
      </c>
      <c r="E2474" s="44">
        <v>137010</v>
      </c>
      <c r="F2474" s="201" t="s">
        <v>248</v>
      </c>
      <c r="G2474" s="44"/>
      <c r="H2474" s="44"/>
      <c r="I2474" s="44">
        <v>823054</v>
      </c>
      <c r="J2474" s="203"/>
      <c r="K2474" s="286" t="s">
        <v>173</v>
      </c>
      <c r="L2474" s="94"/>
    </row>
    <row r="2475" spans="1:12" ht="15" customHeight="1">
      <c r="A2475" s="91">
        <v>2000010</v>
      </c>
      <c r="B2475" s="46" t="s">
        <v>159</v>
      </c>
      <c r="C2475" s="46">
        <v>201</v>
      </c>
      <c r="D2475" s="44" t="s">
        <v>152</v>
      </c>
      <c r="E2475" s="44">
        <v>137010</v>
      </c>
      <c r="F2475" s="201" t="s">
        <v>248</v>
      </c>
      <c r="G2475" s="44"/>
      <c r="H2475" s="44"/>
      <c r="I2475" s="44">
        <v>1653606</v>
      </c>
      <c r="J2475" s="203"/>
      <c r="K2475" s="286" t="s">
        <v>173</v>
      </c>
      <c r="L2475" s="94"/>
    </row>
    <row r="2476" spans="1:12" ht="15" customHeight="1">
      <c r="A2476" s="91">
        <v>2000010</v>
      </c>
      <c r="B2476" s="46" t="s">
        <v>159</v>
      </c>
      <c r="C2476" s="46">
        <v>201</v>
      </c>
      <c r="D2476" s="44" t="s">
        <v>152</v>
      </c>
      <c r="E2476" s="44">
        <v>137010</v>
      </c>
      <c r="F2476" s="201" t="s">
        <v>248</v>
      </c>
      <c r="G2476" s="44"/>
      <c r="H2476" s="44"/>
      <c r="I2476" s="44">
        <v>1278547</v>
      </c>
      <c r="J2476" s="203"/>
      <c r="K2476" s="286" t="s">
        <v>173</v>
      </c>
      <c r="L2476" s="94"/>
    </row>
    <row r="2477" spans="1:12" ht="15" customHeight="1">
      <c r="A2477" s="91">
        <v>2000010</v>
      </c>
      <c r="B2477" s="46" t="s">
        <v>159</v>
      </c>
      <c r="C2477" s="46">
        <v>201</v>
      </c>
      <c r="D2477" s="44" t="s">
        <v>152</v>
      </c>
      <c r="E2477" s="44">
        <v>137010</v>
      </c>
      <c r="F2477" s="201" t="s">
        <v>248</v>
      </c>
      <c r="G2477" s="44"/>
      <c r="H2477" s="44"/>
      <c r="I2477" s="44">
        <v>2049554</v>
      </c>
      <c r="J2477" s="203"/>
      <c r="K2477" s="286" t="s">
        <v>173</v>
      </c>
      <c r="L2477" s="94"/>
    </row>
    <row r="2478" spans="1:12" ht="15" customHeight="1">
      <c r="A2478" s="91">
        <v>2000010</v>
      </c>
      <c r="B2478" s="46" t="s">
        <v>159</v>
      </c>
      <c r="C2478" s="46">
        <v>201</v>
      </c>
      <c r="D2478" s="44" t="s">
        <v>152</v>
      </c>
      <c r="E2478" s="44">
        <v>137010</v>
      </c>
      <c r="F2478" s="201" t="s">
        <v>248</v>
      </c>
      <c r="G2478" s="44"/>
      <c r="H2478" s="44"/>
      <c r="I2478" s="44">
        <v>772077</v>
      </c>
      <c r="J2478" s="203"/>
      <c r="K2478" s="286" t="s">
        <v>173</v>
      </c>
      <c r="L2478" s="94"/>
    </row>
    <row r="2479" spans="1:12" ht="15" customHeight="1">
      <c r="A2479" s="91">
        <v>2000010</v>
      </c>
      <c r="B2479" s="46" t="s">
        <v>159</v>
      </c>
      <c r="C2479" s="46">
        <v>201</v>
      </c>
      <c r="D2479" s="44" t="s">
        <v>152</v>
      </c>
      <c r="E2479" s="44">
        <v>137010</v>
      </c>
      <c r="F2479" s="201" t="s">
        <v>248</v>
      </c>
      <c r="G2479" s="44"/>
      <c r="H2479" s="44"/>
      <c r="I2479" s="44">
        <v>376129</v>
      </c>
      <c r="J2479" s="203"/>
      <c r="K2479" s="286" t="s">
        <v>173</v>
      </c>
      <c r="L2479" s="94"/>
    </row>
    <row r="2480" spans="1:12" ht="15" customHeight="1">
      <c r="A2480" s="91">
        <v>2000010</v>
      </c>
      <c r="B2480" s="46" t="s">
        <v>159</v>
      </c>
      <c r="C2480" s="46">
        <v>201</v>
      </c>
      <c r="D2480" s="44" t="s">
        <v>152</v>
      </c>
      <c r="E2480" s="44">
        <v>137010</v>
      </c>
      <c r="F2480" s="201" t="s">
        <v>248</v>
      </c>
      <c r="G2480" s="44"/>
      <c r="H2480" s="44"/>
      <c r="I2480" s="44">
        <v>463085</v>
      </c>
      <c r="J2480" s="203"/>
      <c r="K2480" s="286" t="s">
        <v>173</v>
      </c>
      <c r="L2480" s="94"/>
    </row>
    <row r="2481" spans="1:12" ht="15" customHeight="1">
      <c r="A2481" s="91">
        <v>2000010</v>
      </c>
      <c r="B2481" s="46" t="s">
        <v>159</v>
      </c>
      <c r="C2481" s="46">
        <v>201</v>
      </c>
      <c r="D2481" s="44" t="s">
        <v>152</v>
      </c>
      <c r="E2481" s="44">
        <v>137010</v>
      </c>
      <c r="F2481" s="201" t="s">
        <v>248</v>
      </c>
      <c r="G2481" s="44"/>
      <c r="H2481" s="44"/>
      <c r="I2481" s="44">
        <v>552435</v>
      </c>
      <c r="J2481" s="203"/>
      <c r="K2481" s="286" t="s">
        <v>173</v>
      </c>
      <c r="L2481" s="94"/>
    </row>
    <row r="2482" spans="1:12" ht="15" customHeight="1">
      <c r="A2482" s="91">
        <v>2000010</v>
      </c>
      <c r="B2482" s="46" t="s">
        <v>159</v>
      </c>
      <c r="C2482" s="46">
        <v>201</v>
      </c>
      <c r="D2482" s="44" t="s">
        <v>152</v>
      </c>
      <c r="E2482" s="44">
        <v>137010</v>
      </c>
      <c r="F2482" s="201" t="s">
        <v>248</v>
      </c>
      <c r="G2482" s="44"/>
      <c r="H2482" s="44"/>
      <c r="I2482" s="44">
        <v>727437</v>
      </c>
      <c r="J2482" s="203"/>
      <c r="K2482" s="286" t="s">
        <v>173</v>
      </c>
      <c r="L2482" s="94"/>
    </row>
    <row r="2483" spans="1:12" ht="15" customHeight="1">
      <c r="A2483" s="91">
        <v>2000010</v>
      </c>
      <c r="B2483" s="46" t="s">
        <v>159</v>
      </c>
      <c r="C2483" s="46">
        <v>201</v>
      </c>
      <c r="D2483" s="44" t="s">
        <v>152</v>
      </c>
      <c r="E2483" s="44">
        <v>137010</v>
      </c>
      <c r="F2483" s="201" t="s">
        <v>248</v>
      </c>
      <c r="G2483" s="44"/>
      <c r="H2483" s="44"/>
      <c r="I2483" s="44">
        <v>573522</v>
      </c>
      <c r="J2483" s="203"/>
      <c r="K2483" s="286" t="s">
        <v>173</v>
      </c>
      <c r="L2483" s="94"/>
    </row>
    <row r="2484" spans="1:12" ht="15" customHeight="1">
      <c r="A2484" s="91">
        <v>2000010</v>
      </c>
      <c r="B2484" s="46" t="s">
        <v>159</v>
      </c>
      <c r="C2484" s="46">
        <v>201</v>
      </c>
      <c r="D2484" s="44" t="s">
        <v>152</v>
      </c>
      <c r="E2484" s="44">
        <v>137010</v>
      </c>
      <c r="F2484" s="201" t="s">
        <v>248</v>
      </c>
      <c r="G2484" s="44"/>
      <c r="H2484" s="44"/>
      <c r="I2484" s="44">
        <v>974470</v>
      </c>
      <c r="J2484" s="203"/>
      <c r="K2484" s="286" t="s">
        <v>173</v>
      </c>
      <c r="L2484" s="94"/>
    </row>
    <row r="2485" spans="1:12" ht="15" customHeight="1">
      <c r="A2485" s="91">
        <v>2000010</v>
      </c>
      <c r="B2485" s="46" t="s">
        <v>159</v>
      </c>
      <c r="C2485" s="46">
        <v>201</v>
      </c>
      <c r="D2485" s="44" t="s">
        <v>152</v>
      </c>
      <c r="E2485" s="44">
        <v>137010</v>
      </c>
      <c r="F2485" s="201" t="s">
        <v>248</v>
      </c>
      <c r="G2485" s="44"/>
      <c r="H2485" s="44"/>
      <c r="I2485" s="44">
        <v>647958</v>
      </c>
      <c r="J2485" s="203"/>
      <c r="K2485" s="286" t="s">
        <v>173</v>
      </c>
      <c r="L2485" s="94"/>
    </row>
    <row r="2486" spans="1:12" ht="15" customHeight="1">
      <c r="A2486" s="91">
        <v>2000010</v>
      </c>
      <c r="B2486" s="46" t="s">
        <v>159</v>
      </c>
      <c r="C2486" s="46">
        <v>201</v>
      </c>
      <c r="D2486" s="44" t="s">
        <v>152</v>
      </c>
      <c r="E2486" s="44">
        <v>137010</v>
      </c>
      <c r="F2486" s="201" t="s">
        <v>248</v>
      </c>
      <c r="G2486" s="44"/>
      <c r="H2486" s="44"/>
      <c r="I2486" s="44">
        <v>476744</v>
      </c>
      <c r="J2486" s="203"/>
      <c r="K2486" s="286" t="s">
        <v>173</v>
      </c>
      <c r="L2486" s="94"/>
    </row>
    <row r="2487" spans="1:12" ht="15" customHeight="1">
      <c r="A2487" s="91">
        <v>2000010</v>
      </c>
      <c r="B2487" s="46" t="s">
        <v>159</v>
      </c>
      <c r="C2487" s="46">
        <v>201</v>
      </c>
      <c r="D2487" s="44" t="s">
        <v>152</v>
      </c>
      <c r="E2487" s="44">
        <v>137010</v>
      </c>
      <c r="F2487" s="201" t="s">
        <v>248</v>
      </c>
      <c r="G2487" s="44"/>
      <c r="H2487" s="44"/>
      <c r="I2487" s="44">
        <v>523110</v>
      </c>
      <c r="J2487" s="203"/>
      <c r="K2487" s="286" t="s">
        <v>173</v>
      </c>
      <c r="L2487" s="94"/>
    </row>
    <row r="2488" spans="1:12" ht="15" customHeight="1">
      <c r="A2488" s="91">
        <v>2000010</v>
      </c>
      <c r="B2488" s="46" t="s">
        <v>159</v>
      </c>
      <c r="C2488" s="46">
        <v>201</v>
      </c>
      <c r="D2488" s="44" t="s">
        <v>152</v>
      </c>
      <c r="E2488" s="44">
        <v>137010</v>
      </c>
      <c r="F2488" s="201" t="s">
        <v>248</v>
      </c>
      <c r="G2488" s="44"/>
      <c r="H2488" s="44"/>
      <c r="I2488" s="44">
        <v>1359916</v>
      </c>
      <c r="J2488" s="203"/>
      <c r="K2488" s="286" t="s">
        <v>173</v>
      </c>
      <c r="L2488" s="94"/>
    </row>
    <row r="2489" spans="1:12" ht="15" customHeight="1">
      <c r="A2489" s="91">
        <v>2000010</v>
      </c>
      <c r="B2489" s="46" t="s">
        <v>159</v>
      </c>
      <c r="C2489" s="46">
        <v>201</v>
      </c>
      <c r="D2489" s="44" t="s">
        <v>152</v>
      </c>
      <c r="E2489" s="44">
        <v>137010</v>
      </c>
      <c r="F2489" s="201" t="s">
        <v>248</v>
      </c>
      <c r="G2489" s="44"/>
      <c r="H2489" s="44"/>
      <c r="I2489" s="44">
        <v>1747884</v>
      </c>
      <c r="J2489" s="203"/>
      <c r="K2489" s="286" t="s">
        <v>173</v>
      </c>
      <c r="L2489" s="94"/>
    </row>
    <row r="2490" spans="1:12" ht="15" customHeight="1">
      <c r="A2490" s="91">
        <v>2000010</v>
      </c>
      <c r="B2490" s="44" t="s">
        <v>159</v>
      </c>
      <c r="C2490" s="46">
        <v>201</v>
      </c>
      <c r="D2490" s="44" t="s">
        <v>152</v>
      </c>
      <c r="E2490" s="44">
        <v>137010</v>
      </c>
      <c r="F2490" s="201" t="s">
        <v>248</v>
      </c>
      <c r="G2490" s="44"/>
      <c r="H2490" s="44"/>
      <c r="I2490" s="44">
        <v>1359916</v>
      </c>
      <c r="J2490" s="203"/>
      <c r="K2490" s="286" t="s">
        <v>173</v>
      </c>
      <c r="L2490" s="94"/>
    </row>
    <row r="2491" spans="1:12" ht="15" customHeight="1">
      <c r="A2491" s="91">
        <v>2000010</v>
      </c>
      <c r="B2491" s="44" t="s">
        <v>159</v>
      </c>
      <c r="C2491" s="46">
        <v>201</v>
      </c>
      <c r="D2491" s="44" t="s">
        <v>152</v>
      </c>
      <c r="E2491" s="44">
        <v>137010</v>
      </c>
      <c r="F2491" s="201" t="s">
        <v>248</v>
      </c>
      <c r="G2491" s="44"/>
      <c r="H2491" s="44"/>
      <c r="I2491" s="44">
        <v>1747885</v>
      </c>
      <c r="J2491" s="203"/>
      <c r="K2491" s="286" t="s">
        <v>173</v>
      </c>
      <c r="L2491" s="94"/>
    </row>
    <row r="2492" spans="1:12" ht="15" customHeight="1">
      <c r="A2492" s="91">
        <v>2000010</v>
      </c>
      <c r="B2492" s="44" t="s">
        <v>159</v>
      </c>
      <c r="C2492" s="46">
        <v>201</v>
      </c>
      <c r="D2492" s="44" t="s">
        <v>152</v>
      </c>
      <c r="E2492" s="44">
        <v>137010</v>
      </c>
      <c r="F2492" s="201" t="s">
        <v>248</v>
      </c>
      <c r="G2492" s="44"/>
      <c r="H2492" s="44"/>
      <c r="I2492" s="44">
        <v>664140</v>
      </c>
      <c r="J2492" s="203"/>
      <c r="K2492" s="286" t="s">
        <v>173</v>
      </c>
      <c r="L2492" s="94"/>
    </row>
    <row r="2493" spans="1:12" ht="15" customHeight="1">
      <c r="A2493" s="91">
        <v>2000010</v>
      </c>
      <c r="B2493" s="44" t="s">
        <v>159</v>
      </c>
      <c r="C2493" s="46">
        <v>201</v>
      </c>
      <c r="D2493" s="44" t="s">
        <v>152</v>
      </c>
      <c r="E2493" s="44">
        <v>137010</v>
      </c>
      <c r="F2493" s="201" t="s">
        <v>248</v>
      </c>
      <c r="G2493" s="44"/>
      <c r="H2493" s="44"/>
      <c r="I2493" s="44">
        <v>727438</v>
      </c>
      <c r="J2493" s="203"/>
      <c r="K2493" s="286" t="s">
        <v>173</v>
      </c>
      <c r="L2493" s="94"/>
    </row>
    <row r="2494" spans="1:12" ht="15" customHeight="1">
      <c r="A2494" s="91">
        <v>2000010</v>
      </c>
      <c r="B2494" s="44" t="s">
        <v>159</v>
      </c>
      <c r="C2494" s="46">
        <v>201</v>
      </c>
      <c r="D2494" s="44" t="s">
        <v>152</v>
      </c>
      <c r="E2494" s="44">
        <v>137010</v>
      </c>
      <c r="F2494" s="201" t="s">
        <v>248</v>
      </c>
      <c r="G2494" s="44"/>
      <c r="H2494" s="44"/>
      <c r="I2494" s="44">
        <v>523111</v>
      </c>
      <c r="J2494" s="203"/>
      <c r="K2494" s="286" t="s">
        <v>173</v>
      </c>
      <c r="L2494" s="94"/>
    </row>
    <row r="2495" spans="1:12" ht="15" customHeight="1">
      <c r="A2495" s="91">
        <v>2000010</v>
      </c>
      <c r="B2495" s="44" t="s">
        <v>159</v>
      </c>
      <c r="C2495" s="46">
        <v>201</v>
      </c>
      <c r="D2495" s="44" t="s">
        <v>152</v>
      </c>
      <c r="E2495" s="44">
        <v>137010</v>
      </c>
      <c r="F2495" s="201" t="s">
        <v>248</v>
      </c>
      <c r="G2495" s="44"/>
      <c r="H2495" s="44"/>
      <c r="I2495" s="44">
        <v>974468</v>
      </c>
      <c r="J2495" s="203"/>
      <c r="K2495" s="286" t="s">
        <v>173</v>
      </c>
      <c r="L2495" s="94"/>
    </row>
    <row r="2496" spans="1:12" ht="15" customHeight="1">
      <c r="A2496" s="91">
        <v>2000010</v>
      </c>
      <c r="B2496" s="44" t="s">
        <v>159</v>
      </c>
      <c r="C2496" s="46">
        <v>201</v>
      </c>
      <c r="D2496" s="44" t="s">
        <v>152</v>
      </c>
      <c r="E2496" s="44">
        <v>137010</v>
      </c>
      <c r="F2496" s="201" t="s">
        <v>248</v>
      </c>
      <c r="G2496" s="44"/>
      <c r="H2496" s="44"/>
      <c r="I2496" s="44">
        <v>476744</v>
      </c>
      <c r="J2496" s="203"/>
      <c r="K2496" s="286" t="s">
        <v>173</v>
      </c>
      <c r="L2496" s="94"/>
    </row>
    <row r="2497" spans="1:12" ht="15" customHeight="1">
      <c r="A2497" s="91">
        <v>2000010</v>
      </c>
      <c r="B2497" s="44" t="s">
        <v>159</v>
      </c>
      <c r="C2497" s="46">
        <v>201</v>
      </c>
      <c r="D2497" s="44" t="s">
        <v>152</v>
      </c>
      <c r="E2497" s="44">
        <v>137010</v>
      </c>
      <c r="F2497" s="201" t="s">
        <v>248</v>
      </c>
      <c r="G2497" s="44"/>
      <c r="H2497" s="44"/>
      <c r="I2497" s="44">
        <v>463084</v>
      </c>
      <c r="J2497" s="203"/>
      <c r="K2497" s="286" t="s">
        <v>173</v>
      </c>
      <c r="L2497" s="94"/>
    </row>
    <row r="2498" spans="1:12" ht="15" customHeight="1">
      <c r="A2498" s="91">
        <v>2000010</v>
      </c>
      <c r="B2498" s="44" t="s">
        <v>159</v>
      </c>
      <c r="C2498" s="46">
        <v>201</v>
      </c>
      <c r="D2498" s="44" t="s">
        <v>152</v>
      </c>
      <c r="E2498" s="44">
        <v>137010</v>
      </c>
      <c r="F2498" s="201" t="s">
        <v>248</v>
      </c>
      <c r="G2498" s="44"/>
      <c r="H2498" s="44"/>
      <c r="I2498" s="44">
        <v>552435</v>
      </c>
      <c r="J2498" s="203"/>
      <c r="K2498" s="286" t="s">
        <v>173</v>
      </c>
      <c r="L2498" s="94"/>
    </row>
    <row r="2499" spans="1:12" ht="15" customHeight="1">
      <c r="A2499" s="91">
        <v>2000010</v>
      </c>
      <c r="B2499" s="44" t="s">
        <v>159</v>
      </c>
      <c r="C2499" s="46">
        <v>201</v>
      </c>
      <c r="D2499" s="44" t="s">
        <v>152</v>
      </c>
      <c r="E2499" s="44">
        <v>137010</v>
      </c>
      <c r="F2499" s="201" t="s">
        <v>248</v>
      </c>
      <c r="G2499" s="44"/>
      <c r="H2499" s="44"/>
      <c r="I2499" s="44">
        <v>573522</v>
      </c>
      <c r="J2499" s="203"/>
      <c r="K2499" s="286" t="s">
        <v>173</v>
      </c>
      <c r="L2499" s="94"/>
    </row>
    <row r="2500" spans="1:12" ht="15" customHeight="1">
      <c r="A2500" s="91">
        <v>2000010</v>
      </c>
      <c r="B2500" s="44" t="s">
        <v>159</v>
      </c>
      <c r="C2500" s="46">
        <v>201</v>
      </c>
      <c r="D2500" s="44" t="s">
        <v>152</v>
      </c>
      <c r="E2500" s="44">
        <v>137010</v>
      </c>
      <c r="F2500" s="201" t="s">
        <v>248</v>
      </c>
      <c r="G2500" s="44"/>
      <c r="H2500" s="44"/>
      <c r="I2500" s="44">
        <v>521455</v>
      </c>
      <c r="J2500" s="203"/>
      <c r="K2500" s="286" t="s">
        <v>173</v>
      </c>
      <c r="L2500" s="94"/>
    </row>
    <row r="2501" spans="1:12" ht="15" customHeight="1">
      <c r="A2501" s="91">
        <v>2000010</v>
      </c>
      <c r="B2501" s="44" t="s">
        <v>159</v>
      </c>
      <c r="C2501" s="46">
        <v>201</v>
      </c>
      <c r="D2501" s="44" t="s">
        <v>152</v>
      </c>
      <c r="E2501" s="44">
        <v>137010</v>
      </c>
      <c r="F2501" s="201" t="s">
        <v>248</v>
      </c>
      <c r="G2501" s="44"/>
      <c r="H2501" s="44"/>
      <c r="I2501" s="44">
        <v>809395</v>
      </c>
      <c r="J2501" s="203"/>
      <c r="K2501" s="286" t="s">
        <v>173</v>
      </c>
      <c r="L2501" s="94"/>
    </row>
    <row r="2502" spans="1:12" ht="15" customHeight="1">
      <c r="A2502" s="91">
        <v>2000010</v>
      </c>
      <c r="B2502" s="44" t="s">
        <v>159</v>
      </c>
      <c r="C2502" s="46">
        <v>201</v>
      </c>
      <c r="D2502" s="44" t="s">
        <v>152</v>
      </c>
      <c r="E2502" s="44">
        <v>137010</v>
      </c>
      <c r="F2502" s="201" t="s">
        <v>248</v>
      </c>
      <c r="G2502" s="44"/>
      <c r="H2502" s="44"/>
      <c r="I2502" s="44">
        <v>823052</v>
      </c>
      <c r="J2502" s="203"/>
      <c r="K2502" s="286" t="s">
        <v>173</v>
      </c>
      <c r="L2502" s="94"/>
    </row>
    <row r="2503" spans="1:12" ht="15" customHeight="1">
      <c r="A2503" s="91">
        <v>2000010</v>
      </c>
      <c r="B2503" s="44" t="s">
        <v>159</v>
      </c>
      <c r="C2503" s="46">
        <v>201</v>
      </c>
      <c r="D2503" s="44" t="s">
        <v>152</v>
      </c>
      <c r="E2503" s="44">
        <v>137010</v>
      </c>
      <c r="F2503" s="201" t="s">
        <v>248</v>
      </c>
      <c r="G2503" s="44"/>
      <c r="H2503" s="44"/>
      <c r="I2503" s="44">
        <v>1278545</v>
      </c>
      <c r="J2503" s="203"/>
      <c r="K2503" s="286" t="s">
        <v>173</v>
      </c>
      <c r="L2503" s="94"/>
    </row>
    <row r="2504" spans="1:12" ht="15" customHeight="1">
      <c r="A2504" s="91">
        <v>2000010</v>
      </c>
      <c r="B2504" s="44" t="s">
        <v>159</v>
      </c>
      <c r="C2504" s="46">
        <v>201</v>
      </c>
      <c r="D2504" s="44" t="s">
        <v>152</v>
      </c>
      <c r="E2504" s="44">
        <v>137010</v>
      </c>
      <c r="F2504" s="201" t="s">
        <v>248</v>
      </c>
      <c r="G2504" s="44"/>
      <c r="H2504" s="44"/>
      <c r="I2504" s="44">
        <v>1653606</v>
      </c>
      <c r="J2504" s="203"/>
      <c r="K2504" s="286" t="s">
        <v>173</v>
      </c>
      <c r="L2504" s="94"/>
    </row>
    <row r="2505" spans="1:12" ht="15" customHeight="1">
      <c r="A2505" s="91">
        <v>2000010</v>
      </c>
      <c r="B2505" s="44" t="s">
        <v>159</v>
      </c>
      <c r="C2505" s="46">
        <v>201</v>
      </c>
      <c r="D2505" s="44" t="s">
        <v>152</v>
      </c>
      <c r="E2505" s="44">
        <v>137010</v>
      </c>
      <c r="F2505" s="201" t="s">
        <v>248</v>
      </c>
      <c r="G2505" s="44"/>
      <c r="H2505" s="44"/>
      <c r="I2505" s="44">
        <v>2049555</v>
      </c>
      <c r="J2505" s="203"/>
      <c r="K2505" s="286" t="s">
        <v>173</v>
      </c>
      <c r="L2505" s="94"/>
    </row>
    <row r="2506" spans="1:12" ht="15" customHeight="1">
      <c r="A2506" s="91">
        <v>2000010</v>
      </c>
      <c r="B2506" s="44" t="s">
        <v>159</v>
      </c>
      <c r="C2506" s="46">
        <v>201</v>
      </c>
      <c r="D2506" s="44" t="s">
        <v>152</v>
      </c>
      <c r="E2506" s="44">
        <v>137010</v>
      </c>
      <c r="F2506" s="201" t="s">
        <v>248</v>
      </c>
      <c r="G2506" s="44"/>
      <c r="H2506" s="44"/>
      <c r="I2506" s="44">
        <v>772076</v>
      </c>
      <c r="J2506" s="203"/>
      <c r="K2506" s="286" t="s">
        <v>173</v>
      </c>
      <c r="L2506" s="94"/>
    </row>
    <row r="2507" spans="1:12" ht="15" customHeight="1">
      <c r="A2507" s="91">
        <v>2000010</v>
      </c>
      <c r="B2507" s="44" t="s">
        <v>159</v>
      </c>
      <c r="C2507" s="46">
        <v>201</v>
      </c>
      <c r="D2507" s="44" t="s">
        <v>152</v>
      </c>
      <c r="E2507" s="44">
        <v>137010</v>
      </c>
      <c r="F2507" s="201" t="s">
        <v>248</v>
      </c>
      <c r="G2507" s="44"/>
      <c r="H2507" s="44"/>
      <c r="I2507" s="44">
        <v>376127</v>
      </c>
      <c r="J2507" s="203"/>
      <c r="K2507" s="286" t="s">
        <v>173</v>
      </c>
      <c r="L2507" s="94"/>
    </row>
    <row r="2508" spans="1:12" ht="15" customHeight="1">
      <c r="A2508" s="91">
        <v>2000010</v>
      </c>
      <c r="B2508" s="44" t="s">
        <v>159</v>
      </c>
      <c r="C2508" s="46">
        <v>201</v>
      </c>
      <c r="D2508" s="44" t="s">
        <v>152</v>
      </c>
      <c r="E2508" s="44">
        <v>137010</v>
      </c>
      <c r="F2508" s="201" t="s">
        <v>248</v>
      </c>
      <c r="G2508" s="44"/>
      <c r="H2508" s="44"/>
      <c r="I2508" s="44">
        <v>647959</v>
      </c>
      <c r="J2508" s="203"/>
      <c r="K2508" s="286" t="s">
        <v>173</v>
      </c>
      <c r="L2508" s="94"/>
    </row>
    <row r="2509" spans="1:12" ht="15" customHeight="1">
      <c r="A2509" s="91">
        <v>2000010</v>
      </c>
      <c r="B2509" s="44" t="s">
        <v>159</v>
      </c>
      <c r="C2509" s="46">
        <v>201</v>
      </c>
      <c r="D2509" s="44" t="s">
        <v>152</v>
      </c>
      <c r="E2509" s="44">
        <v>137010</v>
      </c>
      <c r="F2509" s="201" t="s">
        <v>248</v>
      </c>
      <c r="G2509" s="44"/>
      <c r="H2509" s="44"/>
      <c r="I2509" s="44">
        <v>49639</v>
      </c>
      <c r="J2509" s="203"/>
      <c r="K2509" s="286" t="s">
        <v>173</v>
      </c>
      <c r="L2509" s="94"/>
    </row>
    <row r="2510" spans="1:12" ht="15" customHeight="1">
      <c r="A2510" s="91">
        <v>2000010</v>
      </c>
      <c r="B2510" s="44" t="s">
        <v>159</v>
      </c>
      <c r="C2510" s="46">
        <v>201</v>
      </c>
      <c r="D2510" s="44" t="s">
        <v>152</v>
      </c>
      <c r="E2510" s="44">
        <v>137010</v>
      </c>
      <c r="F2510" s="201" t="s">
        <v>248</v>
      </c>
      <c r="G2510" s="44"/>
      <c r="H2510" s="44"/>
      <c r="I2510" s="44">
        <v>44639</v>
      </c>
      <c r="J2510" s="203"/>
      <c r="K2510" s="286" t="s">
        <v>173</v>
      </c>
      <c r="L2510" s="94"/>
    </row>
    <row r="2511" spans="1:12" ht="15" customHeight="1">
      <c r="A2511" s="91">
        <v>2000010</v>
      </c>
      <c r="B2511" s="44" t="s">
        <v>159</v>
      </c>
      <c r="C2511" s="46">
        <v>201</v>
      </c>
      <c r="D2511" s="44" t="s">
        <v>152</v>
      </c>
      <c r="E2511" s="44">
        <v>137010</v>
      </c>
      <c r="F2511" s="201" t="s">
        <v>248</v>
      </c>
      <c r="G2511" s="44"/>
      <c r="H2511" s="44"/>
      <c r="I2511" s="44">
        <v>25883</v>
      </c>
      <c r="J2511" s="203"/>
      <c r="K2511" s="286" t="s">
        <v>173</v>
      </c>
      <c r="L2511" s="94"/>
    </row>
    <row r="2512" spans="1:12" ht="15" customHeight="1">
      <c r="A2512" s="91">
        <v>2000010</v>
      </c>
      <c r="B2512" s="44" t="s">
        <v>159</v>
      </c>
      <c r="C2512" s="46">
        <v>201</v>
      </c>
      <c r="D2512" s="44" t="s">
        <v>152</v>
      </c>
      <c r="E2512" s="44">
        <v>137010</v>
      </c>
      <c r="F2512" s="201" t="s">
        <v>248</v>
      </c>
      <c r="G2512" s="44"/>
      <c r="H2512" s="44"/>
      <c r="I2512" s="44">
        <v>33536</v>
      </c>
      <c r="J2512" s="203"/>
      <c r="K2512" s="286" t="s">
        <v>173</v>
      </c>
      <c r="L2512" s="94"/>
    </row>
    <row r="2513" spans="1:12" ht="15" customHeight="1">
      <c r="A2513" s="91">
        <v>2000010</v>
      </c>
      <c r="B2513" s="44" t="s">
        <v>159</v>
      </c>
      <c r="C2513" s="46">
        <v>201</v>
      </c>
      <c r="D2513" s="44" t="s">
        <v>152</v>
      </c>
      <c r="E2513" s="44">
        <v>137010</v>
      </c>
      <c r="F2513" s="201" t="s">
        <v>248</v>
      </c>
      <c r="G2513" s="44"/>
      <c r="H2513" s="44"/>
      <c r="I2513" s="44">
        <v>12601</v>
      </c>
      <c r="J2513" s="203"/>
      <c r="K2513" s="286" t="s">
        <v>173</v>
      </c>
      <c r="L2513" s="94"/>
    </row>
    <row r="2514" spans="1:12" ht="15" customHeight="1">
      <c r="A2514" s="91">
        <v>2000010</v>
      </c>
      <c r="B2514" s="44" t="s">
        <v>159</v>
      </c>
      <c r="C2514" s="46">
        <v>201</v>
      </c>
      <c r="D2514" s="44" t="s">
        <v>152</v>
      </c>
      <c r="E2514" s="44">
        <v>137010</v>
      </c>
      <c r="F2514" s="201" t="s">
        <v>248</v>
      </c>
      <c r="G2514" s="44"/>
      <c r="H2514" s="44"/>
      <c r="I2514" s="44">
        <v>15668</v>
      </c>
      <c r="J2514" s="203"/>
      <c r="K2514" s="286" t="s">
        <v>173</v>
      </c>
      <c r="L2514" s="94"/>
    </row>
    <row r="2515" spans="1:12" ht="15" customHeight="1">
      <c r="A2515" s="91">
        <v>2000010</v>
      </c>
      <c r="B2515" s="44" t="s">
        <v>159</v>
      </c>
      <c r="C2515" s="46">
        <v>201</v>
      </c>
      <c r="D2515" s="44" t="s">
        <v>152</v>
      </c>
      <c r="E2515" s="44">
        <v>137010</v>
      </c>
      <c r="F2515" s="201" t="s">
        <v>248</v>
      </c>
      <c r="G2515" s="44"/>
      <c r="H2515" s="44"/>
      <c r="I2515" s="44">
        <v>10275</v>
      </c>
      <c r="J2515" s="203"/>
      <c r="K2515" s="286" t="s">
        <v>173</v>
      </c>
      <c r="L2515" s="94"/>
    </row>
    <row r="2516" spans="1:12" ht="15" customHeight="1">
      <c r="A2516" s="91">
        <v>2000010</v>
      </c>
      <c r="B2516" s="44" t="s">
        <v>159</v>
      </c>
      <c r="C2516" s="46">
        <v>201</v>
      </c>
      <c r="D2516" s="44" t="s">
        <v>152</v>
      </c>
      <c r="E2516" s="44">
        <v>137010</v>
      </c>
      <c r="F2516" s="201" t="s">
        <v>248</v>
      </c>
      <c r="G2516" s="44"/>
      <c r="H2516" s="44"/>
      <c r="I2516" s="44">
        <v>16001</v>
      </c>
      <c r="J2516" s="203"/>
      <c r="K2516" s="286" t="s">
        <v>173</v>
      </c>
      <c r="L2516" s="94"/>
    </row>
    <row r="2517" spans="1:12" ht="15" customHeight="1">
      <c r="A2517" s="91">
        <v>2000010</v>
      </c>
      <c r="B2517" s="44" t="s">
        <v>159</v>
      </c>
      <c r="C2517" s="46">
        <v>201</v>
      </c>
      <c r="D2517" s="44" t="s">
        <v>152</v>
      </c>
      <c r="E2517" s="44">
        <v>137010</v>
      </c>
      <c r="F2517" s="201" t="s">
        <v>248</v>
      </c>
      <c r="G2517" s="44"/>
      <c r="H2517" s="44"/>
      <c r="I2517" s="44">
        <v>24491</v>
      </c>
      <c r="J2517" s="203"/>
      <c r="K2517" s="286" t="s">
        <v>173</v>
      </c>
      <c r="L2517" s="94"/>
    </row>
    <row r="2518" spans="1:12" ht="15" customHeight="1">
      <c r="A2518" s="91">
        <v>2000010</v>
      </c>
      <c r="B2518" s="44" t="s">
        <v>159</v>
      </c>
      <c r="C2518" s="46">
        <v>201</v>
      </c>
      <c r="D2518" s="44" t="s">
        <v>152</v>
      </c>
      <c r="E2518" s="44">
        <v>137010</v>
      </c>
      <c r="F2518" s="201" t="s">
        <v>248</v>
      </c>
      <c r="G2518" s="44"/>
      <c r="H2518" s="44"/>
      <c r="I2518" s="44">
        <v>33002</v>
      </c>
      <c r="J2518" s="203"/>
      <c r="K2518" s="286" t="s">
        <v>173</v>
      </c>
      <c r="L2518" s="94"/>
    </row>
    <row r="2519" spans="1:12" ht="15" customHeight="1">
      <c r="A2519" s="91">
        <v>2000010</v>
      </c>
      <c r="B2519" s="44" t="s">
        <v>159</v>
      </c>
      <c r="C2519" s="46">
        <v>201</v>
      </c>
      <c r="D2519" s="44" t="s">
        <v>152</v>
      </c>
      <c r="E2519" s="44">
        <v>137010</v>
      </c>
      <c r="F2519" s="201" t="s">
        <v>248</v>
      </c>
      <c r="G2519" s="44"/>
      <c r="H2519" s="44"/>
      <c r="I2519" s="44">
        <v>39602</v>
      </c>
      <c r="J2519" s="203"/>
      <c r="K2519" s="286" t="s">
        <v>173</v>
      </c>
      <c r="L2519" s="94"/>
    </row>
    <row r="2520" spans="1:12" ht="15" customHeight="1">
      <c r="A2520" s="91">
        <v>2000010</v>
      </c>
      <c r="B2520" s="44" t="s">
        <v>159</v>
      </c>
      <c r="C2520" s="46">
        <v>201</v>
      </c>
      <c r="D2520" s="44" t="s">
        <v>152</v>
      </c>
      <c r="E2520" s="44">
        <v>137010</v>
      </c>
      <c r="F2520" s="201" t="s">
        <v>248</v>
      </c>
      <c r="G2520" s="44"/>
      <c r="H2520" s="44"/>
      <c r="I2520" s="44">
        <v>13675</v>
      </c>
      <c r="J2520" s="203"/>
      <c r="K2520" s="286" t="s">
        <v>173</v>
      </c>
      <c r="L2520" s="94"/>
    </row>
    <row r="2521" spans="1:12" ht="15" customHeight="1">
      <c r="A2521" s="91">
        <v>2000010</v>
      </c>
      <c r="B2521" s="44" t="s">
        <v>159</v>
      </c>
      <c r="C2521" s="46">
        <v>201</v>
      </c>
      <c r="D2521" s="44" t="s">
        <v>152</v>
      </c>
      <c r="E2521" s="44">
        <v>137010</v>
      </c>
      <c r="F2521" s="201" t="s">
        <v>248</v>
      </c>
      <c r="G2521" s="44"/>
      <c r="H2521" s="44"/>
      <c r="I2521" s="44">
        <v>6934</v>
      </c>
      <c r="J2521" s="203"/>
      <c r="K2521" s="166" t="s">
        <v>173</v>
      </c>
      <c r="L2521" s="94"/>
    </row>
    <row r="2522" spans="1:12" ht="15" customHeight="1">
      <c r="A2522" s="91">
        <v>2000010</v>
      </c>
      <c r="B2522" s="44" t="s">
        <v>159</v>
      </c>
      <c r="C2522" s="46">
        <v>201</v>
      </c>
      <c r="D2522" s="44" t="s">
        <v>152</v>
      </c>
      <c r="E2522" s="44">
        <v>137010</v>
      </c>
      <c r="F2522" s="201" t="s">
        <v>248</v>
      </c>
      <c r="G2522" s="44"/>
      <c r="H2522" s="44"/>
      <c r="I2522" s="44">
        <v>9601</v>
      </c>
      <c r="J2522" s="203"/>
      <c r="K2522" s="286" t="s">
        <v>173</v>
      </c>
      <c r="L2522" s="94"/>
    </row>
    <row r="2523" spans="1:12" ht="15" customHeight="1">
      <c r="A2523" s="91">
        <v>2000010</v>
      </c>
      <c r="B2523" s="44" t="s">
        <v>159</v>
      </c>
      <c r="C2523" s="46">
        <v>201</v>
      </c>
      <c r="D2523" s="44" t="s">
        <v>152</v>
      </c>
      <c r="E2523" s="44">
        <v>137010</v>
      </c>
      <c r="F2523" s="201" t="s">
        <v>248</v>
      </c>
      <c r="G2523" s="44"/>
      <c r="H2523" s="44"/>
      <c r="I2523" s="44">
        <v>9942</v>
      </c>
      <c r="J2523" s="203"/>
      <c r="K2523" s="286" t="s">
        <v>173</v>
      </c>
      <c r="L2523" s="94"/>
    </row>
    <row r="2524" spans="1:12" ht="15" customHeight="1">
      <c r="A2524" s="91">
        <v>2000010</v>
      </c>
      <c r="B2524" s="44" t="s">
        <v>159</v>
      </c>
      <c r="C2524" s="46">
        <v>201</v>
      </c>
      <c r="D2524" s="44" t="s">
        <v>152</v>
      </c>
      <c r="E2524" s="44">
        <v>137010</v>
      </c>
      <c r="F2524" s="201" t="s">
        <v>248</v>
      </c>
      <c r="G2524" s="44"/>
      <c r="H2524" s="44"/>
      <c r="I2524" s="44">
        <v>11001</v>
      </c>
      <c r="J2524" s="203"/>
      <c r="K2524" s="286" t="s">
        <v>173</v>
      </c>
      <c r="L2524" s="94"/>
    </row>
    <row r="2525" spans="1:12" ht="15" customHeight="1">
      <c r="A2525" s="91">
        <v>2000010</v>
      </c>
      <c r="B2525" s="44" t="s">
        <v>159</v>
      </c>
      <c r="C2525" s="46">
        <v>201</v>
      </c>
      <c r="D2525" s="44" t="s">
        <v>152</v>
      </c>
      <c r="E2525" s="44">
        <v>137010</v>
      </c>
      <c r="F2525" s="201" t="s">
        <v>248</v>
      </c>
      <c r="G2525" s="44"/>
      <c r="H2525" s="44"/>
      <c r="I2525" s="44">
        <v>13468</v>
      </c>
      <c r="J2525" s="203"/>
      <c r="K2525" s="286" t="s">
        <v>173</v>
      </c>
      <c r="L2525" s="94"/>
    </row>
    <row r="2526" spans="1:12" ht="15" customHeight="1">
      <c r="A2526" s="91">
        <v>2000010</v>
      </c>
      <c r="B2526" s="44" t="s">
        <v>159</v>
      </c>
      <c r="C2526" s="46">
        <v>201</v>
      </c>
      <c r="D2526" s="44" t="s">
        <v>152</v>
      </c>
      <c r="E2526" s="44">
        <v>137010</v>
      </c>
      <c r="F2526" s="201" t="s">
        <v>248</v>
      </c>
      <c r="G2526" s="44"/>
      <c r="H2526" s="44"/>
      <c r="I2526" s="44">
        <v>18201</v>
      </c>
      <c r="J2526" s="203"/>
      <c r="K2526" s="286" t="s">
        <v>173</v>
      </c>
      <c r="L2526" s="94"/>
    </row>
    <row r="2527" spans="1:12" ht="15" customHeight="1">
      <c r="A2527" s="91">
        <v>2000010</v>
      </c>
      <c r="B2527" s="44" t="s">
        <v>159</v>
      </c>
      <c r="C2527" s="46">
        <v>201</v>
      </c>
      <c r="D2527" s="44" t="s">
        <v>152</v>
      </c>
      <c r="E2527" s="44">
        <v>137010</v>
      </c>
      <c r="F2527" s="201" t="s">
        <v>248</v>
      </c>
      <c r="G2527" s="44"/>
      <c r="H2527" s="44"/>
      <c r="I2527" s="44">
        <v>9997</v>
      </c>
      <c r="J2527" s="203"/>
      <c r="K2527" s="286" t="s">
        <v>173</v>
      </c>
      <c r="L2527" s="94"/>
    </row>
    <row r="2528" spans="1:12" ht="15" customHeight="1">
      <c r="A2528" s="91">
        <v>2000010</v>
      </c>
      <c r="B2528" s="44" t="s">
        <v>159</v>
      </c>
      <c r="C2528" s="46">
        <v>201</v>
      </c>
      <c r="D2528" s="44" t="s">
        <v>152</v>
      </c>
      <c r="E2528" s="44">
        <v>137010</v>
      </c>
      <c r="F2528" s="201" t="s">
        <v>248</v>
      </c>
      <c r="G2528" s="44"/>
      <c r="H2528" s="44"/>
      <c r="I2528" s="44">
        <v>9231</v>
      </c>
      <c r="J2528" s="203"/>
      <c r="K2528" s="286" t="s">
        <v>173</v>
      </c>
      <c r="L2528" s="94"/>
    </row>
    <row r="2529" spans="1:12" ht="15" customHeight="1">
      <c r="A2529" s="91">
        <v>2000010</v>
      </c>
      <c r="B2529" s="44" t="s">
        <v>159</v>
      </c>
      <c r="C2529" s="46">
        <v>201</v>
      </c>
      <c r="D2529" s="44" t="s">
        <v>152</v>
      </c>
      <c r="E2529" s="44">
        <v>137010</v>
      </c>
      <c r="F2529" s="201" t="s">
        <v>248</v>
      </c>
      <c r="G2529" s="44"/>
      <c r="H2529" s="44"/>
      <c r="I2529" s="44">
        <v>12074</v>
      </c>
      <c r="J2529" s="203"/>
      <c r="K2529" s="286" t="s">
        <v>173</v>
      </c>
      <c r="L2529" s="94"/>
    </row>
    <row r="2530" spans="1:12" ht="15" customHeight="1">
      <c r="A2530" s="91">
        <v>2000010</v>
      </c>
      <c r="B2530" s="44" t="s">
        <v>159</v>
      </c>
      <c r="C2530" s="46">
        <v>201</v>
      </c>
      <c r="D2530" s="44" t="s">
        <v>152</v>
      </c>
      <c r="E2530" s="44">
        <v>137010</v>
      </c>
      <c r="F2530" s="201" t="s">
        <v>248</v>
      </c>
      <c r="G2530" s="44"/>
      <c r="H2530" s="44"/>
      <c r="I2530" s="44">
        <v>3142185</v>
      </c>
      <c r="J2530" s="203"/>
      <c r="K2530" s="286" t="s">
        <v>173</v>
      </c>
      <c r="L2530" s="94"/>
    </row>
    <row r="2531" spans="1:12" ht="15" customHeight="1">
      <c r="A2531" s="91">
        <v>2000010</v>
      </c>
      <c r="B2531" s="44" t="s">
        <v>159</v>
      </c>
      <c r="C2531" s="46">
        <v>201</v>
      </c>
      <c r="D2531" s="44" t="s">
        <v>152</v>
      </c>
      <c r="E2531" s="44">
        <v>138000</v>
      </c>
      <c r="F2531" s="202" t="s">
        <v>249</v>
      </c>
      <c r="G2531" s="44"/>
      <c r="H2531" s="44"/>
      <c r="I2531" s="44">
        <v>656</v>
      </c>
      <c r="J2531" s="203"/>
      <c r="K2531" s="166" t="s">
        <v>161</v>
      </c>
      <c r="L2531" s="94"/>
    </row>
    <row r="2532" spans="1:12" ht="15" customHeight="1">
      <c r="A2532" s="91">
        <v>2001011</v>
      </c>
      <c r="B2532" s="44" t="s">
        <v>97</v>
      </c>
      <c r="C2532" s="46">
        <v>201</v>
      </c>
      <c r="D2532" s="44" t="s">
        <v>152</v>
      </c>
      <c r="E2532" s="44">
        <v>142900</v>
      </c>
      <c r="F2532" s="202" t="s">
        <v>156</v>
      </c>
      <c r="G2532" s="44"/>
      <c r="H2532" s="44"/>
      <c r="I2532" s="44">
        <v>23.07</v>
      </c>
      <c r="J2532" s="203"/>
      <c r="K2532" s="166" t="s">
        <v>157</v>
      </c>
      <c r="L2532" s="94"/>
    </row>
    <row r="2533" spans="1:12" ht="15" customHeight="1">
      <c r="A2533" s="91">
        <v>2001011</v>
      </c>
      <c r="B2533" s="44" t="s">
        <v>97</v>
      </c>
      <c r="C2533" s="46">
        <v>201</v>
      </c>
      <c r="D2533" s="44" t="s">
        <v>152</v>
      </c>
      <c r="E2533" s="44">
        <v>142900</v>
      </c>
      <c r="F2533" s="202" t="s">
        <v>156</v>
      </c>
      <c r="G2533" s="44"/>
      <c r="H2533" s="44"/>
      <c r="I2533" s="44">
        <v>46.14</v>
      </c>
      <c r="J2533" s="203"/>
      <c r="K2533" s="166" t="s">
        <v>157</v>
      </c>
      <c r="L2533" s="94"/>
    </row>
    <row r="2534" spans="1:12" ht="15" customHeight="1">
      <c r="A2534" s="91">
        <v>2001011</v>
      </c>
      <c r="B2534" s="44" t="s">
        <v>97</v>
      </c>
      <c r="C2534" s="46">
        <v>201</v>
      </c>
      <c r="D2534" s="44" t="s">
        <v>152</v>
      </c>
      <c r="E2534" s="44">
        <v>142900</v>
      </c>
      <c r="F2534" s="202" t="s">
        <v>156</v>
      </c>
      <c r="G2534" s="44"/>
      <c r="H2534" s="44"/>
      <c r="I2534" s="44">
        <v>99.75</v>
      </c>
      <c r="J2534" s="203"/>
      <c r="K2534" s="166" t="s">
        <v>157</v>
      </c>
      <c r="L2534" s="94"/>
    </row>
    <row r="2535" spans="1:12" ht="15" customHeight="1">
      <c r="A2535" s="91">
        <v>2001051</v>
      </c>
      <c r="B2535" s="44" t="s">
        <v>87</v>
      </c>
      <c r="C2535" s="46">
        <v>201</v>
      </c>
      <c r="D2535" s="44" t="s">
        <v>152</v>
      </c>
      <c r="E2535" s="44">
        <v>142900</v>
      </c>
      <c r="F2535" s="202" t="s">
        <v>156</v>
      </c>
      <c r="G2535" s="44"/>
      <c r="H2535" s="44"/>
      <c r="I2535" s="44">
        <v>209.67</v>
      </c>
      <c r="J2535" s="203"/>
      <c r="K2535" s="166" t="s">
        <v>157</v>
      </c>
      <c r="L2535" s="94"/>
    </row>
    <row r="2536" spans="1:12" ht="15" customHeight="1">
      <c r="A2536" s="91">
        <v>2001021</v>
      </c>
      <c r="B2536" s="44" t="s">
        <v>89</v>
      </c>
      <c r="C2536" s="46">
        <v>201</v>
      </c>
      <c r="D2536" s="44" t="s">
        <v>152</v>
      </c>
      <c r="E2536" s="44">
        <v>142900</v>
      </c>
      <c r="F2536" s="202" t="s">
        <v>156</v>
      </c>
      <c r="G2536" s="44"/>
      <c r="H2536" s="44"/>
      <c r="I2536" s="44">
        <v>112.3</v>
      </c>
      <c r="J2536" s="203"/>
      <c r="K2536" s="166" t="s">
        <v>157</v>
      </c>
      <c r="L2536" s="94"/>
    </row>
    <row r="2537" spans="1:12" ht="15" customHeight="1">
      <c r="A2537" s="91">
        <v>2000010</v>
      </c>
      <c r="B2537" s="44" t="s">
        <v>159</v>
      </c>
      <c r="C2537" s="46">
        <v>201</v>
      </c>
      <c r="D2537" s="44" t="s">
        <v>152</v>
      </c>
      <c r="E2537" s="44">
        <v>142900</v>
      </c>
      <c r="F2537" s="202" t="s">
        <v>156</v>
      </c>
      <c r="G2537" s="44"/>
      <c r="H2537" s="44"/>
      <c r="I2537" s="44">
        <v>36.74</v>
      </c>
      <c r="J2537" s="203"/>
      <c r="K2537" s="286" t="s">
        <v>161</v>
      </c>
      <c r="L2537" s="94"/>
    </row>
    <row r="2538" spans="1:12" ht="15" customHeight="1">
      <c r="A2538" s="91">
        <v>2001041</v>
      </c>
      <c r="B2538" s="44" t="s">
        <v>98</v>
      </c>
      <c r="C2538" s="46">
        <v>201</v>
      </c>
      <c r="D2538" s="44" t="s">
        <v>152</v>
      </c>
      <c r="E2538" s="44">
        <v>142900</v>
      </c>
      <c r="F2538" s="202" t="s">
        <v>156</v>
      </c>
      <c r="G2538" s="44"/>
      <c r="H2538" s="44"/>
      <c r="I2538" s="44">
        <v>148.5</v>
      </c>
      <c r="J2538" s="203"/>
      <c r="K2538" s="166" t="s">
        <v>157</v>
      </c>
      <c r="L2538" s="94"/>
    </row>
    <row r="2539" spans="1:12" ht="15" customHeight="1">
      <c r="A2539" s="91">
        <v>2000010</v>
      </c>
      <c r="B2539" s="44" t="s">
        <v>159</v>
      </c>
      <c r="C2539" s="46">
        <v>201</v>
      </c>
      <c r="D2539" s="44" t="s">
        <v>152</v>
      </c>
      <c r="E2539" s="44">
        <v>142900</v>
      </c>
      <c r="F2539" s="202" t="s">
        <v>156</v>
      </c>
      <c r="G2539" s="44"/>
      <c r="H2539" s="44"/>
      <c r="I2539" s="44">
        <v>113.5</v>
      </c>
      <c r="J2539" s="203"/>
      <c r="K2539" s="286" t="s">
        <v>161</v>
      </c>
      <c r="L2539" s="94"/>
    </row>
    <row r="2540" spans="1:12" ht="15" customHeight="1">
      <c r="A2540" s="91">
        <v>2001041</v>
      </c>
      <c r="B2540" s="44" t="s">
        <v>98</v>
      </c>
      <c r="C2540" s="46">
        <v>201</v>
      </c>
      <c r="D2540" s="44" t="s">
        <v>152</v>
      </c>
      <c r="E2540" s="44">
        <v>142900</v>
      </c>
      <c r="F2540" s="202" t="s">
        <v>156</v>
      </c>
      <c r="G2540" s="44"/>
      <c r="H2540" s="44"/>
      <c r="I2540" s="44">
        <v>-1517.6</v>
      </c>
      <c r="J2540" s="203"/>
      <c r="K2540" s="166" t="s">
        <v>157</v>
      </c>
      <c r="L2540" s="94"/>
    </row>
    <row r="2541" spans="1:12" ht="15" customHeight="1">
      <c r="A2541" s="91">
        <v>2001011</v>
      </c>
      <c r="B2541" s="44" t="s">
        <v>97</v>
      </c>
      <c r="C2541" s="46">
        <v>201</v>
      </c>
      <c r="D2541" s="44" t="s">
        <v>152</v>
      </c>
      <c r="E2541" s="44">
        <v>142900</v>
      </c>
      <c r="F2541" s="202" t="s">
        <v>156</v>
      </c>
      <c r="G2541" s="44"/>
      <c r="H2541" s="44"/>
      <c r="I2541" s="44">
        <v>46.14</v>
      </c>
      <c r="J2541" s="203"/>
      <c r="K2541" s="166" t="s">
        <v>157</v>
      </c>
      <c r="L2541" s="94"/>
    </row>
    <row r="2542" spans="1:12" ht="15" customHeight="1">
      <c r="A2542" s="91">
        <v>2001011</v>
      </c>
      <c r="B2542" s="44" t="s">
        <v>97</v>
      </c>
      <c r="C2542" s="46">
        <v>201</v>
      </c>
      <c r="D2542" s="44" t="s">
        <v>152</v>
      </c>
      <c r="E2542" s="44">
        <v>142900</v>
      </c>
      <c r="F2542" s="202" t="s">
        <v>156</v>
      </c>
      <c r="G2542" s="44"/>
      <c r="H2542" s="44"/>
      <c r="I2542" s="44">
        <v>244.9</v>
      </c>
      <c r="J2542" s="203"/>
      <c r="K2542" s="166" t="s">
        <v>157</v>
      </c>
      <c r="L2542" s="94"/>
    </row>
    <row r="2543" spans="1:12" ht="15" customHeight="1">
      <c r="A2543" s="91">
        <v>2001021</v>
      </c>
      <c r="B2543" s="44" t="s">
        <v>89</v>
      </c>
      <c r="C2543" s="46">
        <v>201</v>
      </c>
      <c r="D2543" s="44" t="s">
        <v>152</v>
      </c>
      <c r="E2543" s="44">
        <v>142900</v>
      </c>
      <c r="F2543" s="202" t="s">
        <v>156</v>
      </c>
      <c r="G2543" s="44"/>
      <c r="H2543" s="44"/>
      <c r="I2543" s="44">
        <v>215.25</v>
      </c>
      <c r="J2543" s="203"/>
      <c r="K2543" s="166" t="s">
        <v>157</v>
      </c>
      <c r="L2543" s="94"/>
    </row>
    <row r="2544" spans="1:12" ht="15" customHeight="1">
      <c r="A2544" s="91">
        <v>2001011</v>
      </c>
      <c r="B2544" s="44" t="s">
        <v>97</v>
      </c>
      <c r="C2544" s="46">
        <v>201</v>
      </c>
      <c r="D2544" s="44" t="s">
        <v>152</v>
      </c>
      <c r="E2544" s="44">
        <v>142900</v>
      </c>
      <c r="F2544" s="202" t="s">
        <v>156</v>
      </c>
      <c r="G2544" s="44"/>
      <c r="H2544" s="44"/>
      <c r="I2544" s="44">
        <v>227.33</v>
      </c>
      <c r="J2544" s="203"/>
      <c r="K2544" s="166" t="s">
        <v>157</v>
      </c>
      <c r="L2544" s="94"/>
    </row>
    <row r="2545" spans="1:12" ht="15" customHeight="1">
      <c r="A2545" s="91">
        <v>2001011</v>
      </c>
      <c r="B2545" s="44" t="s">
        <v>97</v>
      </c>
      <c r="C2545" s="46">
        <v>201</v>
      </c>
      <c r="D2545" s="44" t="s">
        <v>152</v>
      </c>
      <c r="E2545" s="44">
        <v>142900</v>
      </c>
      <c r="F2545" s="202" t="s">
        <v>156</v>
      </c>
      <c r="G2545" s="44"/>
      <c r="H2545" s="44"/>
      <c r="I2545" s="44">
        <v>22.67</v>
      </c>
      <c r="J2545" s="203"/>
      <c r="K2545" s="166" t="s">
        <v>157</v>
      </c>
      <c r="L2545" s="94"/>
    </row>
    <row r="2546" spans="1:12" ht="15" customHeight="1">
      <c r="A2546" s="91">
        <v>2001011</v>
      </c>
      <c r="B2546" s="44" t="s">
        <v>97</v>
      </c>
      <c r="C2546" s="46">
        <v>201</v>
      </c>
      <c r="D2546" s="44" t="s">
        <v>152</v>
      </c>
      <c r="E2546" s="44">
        <v>142900</v>
      </c>
      <c r="F2546" s="202" t="s">
        <v>156</v>
      </c>
      <c r="G2546" s="44"/>
      <c r="H2546" s="44"/>
      <c r="I2546" s="44">
        <v>1675.84</v>
      </c>
      <c r="J2546" s="203"/>
      <c r="K2546" s="166" t="s">
        <v>157</v>
      </c>
      <c r="L2546" s="94"/>
    </row>
    <row r="2547" spans="1:12" ht="15" customHeight="1">
      <c r="A2547" s="91">
        <v>2001011</v>
      </c>
      <c r="B2547" s="44" t="s">
        <v>97</v>
      </c>
      <c r="C2547" s="46">
        <v>201</v>
      </c>
      <c r="D2547" s="44" t="s">
        <v>152</v>
      </c>
      <c r="E2547" s="44">
        <v>142900</v>
      </c>
      <c r="F2547" s="202" t="s">
        <v>156</v>
      </c>
      <c r="G2547" s="44"/>
      <c r="H2547" s="44"/>
      <c r="I2547" s="44">
        <v>2608.5100000000002</v>
      </c>
      <c r="J2547" s="203"/>
      <c r="K2547" s="166" t="s">
        <v>157</v>
      </c>
      <c r="L2547" s="94"/>
    </row>
    <row r="2548" spans="1:12" ht="15" customHeight="1">
      <c r="A2548" s="91">
        <v>2000010</v>
      </c>
      <c r="B2548" s="44" t="s">
        <v>159</v>
      </c>
      <c r="C2548" s="46">
        <v>201</v>
      </c>
      <c r="D2548" s="44" t="s">
        <v>152</v>
      </c>
      <c r="E2548" s="44">
        <v>142900</v>
      </c>
      <c r="F2548" s="202" t="s">
        <v>156</v>
      </c>
      <c r="G2548" s="44"/>
      <c r="H2548" s="44"/>
      <c r="I2548" s="44">
        <v>51</v>
      </c>
      <c r="J2548" s="203"/>
      <c r="K2548" s="286" t="s">
        <v>161</v>
      </c>
      <c r="L2548" s="94"/>
    </row>
    <row r="2549" spans="1:12" ht="15" customHeight="1">
      <c r="A2549" s="91">
        <v>2001021</v>
      </c>
      <c r="B2549" s="44" t="s">
        <v>89</v>
      </c>
      <c r="C2549" s="46">
        <v>201</v>
      </c>
      <c r="D2549" s="44" t="s">
        <v>152</v>
      </c>
      <c r="E2549" s="44">
        <v>142900</v>
      </c>
      <c r="F2549" s="202" t="s">
        <v>156</v>
      </c>
      <c r="G2549" s="44"/>
      <c r="H2549" s="44"/>
      <c r="I2549" s="44">
        <v>239.8</v>
      </c>
      <c r="J2549" s="203"/>
      <c r="K2549" s="166" t="s">
        <v>157</v>
      </c>
      <c r="L2549" s="94"/>
    </row>
    <row r="2550" spans="1:12" ht="15" customHeight="1">
      <c r="A2550" s="91">
        <v>2001041</v>
      </c>
      <c r="B2550" s="44" t="s">
        <v>98</v>
      </c>
      <c r="C2550" s="46">
        <v>201</v>
      </c>
      <c r="D2550" s="44" t="s">
        <v>152</v>
      </c>
      <c r="E2550" s="44">
        <v>142900</v>
      </c>
      <c r="F2550" s="202" t="s">
        <v>156</v>
      </c>
      <c r="G2550" s="44"/>
      <c r="H2550" s="44"/>
      <c r="I2550" s="44">
        <v>479.65</v>
      </c>
      <c r="J2550" s="203"/>
      <c r="K2550" s="166" t="s">
        <v>157</v>
      </c>
      <c r="L2550" s="94"/>
    </row>
    <row r="2551" spans="1:12" ht="15" customHeight="1">
      <c r="A2551" s="91">
        <v>2001041</v>
      </c>
      <c r="B2551" s="44" t="s">
        <v>98</v>
      </c>
      <c r="C2551" s="46">
        <v>201</v>
      </c>
      <c r="D2551" s="44" t="s">
        <v>152</v>
      </c>
      <c r="E2551" s="44">
        <v>142900</v>
      </c>
      <c r="F2551" s="202" t="s">
        <v>156</v>
      </c>
      <c r="G2551" s="44"/>
      <c r="H2551" s="44"/>
      <c r="I2551" s="44">
        <v>258</v>
      </c>
      <c r="J2551" s="203"/>
      <c r="K2551" s="166" t="s">
        <v>157</v>
      </c>
      <c r="L2551" s="94"/>
    </row>
    <row r="2552" spans="1:12" ht="15" customHeight="1">
      <c r="A2552" s="91">
        <v>2001041</v>
      </c>
      <c r="B2552" s="44" t="s">
        <v>98</v>
      </c>
      <c r="C2552" s="46">
        <v>201</v>
      </c>
      <c r="D2552" s="44" t="s">
        <v>152</v>
      </c>
      <c r="E2552" s="44">
        <v>142900</v>
      </c>
      <c r="F2552" s="202" t="s">
        <v>156</v>
      </c>
      <c r="G2552" s="44"/>
      <c r="H2552" s="44"/>
      <c r="I2552" s="44">
        <v>1170</v>
      </c>
      <c r="J2552" s="203"/>
      <c r="K2552" s="166" t="s">
        <v>157</v>
      </c>
      <c r="L2552" s="94"/>
    </row>
    <row r="2553" spans="1:12" ht="15" customHeight="1">
      <c r="A2553" s="91">
        <v>2001011</v>
      </c>
      <c r="B2553" s="44" t="s">
        <v>97</v>
      </c>
      <c r="C2553" s="46">
        <v>201</v>
      </c>
      <c r="D2553" s="44" t="s">
        <v>152</v>
      </c>
      <c r="E2553" s="44">
        <v>142900</v>
      </c>
      <c r="F2553" s="202" t="s">
        <v>156</v>
      </c>
      <c r="G2553" s="44"/>
      <c r="H2553" s="44"/>
      <c r="I2553" s="44">
        <v>28.42</v>
      </c>
      <c r="J2553" s="203"/>
      <c r="K2553" s="166" t="s">
        <v>157</v>
      </c>
      <c r="L2553" s="94"/>
    </row>
    <row r="2554" spans="1:12" ht="15" customHeight="1">
      <c r="A2554" s="91">
        <v>2001041</v>
      </c>
      <c r="B2554" s="44" t="s">
        <v>98</v>
      </c>
      <c r="C2554" s="46">
        <v>201</v>
      </c>
      <c r="D2554" s="44" t="s">
        <v>152</v>
      </c>
      <c r="E2554" s="44">
        <v>142900</v>
      </c>
      <c r="F2554" s="202" t="s">
        <v>156</v>
      </c>
      <c r="G2554" s="44"/>
      <c r="H2554" s="44"/>
      <c r="I2554" s="44">
        <v>179.35</v>
      </c>
      <c r="J2554" s="203"/>
      <c r="K2554" s="166" t="s">
        <v>157</v>
      </c>
      <c r="L2554" s="94"/>
    </row>
    <row r="2555" spans="1:12" ht="15" customHeight="1">
      <c r="A2555" s="91">
        <v>2001011</v>
      </c>
      <c r="B2555" s="44" t="s">
        <v>97</v>
      </c>
      <c r="C2555" s="46">
        <v>201</v>
      </c>
      <c r="D2555" s="44" t="s">
        <v>152</v>
      </c>
      <c r="E2555" s="44">
        <v>142900</v>
      </c>
      <c r="F2555" s="202" t="s">
        <v>156</v>
      </c>
      <c r="G2555" s="44"/>
      <c r="H2555" s="44"/>
      <c r="I2555" s="44">
        <v>46.14</v>
      </c>
      <c r="J2555" s="203"/>
      <c r="K2555" s="166" t="s">
        <v>157</v>
      </c>
      <c r="L2555" s="94"/>
    </row>
    <row r="2556" spans="1:12" ht="15" customHeight="1">
      <c r="A2556" s="91">
        <v>2001041</v>
      </c>
      <c r="B2556" s="44" t="s">
        <v>98</v>
      </c>
      <c r="C2556" s="46">
        <v>201</v>
      </c>
      <c r="D2556" s="44" t="s">
        <v>152</v>
      </c>
      <c r="E2556" s="44">
        <v>142900</v>
      </c>
      <c r="F2556" s="202" t="s">
        <v>156</v>
      </c>
      <c r="G2556" s="44"/>
      <c r="H2556" s="44"/>
      <c r="I2556" s="44">
        <v>59.25</v>
      </c>
      <c r="J2556" s="203"/>
      <c r="K2556" s="166" t="s">
        <v>157</v>
      </c>
      <c r="L2556" s="94"/>
    </row>
    <row r="2557" spans="1:12" ht="15" customHeight="1">
      <c r="A2557" s="91">
        <v>2000010</v>
      </c>
      <c r="B2557" s="44" t="s">
        <v>159</v>
      </c>
      <c r="C2557" s="46">
        <v>201</v>
      </c>
      <c r="D2557" s="44" t="s">
        <v>152</v>
      </c>
      <c r="E2557" s="44">
        <v>142900</v>
      </c>
      <c r="F2557" s="202" t="s">
        <v>156</v>
      </c>
      <c r="G2557" s="44"/>
      <c r="H2557" s="44"/>
      <c r="I2557" s="44">
        <v>1740.25</v>
      </c>
      <c r="J2557" s="203"/>
      <c r="K2557" s="286" t="s">
        <v>161</v>
      </c>
      <c r="L2557" s="94"/>
    </row>
    <row r="2558" spans="1:12" ht="15" customHeight="1">
      <c r="A2558" s="91">
        <v>2000010</v>
      </c>
      <c r="B2558" s="44" t="s">
        <v>159</v>
      </c>
      <c r="C2558" s="46">
        <v>201</v>
      </c>
      <c r="D2558" s="44" t="s">
        <v>152</v>
      </c>
      <c r="E2558" s="44">
        <v>142900</v>
      </c>
      <c r="F2558" s="202" t="s">
        <v>156</v>
      </c>
      <c r="G2558" s="44"/>
      <c r="H2558" s="44"/>
      <c r="I2558" s="44">
        <v>64.040000000000006</v>
      </c>
      <c r="J2558" s="203"/>
      <c r="K2558" s="286" t="s">
        <v>161</v>
      </c>
      <c r="L2558" s="94"/>
    </row>
    <row r="2559" spans="1:12" ht="15" customHeight="1">
      <c r="A2559" s="91">
        <v>2000010</v>
      </c>
      <c r="B2559" s="44" t="s">
        <v>159</v>
      </c>
      <c r="C2559" s="46">
        <v>201</v>
      </c>
      <c r="D2559" s="44" t="s">
        <v>152</v>
      </c>
      <c r="E2559" s="44">
        <v>142900</v>
      </c>
      <c r="F2559" s="202" t="s">
        <v>156</v>
      </c>
      <c r="G2559" s="44"/>
      <c r="H2559" s="44"/>
      <c r="I2559" s="44">
        <v>224.13</v>
      </c>
      <c r="J2559" s="203"/>
      <c r="K2559" s="286" t="s">
        <v>161</v>
      </c>
      <c r="L2559" s="94"/>
    </row>
    <row r="2560" spans="1:12" ht="15" customHeight="1">
      <c r="A2560" s="91">
        <v>2001051</v>
      </c>
      <c r="B2560" s="44" t="s">
        <v>87</v>
      </c>
      <c r="C2560" s="46">
        <v>201</v>
      </c>
      <c r="D2560" s="44" t="s">
        <v>152</v>
      </c>
      <c r="E2560" s="44">
        <v>142900</v>
      </c>
      <c r="F2560" s="202" t="s">
        <v>156</v>
      </c>
      <c r="G2560" s="44"/>
      <c r="H2560" s="44"/>
      <c r="I2560" s="44">
        <v>501.64</v>
      </c>
      <c r="J2560" s="203"/>
      <c r="K2560" s="166" t="s">
        <v>157</v>
      </c>
      <c r="L2560" s="94"/>
    </row>
    <row r="2561" spans="1:12" ht="15" customHeight="1">
      <c r="A2561" s="91">
        <v>2001041</v>
      </c>
      <c r="B2561" s="44" t="s">
        <v>98</v>
      </c>
      <c r="C2561" s="46">
        <v>201</v>
      </c>
      <c r="D2561" s="44" t="s">
        <v>152</v>
      </c>
      <c r="E2561" s="44">
        <v>142900</v>
      </c>
      <c r="F2561" s="202" t="s">
        <v>156</v>
      </c>
      <c r="G2561" s="44"/>
      <c r="H2561" s="44"/>
      <c r="I2561" s="44">
        <v>2045.95</v>
      </c>
      <c r="J2561" s="203"/>
      <c r="K2561" s="166" t="s">
        <v>157</v>
      </c>
      <c r="L2561" s="94"/>
    </row>
    <row r="2562" spans="1:12" ht="15" customHeight="1">
      <c r="A2562" s="91">
        <v>2001041</v>
      </c>
      <c r="B2562" s="44" t="s">
        <v>98</v>
      </c>
      <c r="C2562" s="46">
        <v>201</v>
      </c>
      <c r="D2562" s="44" t="s">
        <v>152</v>
      </c>
      <c r="E2562" s="44">
        <v>142900</v>
      </c>
      <c r="F2562" s="202" t="s">
        <v>156</v>
      </c>
      <c r="G2562" s="44"/>
      <c r="H2562" s="44"/>
      <c r="I2562" s="44">
        <v>97.5</v>
      </c>
      <c r="J2562" s="203"/>
      <c r="K2562" s="166" t="s">
        <v>157</v>
      </c>
      <c r="L2562" s="94"/>
    </row>
    <row r="2563" spans="1:12" ht="15" customHeight="1">
      <c r="A2563" s="91">
        <v>2001041</v>
      </c>
      <c r="B2563" s="44" t="s">
        <v>98</v>
      </c>
      <c r="C2563" s="46">
        <v>201</v>
      </c>
      <c r="D2563" s="44" t="s">
        <v>152</v>
      </c>
      <c r="E2563" s="44">
        <v>142900</v>
      </c>
      <c r="F2563" s="202" t="s">
        <v>156</v>
      </c>
      <c r="G2563" s="44"/>
      <c r="H2563" s="44"/>
      <c r="I2563" s="44">
        <v>118.98</v>
      </c>
      <c r="J2563" s="203"/>
      <c r="K2563" s="166" t="s">
        <v>157</v>
      </c>
      <c r="L2563" s="94"/>
    </row>
    <row r="2564" spans="1:12" ht="15" customHeight="1">
      <c r="A2564" s="91">
        <v>2001041</v>
      </c>
      <c r="B2564" s="44" t="s">
        <v>98</v>
      </c>
      <c r="C2564" s="46">
        <v>201</v>
      </c>
      <c r="D2564" s="44" t="s">
        <v>152</v>
      </c>
      <c r="E2564" s="44">
        <v>142900</v>
      </c>
      <c r="F2564" s="202" t="s">
        <v>156</v>
      </c>
      <c r="G2564" s="44"/>
      <c r="H2564" s="44"/>
      <c r="I2564" s="44">
        <v>86</v>
      </c>
      <c r="J2564" s="203"/>
      <c r="K2564" s="166" t="s">
        <v>157</v>
      </c>
      <c r="L2564" s="94"/>
    </row>
    <row r="2565" spans="1:12" ht="15" customHeight="1">
      <c r="A2565" s="91">
        <v>2001011</v>
      </c>
      <c r="B2565" s="44" t="s">
        <v>97</v>
      </c>
      <c r="C2565" s="46">
        <v>201</v>
      </c>
      <c r="D2565" s="44" t="s">
        <v>152</v>
      </c>
      <c r="E2565" s="44">
        <v>142900</v>
      </c>
      <c r="F2565" s="202" t="s">
        <v>156</v>
      </c>
      <c r="G2565" s="44"/>
      <c r="H2565" s="44"/>
      <c r="I2565" s="44">
        <v>22.03</v>
      </c>
      <c r="J2565" s="203"/>
      <c r="K2565" s="166" t="s">
        <v>157</v>
      </c>
      <c r="L2565" s="94"/>
    </row>
    <row r="2566" spans="1:12" ht="15" customHeight="1">
      <c r="A2566" s="91">
        <v>2001051</v>
      </c>
      <c r="B2566" s="44" t="s">
        <v>87</v>
      </c>
      <c r="C2566" s="46">
        <v>201</v>
      </c>
      <c r="D2566" s="44" t="s">
        <v>152</v>
      </c>
      <c r="E2566" s="44">
        <v>142900</v>
      </c>
      <c r="F2566" s="202" t="s">
        <v>156</v>
      </c>
      <c r="G2566" s="44"/>
      <c r="H2566" s="44"/>
      <c r="I2566" s="44">
        <v>780.93</v>
      </c>
      <c r="J2566" s="203"/>
      <c r="K2566" s="166" t="s">
        <v>157</v>
      </c>
      <c r="L2566" s="94"/>
    </row>
    <row r="2567" spans="1:12" ht="15" customHeight="1">
      <c r="A2567" s="91">
        <v>2001021</v>
      </c>
      <c r="B2567" s="44" t="s">
        <v>89</v>
      </c>
      <c r="C2567" s="46">
        <v>201</v>
      </c>
      <c r="D2567" s="44" t="s">
        <v>152</v>
      </c>
      <c r="E2567" s="44">
        <v>142900</v>
      </c>
      <c r="F2567" s="202" t="s">
        <v>156</v>
      </c>
      <c r="G2567" s="44"/>
      <c r="H2567" s="44"/>
      <c r="I2567" s="44">
        <v>992.68</v>
      </c>
      <c r="J2567" s="203"/>
      <c r="K2567" s="166" t="s">
        <v>157</v>
      </c>
      <c r="L2567" s="94"/>
    </row>
    <row r="2568" spans="1:12" ht="15" customHeight="1">
      <c r="A2568" s="91">
        <v>2001051</v>
      </c>
      <c r="B2568" s="44" t="s">
        <v>87</v>
      </c>
      <c r="C2568" s="46">
        <v>201</v>
      </c>
      <c r="D2568" s="44" t="s">
        <v>152</v>
      </c>
      <c r="E2568" s="44">
        <v>142900</v>
      </c>
      <c r="F2568" s="202" t="s">
        <v>156</v>
      </c>
      <c r="G2568" s="44"/>
      <c r="H2568" s="44"/>
      <c r="I2568" s="44">
        <v>494.99</v>
      </c>
      <c r="J2568" s="203"/>
      <c r="K2568" s="166" t="s">
        <v>157</v>
      </c>
      <c r="L2568" s="94"/>
    </row>
    <row r="2569" spans="1:12" ht="15" customHeight="1">
      <c r="A2569" s="91">
        <v>2001011</v>
      </c>
      <c r="B2569" s="44" t="s">
        <v>97</v>
      </c>
      <c r="C2569" s="46">
        <v>201</v>
      </c>
      <c r="D2569" s="44" t="s">
        <v>152</v>
      </c>
      <c r="E2569" s="44">
        <v>142900</v>
      </c>
      <c r="F2569" s="202" t="s">
        <v>156</v>
      </c>
      <c r="G2569" s="44"/>
      <c r="H2569" s="44"/>
      <c r="I2569" s="44">
        <v>247.45</v>
      </c>
      <c r="J2569" s="203"/>
      <c r="K2569" s="166" t="s">
        <v>157</v>
      </c>
      <c r="L2569" s="94"/>
    </row>
    <row r="2570" spans="1:12" ht="15" customHeight="1">
      <c r="A2570" s="91">
        <v>2001041</v>
      </c>
      <c r="B2570" s="44" t="s">
        <v>98</v>
      </c>
      <c r="C2570" s="46">
        <v>201</v>
      </c>
      <c r="D2570" s="44" t="s">
        <v>152</v>
      </c>
      <c r="E2570" s="44">
        <v>142900</v>
      </c>
      <c r="F2570" s="202" t="s">
        <v>156</v>
      </c>
      <c r="G2570" s="44"/>
      <c r="H2570" s="44"/>
      <c r="I2570" s="44">
        <v>630.63</v>
      </c>
      <c r="J2570" s="203"/>
      <c r="K2570" s="166" t="s">
        <v>157</v>
      </c>
      <c r="L2570" s="94"/>
    </row>
    <row r="2571" spans="1:12" ht="15" customHeight="1">
      <c r="A2571" s="91">
        <v>2001021</v>
      </c>
      <c r="B2571" s="44" t="s">
        <v>89</v>
      </c>
      <c r="C2571" s="46">
        <v>201</v>
      </c>
      <c r="D2571" s="44" t="s">
        <v>152</v>
      </c>
      <c r="E2571" s="44">
        <v>142900</v>
      </c>
      <c r="F2571" s="202" t="s">
        <v>156</v>
      </c>
      <c r="G2571" s="44"/>
      <c r="H2571" s="44"/>
      <c r="I2571" s="44">
        <v>1114.55</v>
      </c>
      <c r="J2571" s="203"/>
      <c r="K2571" s="166" t="s">
        <v>157</v>
      </c>
      <c r="L2571" s="94"/>
    </row>
    <row r="2572" spans="1:12" ht="15" customHeight="1">
      <c r="A2572" s="91">
        <v>2001011</v>
      </c>
      <c r="B2572" s="44" t="s">
        <v>97</v>
      </c>
      <c r="C2572" s="46">
        <v>201</v>
      </c>
      <c r="D2572" s="44" t="s">
        <v>152</v>
      </c>
      <c r="E2572" s="44">
        <v>142900</v>
      </c>
      <c r="F2572" s="202" t="s">
        <v>156</v>
      </c>
      <c r="G2572" s="44"/>
      <c r="H2572" s="44"/>
      <c r="I2572" s="44">
        <v>440.56</v>
      </c>
      <c r="J2572" s="203"/>
      <c r="K2572" s="166" t="s">
        <v>157</v>
      </c>
      <c r="L2572" s="94"/>
    </row>
    <row r="2573" spans="1:12" ht="15" customHeight="1">
      <c r="A2573" s="91">
        <v>2001051</v>
      </c>
      <c r="B2573" s="44" t="s">
        <v>87</v>
      </c>
      <c r="C2573" s="46">
        <v>201</v>
      </c>
      <c r="D2573" s="44" t="s">
        <v>152</v>
      </c>
      <c r="E2573" s="44">
        <v>142900</v>
      </c>
      <c r="F2573" s="202" t="s">
        <v>156</v>
      </c>
      <c r="G2573" s="44"/>
      <c r="H2573" s="44"/>
      <c r="I2573" s="44">
        <v>396.82</v>
      </c>
      <c r="J2573" s="203"/>
      <c r="K2573" s="166" t="s">
        <v>157</v>
      </c>
      <c r="L2573" s="94"/>
    </row>
    <row r="2574" spans="1:12" ht="15" customHeight="1">
      <c r="A2574" s="91">
        <v>2001051</v>
      </c>
      <c r="B2574" s="44" t="s">
        <v>87</v>
      </c>
      <c r="C2574" s="46">
        <v>201</v>
      </c>
      <c r="D2574" s="44" t="s">
        <v>152</v>
      </c>
      <c r="E2574" s="44">
        <v>142900</v>
      </c>
      <c r="F2574" s="202" t="s">
        <v>156</v>
      </c>
      <c r="G2574" s="44"/>
      <c r="H2574" s="44"/>
      <c r="I2574" s="44">
        <v>428.05</v>
      </c>
      <c r="J2574" s="203"/>
      <c r="K2574" s="166" t="s">
        <v>157</v>
      </c>
      <c r="L2574" s="94"/>
    </row>
    <row r="2575" spans="1:12" ht="15" customHeight="1">
      <c r="A2575" s="91">
        <v>2001011</v>
      </c>
      <c r="B2575" s="44" t="s">
        <v>97</v>
      </c>
      <c r="C2575" s="46">
        <v>201</v>
      </c>
      <c r="D2575" s="44" t="s">
        <v>152</v>
      </c>
      <c r="E2575" s="44">
        <v>142900</v>
      </c>
      <c r="F2575" s="202" t="s">
        <v>156</v>
      </c>
      <c r="G2575" s="44"/>
      <c r="H2575" s="44"/>
      <c r="I2575" s="44">
        <v>577.30999999999995</v>
      </c>
      <c r="J2575" s="203"/>
      <c r="K2575" s="166" t="s">
        <v>157</v>
      </c>
      <c r="L2575" s="94"/>
    </row>
    <row r="2576" spans="1:12" ht="15" customHeight="1">
      <c r="A2576" s="91">
        <v>2001041</v>
      </c>
      <c r="B2576" s="44" t="s">
        <v>98</v>
      </c>
      <c r="C2576" s="46">
        <v>201</v>
      </c>
      <c r="D2576" s="44" t="s">
        <v>152</v>
      </c>
      <c r="E2576" s="44">
        <v>142900</v>
      </c>
      <c r="F2576" s="202" t="s">
        <v>156</v>
      </c>
      <c r="G2576" s="44"/>
      <c r="H2576" s="44"/>
      <c r="I2576" s="44">
        <v>766.4</v>
      </c>
      <c r="J2576" s="203"/>
      <c r="K2576" s="166" t="s">
        <v>157</v>
      </c>
      <c r="L2576" s="94"/>
    </row>
    <row r="2577" spans="1:12" ht="15" customHeight="1">
      <c r="A2577" s="91">
        <v>2001021</v>
      </c>
      <c r="B2577" s="44" t="s">
        <v>89</v>
      </c>
      <c r="C2577" s="46">
        <v>201</v>
      </c>
      <c r="D2577" s="44" t="s">
        <v>152</v>
      </c>
      <c r="E2577" s="44">
        <v>142900</v>
      </c>
      <c r="F2577" s="202" t="s">
        <v>156</v>
      </c>
      <c r="G2577" s="44"/>
      <c r="H2577" s="44"/>
      <c r="I2577" s="44">
        <v>72.5</v>
      </c>
      <c r="J2577" s="203"/>
      <c r="K2577" s="166" t="s">
        <v>157</v>
      </c>
      <c r="L2577" s="94"/>
    </row>
    <row r="2578" spans="1:12" ht="15" customHeight="1">
      <c r="A2578" s="91">
        <v>2001011</v>
      </c>
      <c r="B2578" s="44" t="s">
        <v>97</v>
      </c>
      <c r="C2578" s="46">
        <v>201</v>
      </c>
      <c r="D2578" s="44" t="s">
        <v>152</v>
      </c>
      <c r="E2578" s="44">
        <v>142900</v>
      </c>
      <c r="F2578" s="202" t="s">
        <v>156</v>
      </c>
      <c r="G2578" s="44"/>
      <c r="H2578" s="44"/>
      <c r="I2578" s="44">
        <v>123.75</v>
      </c>
      <c r="J2578" s="203"/>
      <c r="K2578" s="166" t="s">
        <v>157</v>
      </c>
      <c r="L2578" s="94"/>
    </row>
    <row r="2579" spans="1:12" ht="15" customHeight="1">
      <c r="A2579" s="91">
        <v>2001021</v>
      </c>
      <c r="B2579" s="44" t="s">
        <v>89</v>
      </c>
      <c r="C2579" s="46">
        <v>201</v>
      </c>
      <c r="D2579" s="44" t="s">
        <v>152</v>
      </c>
      <c r="E2579" s="44">
        <v>142900</v>
      </c>
      <c r="F2579" s="202" t="s">
        <v>156</v>
      </c>
      <c r="G2579" s="44"/>
      <c r="H2579" s="44"/>
      <c r="I2579" s="44">
        <v>215.14</v>
      </c>
      <c r="J2579" s="203"/>
      <c r="K2579" s="166" t="s">
        <v>157</v>
      </c>
      <c r="L2579" s="94"/>
    </row>
    <row r="2580" spans="1:12" ht="15" customHeight="1">
      <c r="A2580" s="91">
        <v>2001011</v>
      </c>
      <c r="B2580" s="44" t="s">
        <v>97</v>
      </c>
      <c r="C2580" s="46">
        <v>201</v>
      </c>
      <c r="D2580" s="44" t="s">
        <v>152</v>
      </c>
      <c r="E2580" s="44">
        <v>142900</v>
      </c>
      <c r="F2580" s="202" t="s">
        <v>156</v>
      </c>
      <c r="G2580" s="44"/>
      <c r="H2580" s="44"/>
      <c r="I2580" s="44">
        <v>46.14</v>
      </c>
      <c r="J2580" s="203"/>
      <c r="K2580" s="166" t="s">
        <v>157</v>
      </c>
      <c r="L2580" s="94"/>
    </row>
    <row r="2581" spans="1:12" ht="15" customHeight="1">
      <c r="A2581" s="91">
        <v>2001011</v>
      </c>
      <c r="B2581" s="44" t="s">
        <v>97</v>
      </c>
      <c r="C2581" s="46">
        <v>201</v>
      </c>
      <c r="D2581" s="44" t="s">
        <v>152</v>
      </c>
      <c r="E2581" s="44">
        <v>142900</v>
      </c>
      <c r="F2581" s="202" t="s">
        <v>156</v>
      </c>
      <c r="G2581" s="44"/>
      <c r="H2581" s="44"/>
      <c r="I2581" s="44">
        <v>261.18</v>
      </c>
      <c r="J2581" s="203"/>
      <c r="K2581" s="166" t="s">
        <v>157</v>
      </c>
      <c r="L2581" s="94"/>
    </row>
    <row r="2582" spans="1:12" ht="15" customHeight="1">
      <c r="A2582" s="91">
        <v>2001051</v>
      </c>
      <c r="B2582" s="44" t="s">
        <v>87</v>
      </c>
      <c r="C2582" s="46">
        <v>201</v>
      </c>
      <c r="D2582" s="44" t="s">
        <v>152</v>
      </c>
      <c r="E2582" s="44">
        <v>142900</v>
      </c>
      <c r="F2582" s="202" t="s">
        <v>156</v>
      </c>
      <c r="G2582" s="44"/>
      <c r="H2582" s="44"/>
      <c r="I2582" s="44">
        <v>252.75</v>
      </c>
      <c r="J2582" s="203"/>
      <c r="K2582" s="166" t="s">
        <v>157</v>
      </c>
      <c r="L2582" s="94"/>
    </row>
    <row r="2583" spans="1:12" ht="15" customHeight="1">
      <c r="A2583" s="91">
        <v>2001021</v>
      </c>
      <c r="B2583" s="44" t="s">
        <v>89</v>
      </c>
      <c r="C2583" s="46">
        <v>201</v>
      </c>
      <c r="D2583" s="44" t="s">
        <v>152</v>
      </c>
      <c r="E2583" s="44">
        <v>142900</v>
      </c>
      <c r="F2583" s="202" t="s">
        <v>156</v>
      </c>
      <c r="G2583" s="44"/>
      <c r="H2583" s="44"/>
      <c r="I2583" s="44">
        <v>119.8</v>
      </c>
      <c r="J2583" s="203"/>
      <c r="K2583" s="166" t="s">
        <v>157</v>
      </c>
      <c r="L2583" s="94"/>
    </row>
    <row r="2584" spans="1:12" ht="15" customHeight="1">
      <c r="A2584" s="91">
        <v>2001041</v>
      </c>
      <c r="B2584" s="44" t="s">
        <v>98</v>
      </c>
      <c r="C2584" s="46">
        <v>201</v>
      </c>
      <c r="D2584" s="44" t="s">
        <v>152</v>
      </c>
      <c r="E2584" s="44">
        <v>142900</v>
      </c>
      <c r="F2584" s="202" t="s">
        <v>156</v>
      </c>
      <c r="G2584" s="44"/>
      <c r="H2584" s="44"/>
      <c r="I2584" s="44">
        <v>59.25</v>
      </c>
      <c r="J2584" s="203"/>
      <c r="K2584" s="166" t="s">
        <v>157</v>
      </c>
      <c r="L2584" s="94"/>
    </row>
    <row r="2585" spans="1:12" ht="15" customHeight="1">
      <c r="A2585" s="91">
        <v>2001041</v>
      </c>
      <c r="B2585" s="44" t="s">
        <v>98</v>
      </c>
      <c r="C2585" s="46">
        <v>201</v>
      </c>
      <c r="D2585" s="44" t="s">
        <v>152</v>
      </c>
      <c r="E2585" s="44">
        <v>142900</v>
      </c>
      <c r="F2585" s="202" t="s">
        <v>156</v>
      </c>
      <c r="G2585" s="44"/>
      <c r="H2585" s="44"/>
      <c r="I2585" s="44">
        <v>504.84</v>
      </c>
      <c r="J2585" s="203"/>
      <c r="K2585" s="166" t="s">
        <v>157</v>
      </c>
      <c r="L2585" s="94"/>
    </row>
    <row r="2586" spans="1:12" ht="15" customHeight="1">
      <c r="A2586" s="91">
        <v>2001051</v>
      </c>
      <c r="B2586" s="44" t="s">
        <v>87</v>
      </c>
      <c r="C2586" s="46">
        <v>201</v>
      </c>
      <c r="D2586" s="44" t="s">
        <v>152</v>
      </c>
      <c r="E2586" s="44">
        <v>142900</v>
      </c>
      <c r="F2586" s="202" t="s">
        <v>156</v>
      </c>
      <c r="G2586" s="44"/>
      <c r="H2586" s="44"/>
      <c r="I2586" s="44">
        <v>102.48</v>
      </c>
      <c r="J2586" s="203"/>
      <c r="K2586" s="166" t="s">
        <v>157</v>
      </c>
      <c r="L2586" s="94"/>
    </row>
    <row r="2587" spans="1:12" ht="15" customHeight="1">
      <c r="A2587" s="91">
        <v>2001041</v>
      </c>
      <c r="B2587" s="44" t="s">
        <v>98</v>
      </c>
      <c r="C2587" s="46">
        <v>201</v>
      </c>
      <c r="D2587" s="44" t="s">
        <v>152</v>
      </c>
      <c r="E2587" s="44">
        <v>142900</v>
      </c>
      <c r="F2587" s="202" t="s">
        <v>156</v>
      </c>
      <c r="G2587" s="44"/>
      <c r="H2587" s="44"/>
      <c r="I2587" s="44">
        <v>104.25</v>
      </c>
      <c r="J2587" s="203"/>
      <c r="K2587" s="166" t="s">
        <v>157</v>
      </c>
      <c r="L2587" s="94"/>
    </row>
    <row r="2588" spans="1:12" ht="15" customHeight="1">
      <c r="A2588" s="91">
        <v>2001041</v>
      </c>
      <c r="B2588" s="44" t="s">
        <v>98</v>
      </c>
      <c r="C2588" s="46">
        <v>201</v>
      </c>
      <c r="D2588" s="44" t="s">
        <v>152</v>
      </c>
      <c r="E2588" s="44">
        <v>142900</v>
      </c>
      <c r="F2588" s="202" t="s">
        <v>156</v>
      </c>
      <c r="G2588" s="44"/>
      <c r="H2588" s="44"/>
      <c r="I2588" s="44">
        <v>304.39999999999998</v>
      </c>
      <c r="J2588" s="203"/>
      <c r="K2588" s="166" t="s">
        <v>157</v>
      </c>
      <c r="L2588" s="94"/>
    </row>
    <row r="2589" spans="1:12" ht="15" customHeight="1">
      <c r="A2589" s="91">
        <v>2001041</v>
      </c>
      <c r="B2589" s="44" t="s">
        <v>98</v>
      </c>
      <c r="C2589" s="46">
        <v>201</v>
      </c>
      <c r="D2589" s="44" t="s">
        <v>152</v>
      </c>
      <c r="E2589" s="44">
        <v>142900</v>
      </c>
      <c r="F2589" s="202" t="s">
        <v>156</v>
      </c>
      <c r="G2589" s="44"/>
      <c r="H2589" s="44"/>
      <c r="I2589" s="44">
        <v>147.5</v>
      </c>
      <c r="J2589" s="203"/>
      <c r="K2589" s="166" t="s">
        <v>157</v>
      </c>
      <c r="L2589" s="94"/>
    </row>
    <row r="2590" spans="1:12" ht="15" customHeight="1">
      <c r="A2590" s="91">
        <v>2001051</v>
      </c>
      <c r="B2590" s="44" t="s">
        <v>87</v>
      </c>
      <c r="C2590" s="46">
        <v>201</v>
      </c>
      <c r="D2590" s="44" t="s">
        <v>152</v>
      </c>
      <c r="E2590" s="44">
        <v>142900</v>
      </c>
      <c r="F2590" s="202" t="s">
        <v>156</v>
      </c>
      <c r="G2590" s="44"/>
      <c r="H2590" s="44"/>
      <c r="I2590" s="44">
        <v>238.25</v>
      </c>
      <c r="J2590" s="203"/>
      <c r="K2590" s="166" t="s">
        <v>157</v>
      </c>
      <c r="L2590" s="94"/>
    </row>
    <row r="2591" spans="1:12" ht="15" customHeight="1">
      <c r="A2591" s="91">
        <v>2001011</v>
      </c>
      <c r="B2591" s="44" t="s">
        <v>97</v>
      </c>
      <c r="C2591" s="46">
        <v>201</v>
      </c>
      <c r="D2591" s="44" t="s">
        <v>152</v>
      </c>
      <c r="E2591" s="44">
        <v>142900</v>
      </c>
      <c r="F2591" s="202" t="s">
        <v>156</v>
      </c>
      <c r="G2591" s="44"/>
      <c r="H2591" s="44"/>
      <c r="I2591" s="44">
        <v>227.33</v>
      </c>
      <c r="J2591" s="203"/>
      <c r="K2591" s="166" t="s">
        <v>157</v>
      </c>
      <c r="L2591" s="94"/>
    </row>
    <row r="2592" spans="1:12" ht="15" customHeight="1">
      <c r="A2592" s="91">
        <v>2001011</v>
      </c>
      <c r="B2592" s="44" t="s">
        <v>97</v>
      </c>
      <c r="C2592" s="46">
        <v>201</v>
      </c>
      <c r="D2592" s="44" t="s">
        <v>152</v>
      </c>
      <c r="E2592" s="44">
        <v>142900</v>
      </c>
      <c r="F2592" s="202" t="s">
        <v>156</v>
      </c>
      <c r="G2592" s="44"/>
      <c r="H2592" s="44"/>
      <c r="I2592" s="44">
        <v>46.14</v>
      </c>
      <c r="J2592" s="203"/>
      <c r="K2592" s="166" t="s">
        <v>157</v>
      </c>
      <c r="L2592" s="94"/>
    </row>
    <row r="2593" spans="1:12" ht="15" customHeight="1">
      <c r="A2593" s="91">
        <v>2001021</v>
      </c>
      <c r="B2593" s="44" t="s">
        <v>89</v>
      </c>
      <c r="C2593" s="46">
        <v>201</v>
      </c>
      <c r="D2593" s="44" t="s">
        <v>152</v>
      </c>
      <c r="E2593" s="44">
        <v>142900</v>
      </c>
      <c r="F2593" s="202" t="s">
        <v>156</v>
      </c>
      <c r="G2593" s="44"/>
      <c r="H2593" s="44"/>
      <c r="I2593" s="44">
        <v>590.48</v>
      </c>
      <c r="J2593" s="203"/>
      <c r="K2593" s="166" t="s">
        <v>157</v>
      </c>
      <c r="L2593" s="94"/>
    </row>
    <row r="2594" spans="1:12" ht="15" customHeight="1">
      <c r="A2594" s="91">
        <v>2001011</v>
      </c>
      <c r="B2594" s="44" t="s">
        <v>97</v>
      </c>
      <c r="C2594" s="46">
        <v>201</v>
      </c>
      <c r="D2594" s="44" t="s">
        <v>152</v>
      </c>
      <c r="E2594" s="44">
        <v>142900</v>
      </c>
      <c r="F2594" s="202" t="s">
        <v>156</v>
      </c>
      <c r="G2594" s="44"/>
      <c r="H2594" s="44"/>
      <c r="I2594" s="44">
        <v>23.68</v>
      </c>
      <c r="J2594" s="203"/>
      <c r="K2594" s="166" t="s">
        <v>157</v>
      </c>
      <c r="L2594" s="94"/>
    </row>
    <row r="2595" spans="1:12" ht="15" customHeight="1">
      <c r="A2595" s="91">
        <v>2001041</v>
      </c>
      <c r="B2595" s="41" t="s">
        <v>98</v>
      </c>
      <c r="C2595" s="43">
        <v>201</v>
      </c>
      <c r="D2595" s="41" t="s">
        <v>152</v>
      </c>
      <c r="E2595" s="41">
        <v>142900</v>
      </c>
      <c r="F2595" s="202" t="s">
        <v>156</v>
      </c>
      <c r="G2595" s="44"/>
      <c r="H2595" s="41"/>
      <c r="I2595" s="41">
        <v>745.39</v>
      </c>
      <c r="J2595" s="203"/>
      <c r="K2595" s="166" t="s">
        <v>157</v>
      </c>
      <c r="L2595" s="94"/>
    </row>
    <row r="2596" spans="1:12" ht="15" customHeight="1">
      <c r="A2596" s="91">
        <v>2001051</v>
      </c>
      <c r="B2596" s="41" t="s">
        <v>87</v>
      </c>
      <c r="C2596" s="43">
        <v>201</v>
      </c>
      <c r="D2596" s="41" t="s">
        <v>152</v>
      </c>
      <c r="E2596" s="41">
        <v>142900</v>
      </c>
      <c r="F2596" s="202" t="s">
        <v>156</v>
      </c>
      <c r="G2596" s="44"/>
      <c r="H2596" s="41"/>
      <c r="I2596" s="41">
        <v>480.56</v>
      </c>
      <c r="J2596" s="203"/>
      <c r="K2596" s="166" t="s">
        <v>157</v>
      </c>
      <c r="L2596" s="94"/>
    </row>
    <row r="2597" spans="1:12" ht="15" customHeight="1">
      <c r="A2597" s="91">
        <v>2001041</v>
      </c>
      <c r="B2597" s="41" t="s">
        <v>98</v>
      </c>
      <c r="C2597" s="43">
        <v>201</v>
      </c>
      <c r="D2597" s="41" t="s">
        <v>152</v>
      </c>
      <c r="E2597" s="41">
        <v>142900</v>
      </c>
      <c r="F2597" s="202" t="s">
        <v>156</v>
      </c>
      <c r="G2597" s="44"/>
      <c r="H2597" s="41"/>
      <c r="I2597" s="41">
        <v>21.02</v>
      </c>
      <c r="J2597" s="203"/>
      <c r="K2597" s="166" t="s">
        <v>157</v>
      </c>
      <c r="L2597" s="94"/>
    </row>
    <row r="2598" spans="1:12" ht="15" customHeight="1">
      <c r="A2598" s="91">
        <v>2001041</v>
      </c>
      <c r="B2598" s="41" t="s">
        <v>98</v>
      </c>
      <c r="C2598" s="43">
        <v>201</v>
      </c>
      <c r="D2598" s="41" t="s">
        <v>152</v>
      </c>
      <c r="E2598" s="41">
        <v>142900</v>
      </c>
      <c r="F2598" s="202" t="s">
        <v>156</v>
      </c>
      <c r="G2598" s="44"/>
      <c r="H2598" s="41"/>
      <c r="I2598" s="41">
        <v>879.89</v>
      </c>
      <c r="J2598" s="203"/>
      <c r="K2598" s="166" t="s">
        <v>157</v>
      </c>
      <c r="L2598" s="94"/>
    </row>
    <row r="2599" spans="1:12" ht="15" customHeight="1">
      <c r="A2599" s="91">
        <v>2001011</v>
      </c>
      <c r="B2599" s="41" t="s">
        <v>97</v>
      </c>
      <c r="C2599" s="43">
        <v>201</v>
      </c>
      <c r="D2599" s="41" t="s">
        <v>152</v>
      </c>
      <c r="E2599" s="41">
        <v>142900</v>
      </c>
      <c r="F2599" s="202" t="s">
        <v>156</v>
      </c>
      <c r="G2599" s="44"/>
      <c r="H2599" s="41"/>
      <c r="I2599" s="41">
        <v>3304</v>
      </c>
      <c r="J2599" s="203"/>
      <c r="K2599" s="166" t="s">
        <v>157</v>
      </c>
      <c r="L2599" s="94"/>
    </row>
    <row r="2600" spans="1:12" ht="15" customHeight="1">
      <c r="A2600" s="91">
        <v>2001041</v>
      </c>
      <c r="B2600" s="41" t="s">
        <v>98</v>
      </c>
      <c r="C2600" s="43">
        <v>201</v>
      </c>
      <c r="D2600" s="41" t="s">
        <v>152</v>
      </c>
      <c r="E2600" s="41">
        <v>142900</v>
      </c>
      <c r="F2600" s="202" t="s">
        <v>156</v>
      </c>
      <c r="G2600" s="44"/>
      <c r="H2600" s="41"/>
      <c r="I2600" s="41">
        <v>629.02</v>
      </c>
      <c r="J2600" s="203"/>
      <c r="K2600" s="166" t="s">
        <v>157</v>
      </c>
      <c r="L2600" s="94"/>
    </row>
    <row r="2601" spans="1:12" ht="15" customHeight="1">
      <c r="A2601" s="91">
        <v>2001041</v>
      </c>
      <c r="B2601" s="41" t="s">
        <v>98</v>
      </c>
      <c r="C2601" s="43">
        <v>201</v>
      </c>
      <c r="D2601" s="41" t="s">
        <v>152</v>
      </c>
      <c r="E2601" s="41">
        <v>142900</v>
      </c>
      <c r="F2601" s="202" t="s">
        <v>156</v>
      </c>
      <c r="G2601" s="44"/>
      <c r="H2601" s="41"/>
      <c r="I2601" s="41">
        <v>310</v>
      </c>
      <c r="J2601" s="203"/>
      <c r="K2601" s="166" t="s">
        <v>157</v>
      </c>
      <c r="L2601" s="94"/>
    </row>
    <row r="2602" spans="1:12" ht="15" customHeight="1">
      <c r="A2602" s="91">
        <v>2001021</v>
      </c>
      <c r="B2602" s="41" t="s">
        <v>89</v>
      </c>
      <c r="C2602" s="43">
        <v>201</v>
      </c>
      <c r="D2602" s="41" t="s">
        <v>152</v>
      </c>
      <c r="E2602" s="41">
        <v>142900</v>
      </c>
      <c r="F2602" s="202" t="s">
        <v>156</v>
      </c>
      <c r="G2602" s="44"/>
      <c r="H2602" s="41"/>
      <c r="I2602" s="41">
        <v>322.93</v>
      </c>
      <c r="J2602" s="203"/>
      <c r="K2602" s="166" t="s">
        <v>157</v>
      </c>
      <c r="L2602" s="94"/>
    </row>
    <row r="2603" spans="1:12" ht="15" customHeight="1">
      <c r="A2603" s="91">
        <v>2001051</v>
      </c>
      <c r="B2603" s="41" t="s">
        <v>87</v>
      </c>
      <c r="C2603" s="43">
        <v>201</v>
      </c>
      <c r="D2603" s="41" t="s">
        <v>152</v>
      </c>
      <c r="E2603" s="41">
        <v>142900</v>
      </c>
      <c r="F2603" s="202" t="s">
        <v>156</v>
      </c>
      <c r="G2603" s="44"/>
      <c r="H2603" s="41"/>
      <c r="I2603" s="41">
        <v>58.48</v>
      </c>
      <c r="J2603" s="203"/>
      <c r="K2603" s="166" t="s">
        <v>157</v>
      </c>
      <c r="L2603" s="94"/>
    </row>
    <row r="2604" spans="1:12" ht="15" customHeight="1">
      <c r="A2604" s="91">
        <v>2001041</v>
      </c>
      <c r="B2604" s="41" t="s">
        <v>98</v>
      </c>
      <c r="C2604" s="43">
        <v>201</v>
      </c>
      <c r="D2604" s="41" t="s">
        <v>152</v>
      </c>
      <c r="E2604" s="41">
        <v>142900</v>
      </c>
      <c r="F2604" s="202" t="s">
        <v>156</v>
      </c>
      <c r="G2604" s="44"/>
      <c r="H2604" s="41"/>
      <c r="I2604" s="41">
        <v>107.14</v>
      </c>
      <c r="J2604" s="203"/>
      <c r="K2604" s="166" t="s">
        <v>157</v>
      </c>
      <c r="L2604" s="94"/>
    </row>
    <row r="2605" spans="1:12" ht="15" customHeight="1">
      <c r="A2605" s="91">
        <v>2001041</v>
      </c>
      <c r="B2605" s="41" t="s">
        <v>98</v>
      </c>
      <c r="C2605" s="43">
        <v>201</v>
      </c>
      <c r="D2605" s="41" t="s">
        <v>152</v>
      </c>
      <c r="E2605" s="41">
        <v>142900</v>
      </c>
      <c r="F2605" s="202" t="s">
        <v>156</v>
      </c>
      <c r="G2605" s="44"/>
      <c r="H2605" s="41"/>
      <c r="I2605" s="41">
        <v>97.5</v>
      </c>
      <c r="J2605" s="203"/>
      <c r="K2605" s="166" t="s">
        <v>157</v>
      </c>
      <c r="L2605" s="94"/>
    </row>
    <row r="2606" spans="1:12" ht="15" customHeight="1">
      <c r="A2606" s="91">
        <v>2001051</v>
      </c>
      <c r="B2606" s="41" t="s">
        <v>87</v>
      </c>
      <c r="C2606" s="43">
        <v>201</v>
      </c>
      <c r="D2606" s="41" t="s">
        <v>152</v>
      </c>
      <c r="E2606" s="41">
        <v>142900</v>
      </c>
      <c r="F2606" s="202" t="s">
        <v>156</v>
      </c>
      <c r="G2606" s="44"/>
      <c r="H2606" s="41"/>
      <c r="I2606" s="41">
        <v>305.23</v>
      </c>
      <c r="J2606" s="203"/>
      <c r="K2606" s="166" t="s">
        <v>157</v>
      </c>
      <c r="L2606" s="94"/>
    </row>
    <row r="2607" spans="1:12" ht="15" customHeight="1">
      <c r="A2607" s="91">
        <v>2001051</v>
      </c>
      <c r="B2607" s="41" t="s">
        <v>87</v>
      </c>
      <c r="C2607" s="43">
        <v>201</v>
      </c>
      <c r="D2607" s="41" t="s">
        <v>152</v>
      </c>
      <c r="E2607" s="41">
        <v>142900</v>
      </c>
      <c r="F2607" s="202" t="s">
        <v>156</v>
      </c>
      <c r="G2607" s="44"/>
      <c r="H2607" s="41"/>
      <c r="I2607" s="41">
        <v>133.9</v>
      </c>
      <c r="J2607" s="203"/>
      <c r="K2607" s="166" t="s">
        <v>157</v>
      </c>
      <c r="L2607" s="94"/>
    </row>
    <row r="2608" spans="1:12" ht="15" customHeight="1">
      <c r="A2608" s="91">
        <v>2001051</v>
      </c>
      <c r="B2608" s="41" t="s">
        <v>87</v>
      </c>
      <c r="C2608" s="43">
        <v>201</v>
      </c>
      <c r="D2608" s="41" t="s">
        <v>152</v>
      </c>
      <c r="E2608" s="41">
        <v>142900</v>
      </c>
      <c r="F2608" s="202" t="s">
        <v>156</v>
      </c>
      <c r="G2608" s="44"/>
      <c r="H2608" s="41"/>
      <c r="I2608" s="41">
        <v>53.71</v>
      </c>
      <c r="J2608" s="203"/>
      <c r="K2608" s="166" t="s">
        <v>157</v>
      </c>
      <c r="L2608" s="94"/>
    </row>
    <row r="2609" spans="1:12" ht="15" customHeight="1">
      <c r="A2609" s="91">
        <v>2001051</v>
      </c>
      <c r="B2609" s="41" t="s">
        <v>87</v>
      </c>
      <c r="C2609" s="43">
        <v>201</v>
      </c>
      <c r="D2609" s="41" t="s">
        <v>152</v>
      </c>
      <c r="E2609" s="41">
        <v>142900</v>
      </c>
      <c r="F2609" s="202" t="s">
        <v>156</v>
      </c>
      <c r="G2609" s="44"/>
      <c r="H2609" s="41"/>
      <c r="I2609" s="41">
        <v>1120</v>
      </c>
      <c r="J2609" s="203"/>
      <c r="K2609" s="166" t="s">
        <v>157</v>
      </c>
      <c r="L2609" s="94"/>
    </row>
    <row r="2610" spans="1:12" ht="15" customHeight="1">
      <c r="A2610" s="91">
        <v>2001051</v>
      </c>
      <c r="B2610" s="41" t="s">
        <v>87</v>
      </c>
      <c r="C2610" s="43">
        <v>201</v>
      </c>
      <c r="D2610" s="41" t="s">
        <v>152</v>
      </c>
      <c r="E2610" s="41">
        <v>142900</v>
      </c>
      <c r="F2610" s="202" t="s">
        <v>156</v>
      </c>
      <c r="G2610" s="44"/>
      <c r="H2610" s="41"/>
      <c r="I2610" s="41">
        <v>426.3</v>
      </c>
      <c r="J2610" s="203"/>
      <c r="K2610" s="166" t="s">
        <v>157</v>
      </c>
      <c r="L2610" s="94"/>
    </row>
    <row r="2611" spans="1:12" ht="15" customHeight="1">
      <c r="A2611" s="91">
        <v>2001041</v>
      </c>
      <c r="B2611" s="41" t="s">
        <v>98</v>
      </c>
      <c r="C2611" s="43">
        <v>201</v>
      </c>
      <c r="D2611" s="41" t="s">
        <v>152</v>
      </c>
      <c r="E2611" s="41">
        <v>142900</v>
      </c>
      <c r="F2611" s="202" t="s">
        <v>156</v>
      </c>
      <c r="G2611" s="44"/>
      <c r="H2611" s="41"/>
      <c r="I2611" s="41">
        <v>921.04</v>
      </c>
      <c r="J2611" s="203"/>
      <c r="K2611" s="166" t="s">
        <v>157</v>
      </c>
      <c r="L2611" s="94"/>
    </row>
    <row r="2612" spans="1:12" ht="15" customHeight="1">
      <c r="A2612" s="91">
        <v>2001021</v>
      </c>
      <c r="B2612" s="41" t="s">
        <v>89</v>
      </c>
      <c r="C2612" s="43">
        <v>201</v>
      </c>
      <c r="D2612" s="41" t="s">
        <v>152</v>
      </c>
      <c r="E2612" s="41">
        <v>142900</v>
      </c>
      <c r="F2612" s="202" t="s">
        <v>156</v>
      </c>
      <c r="G2612" s="44"/>
      <c r="H2612" s="41"/>
      <c r="I2612" s="41">
        <v>321.86</v>
      </c>
      <c r="J2612" s="203"/>
      <c r="K2612" s="166" t="s">
        <v>157</v>
      </c>
      <c r="L2612" s="94"/>
    </row>
    <row r="2613" spans="1:12" ht="15" customHeight="1">
      <c r="A2613" s="91">
        <v>2001021</v>
      </c>
      <c r="B2613" s="41" t="s">
        <v>89</v>
      </c>
      <c r="C2613" s="43">
        <v>201</v>
      </c>
      <c r="D2613" s="41" t="s">
        <v>152</v>
      </c>
      <c r="E2613" s="41">
        <v>142900</v>
      </c>
      <c r="F2613" s="202" t="s">
        <v>156</v>
      </c>
      <c r="G2613" s="44"/>
      <c r="H2613" s="41"/>
      <c r="I2613" s="41">
        <v>214.37</v>
      </c>
      <c r="J2613" s="203"/>
      <c r="K2613" s="166" t="s">
        <v>157</v>
      </c>
      <c r="L2613" s="94"/>
    </row>
    <row r="2614" spans="1:12" ht="15" customHeight="1">
      <c r="A2614" s="91">
        <v>2001021</v>
      </c>
      <c r="B2614" s="41" t="s">
        <v>89</v>
      </c>
      <c r="C2614" s="43">
        <v>201</v>
      </c>
      <c r="D2614" s="41" t="s">
        <v>152</v>
      </c>
      <c r="E2614" s="41">
        <v>142900</v>
      </c>
      <c r="F2614" s="202" t="s">
        <v>156</v>
      </c>
      <c r="G2614" s="44"/>
      <c r="H2614" s="41"/>
      <c r="I2614" s="41">
        <v>219.77</v>
      </c>
      <c r="J2614" s="203"/>
      <c r="K2614" s="166" t="s">
        <v>157</v>
      </c>
      <c r="L2614" s="94"/>
    </row>
    <row r="2615" spans="1:12" ht="15" customHeight="1">
      <c r="A2615" s="91">
        <v>2001021</v>
      </c>
      <c r="B2615" s="41" t="s">
        <v>89</v>
      </c>
      <c r="C2615" s="43">
        <v>201</v>
      </c>
      <c r="D2615" s="41" t="s">
        <v>152</v>
      </c>
      <c r="E2615" s="41">
        <v>142900</v>
      </c>
      <c r="F2615" s="202" t="s">
        <v>156</v>
      </c>
      <c r="G2615" s="44"/>
      <c r="H2615" s="41"/>
      <c r="I2615" s="41">
        <v>391.88</v>
      </c>
      <c r="J2615" s="203"/>
      <c r="K2615" s="166" t="s">
        <v>157</v>
      </c>
      <c r="L2615" s="94"/>
    </row>
    <row r="2616" spans="1:12" ht="15" customHeight="1">
      <c r="A2616" s="91">
        <v>2001011</v>
      </c>
      <c r="B2616" s="41" t="s">
        <v>97</v>
      </c>
      <c r="C2616" s="43">
        <v>201</v>
      </c>
      <c r="D2616" s="41" t="s">
        <v>152</v>
      </c>
      <c r="E2616" s="41">
        <v>142900</v>
      </c>
      <c r="F2616" s="202" t="s">
        <v>156</v>
      </c>
      <c r="G2616" s="44"/>
      <c r="H2616" s="41"/>
      <c r="I2616" s="41">
        <v>81</v>
      </c>
      <c r="J2616" s="203"/>
      <c r="K2616" s="166" t="s">
        <v>157</v>
      </c>
      <c r="L2616" s="94"/>
    </row>
    <row r="2617" spans="1:12" ht="15" customHeight="1">
      <c r="A2617" s="91">
        <v>2001011</v>
      </c>
      <c r="B2617" s="41" t="s">
        <v>97</v>
      </c>
      <c r="C2617" s="43">
        <v>201</v>
      </c>
      <c r="D2617" s="41" t="s">
        <v>152</v>
      </c>
      <c r="E2617" s="41">
        <v>142900</v>
      </c>
      <c r="F2617" s="202" t="s">
        <v>156</v>
      </c>
      <c r="G2617" s="44"/>
      <c r="H2617" s="41"/>
      <c r="I2617" s="41">
        <v>90.12</v>
      </c>
      <c r="J2617" s="203"/>
      <c r="K2617" s="166" t="s">
        <v>157</v>
      </c>
      <c r="L2617" s="94"/>
    </row>
    <row r="2618" spans="1:12" ht="15" customHeight="1">
      <c r="A2618" s="91">
        <v>2001011</v>
      </c>
      <c r="B2618" s="41" t="s">
        <v>97</v>
      </c>
      <c r="C2618" s="43">
        <v>201</v>
      </c>
      <c r="D2618" s="41" t="s">
        <v>152</v>
      </c>
      <c r="E2618" s="41">
        <v>142900</v>
      </c>
      <c r="F2618" s="202" t="s">
        <v>156</v>
      </c>
      <c r="G2618" s="44"/>
      <c r="H2618" s="41"/>
      <c r="I2618" s="41">
        <v>34.979999999999997</v>
      </c>
      <c r="J2618" s="203"/>
      <c r="K2618" s="166" t="s">
        <v>157</v>
      </c>
      <c r="L2618" s="94"/>
    </row>
    <row r="2619" spans="1:12" ht="15" customHeight="1">
      <c r="A2619" s="91">
        <v>2001011</v>
      </c>
      <c r="B2619" s="41" t="s">
        <v>97</v>
      </c>
      <c r="C2619" s="43">
        <v>201</v>
      </c>
      <c r="D2619" s="41" t="s">
        <v>152</v>
      </c>
      <c r="E2619" s="41">
        <v>142900</v>
      </c>
      <c r="F2619" s="202" t="s">
        <v>156</v>
      </c>
      <c r="G2619" s="41"/>
      <c r="H2619" s="41"/>
      <c r="I2619" s="41">
        <v>57.84</v>
      </c>
      <c r="J2619" s="203"/>
      <c r="K2619" s="166" t="s">
        <v>157</v>
      </c>
      <c r="L2619" s="94"/>
    </row>
    <row r="2620" spans="1:12" ht="15" customHeight="1">
      <c r="A2620" s="91">
        <v>2001011</v>
      </c>
      <c r="B2620" s="41" t="s">
        <v>97</v>
      </c>
      <c r="C2620" s="43">
        <v>201</v>
      </c>
      <c r="D2620" s="41" t="s">
        <v>152</v>
      </c>
      <c r="E2620" s="41">
        <v>142900</v>
      </c>
      <c r="F2620" s="202" t="s">
        <v>156</v>
      </c>
      <c r="G2620" s="41"/>
      <c r="H2620" s="41"/>
      <c r="I2620" s="41">
        <v>404.82</v>
      </c>
      <c r="J2620" s="203"/>
      <c r="K2620" s="166" t="s">
        <v>157</v>
      </c>
      <c r="L2620" s="94"/>
    </row>
    <row r="2621" spans="1:12" ht="15" customHeight="1">
      <c r="A2621" s="91">
        <v>2001011</v>
      </c>
      <c r="B2621" s="41" t="s">
        <v>97</v>
      </c>
      <c r="C2621" s="43">
        <v>201</v>
      </c>
      <c r="D2621" s="41" t="s">
        <v>152</v>
      </c>
      <c r="E2621" s="41">
        <v>142900</v>
      </c>
      <c r="F2621" s="202" t="s">
        <v>156</v>
      </c>
      <c r="G2621" s="41"/>
      <c r="H2621" s="41"/>
      <c r="I2621" s="41">
        <v>46.14</v>
      </c>
      <c r="J2621" s="203"/>
      <c r="K2621" s="166" t="s">
        <v>157</v>
      </c>
      <c r="L2621" s="94"/>
    </row>
    <row r="2622" spans="1:12" ht="15" customHeight="1">
      <c r="A2622" s="91">
        <v>2001011</v>
      </c>
      <c r="B2622" s="41" t="s">
        <v>97</v>
      </c>
      <c r="C2622" s="43">
        <v>201</v>
      </c>
      <c r="D2622" s="41" t="s">
        <v>152</v>
      </c>
      <c r="E2622" s="41">
        <v>142900</v>
      </c>
      <c r="F2622" s="202" t="s">
        <v>156</v>
      </c>
      <c r="G2622" s="41"/>
      <c r="H2622" s="41"/>
      <c r="I2622" s="41">
        <v>56.56</v>
      </c>
      <c r="J2622" s="203"/>
      <c r="K2622" s="166" t="s">
        <v>157</v>
      </c>
      <c r="L2622" s="94"/>
    </row>
    <row r="2623" spans="1:12" ht="15" customHeight="1">
      <c r="A2623" s="91">
        <v>2001011</v>
      </c>
      <c r="B2623" s="41" t="s">
        <v>97</v>
      </c>
      <c r="C2623" s="43">
        <v>201</v>
      </c>
      <c r="D2623" s="41" t="s">
        <v>152</v>
      </c>
      <c r="E2623" s="41">
        <v>142900</v>
      </c>
      <c r="F2623" s="202" t="s">
        <v>156</v>
      </c>
      <c r="G2623" s="41"/>
      <c r="H2623" s="41"/>
      <c r="I2623" s="41">
        <v>638.91</v>
      </c>
      <c r="J2623" s="203"/>
      <c r="K2623" s="166" t="s">
        <v>157</v>
      </c>
      <c r="L2623" s="94"/>
    </row>
    <row r="2624" spans="1:12" ht="15" customHeight="1">
      <c r="A2624" s="91">
        <v>2001021</v>
      </c>
      <c r="B2624" s="41" t="s">
        <v>89</v>
      </c>
      <c r="C2624" s="43">
        <v>201</v>
      </c>
      <c r="D2624" s="41" t="s">
        <v>152</v>
      </c>
      <c r="E2624" s="41">
        <v>142900</v>
      </c>
      <c r="F2624" s="202" t="s">
        <v>156</v>
      </c>
      <c r="G2624" s="41"/>
      <c r="H2624" s="41"/>
      <c r="I2624" s="41">
        <v>761.53</v>
      </c>
      <c r="J2624" s="203"/>
      <c r="K2624" s="166" t="s">
        <v>157</v>
      </c>
      <c r="L2624" s="94"/>
    </row>
    <row r="2625" spans="1:12" ht="15" customHeight="1">
      <c r="A2625" s="91">
        <v>2001021</v>
      </c>
      <c r="B2625" s="41" t="s">
        <v>89</v>
      </c>
      <c r="C2625" s="43">
        <v>201</v>
      </c>
      <c r="D2625" s="41" t="s">
        <v>152</v>
      </c>
      <c r="E2625" s="41">
        <v>142900</v>
      </c>
      <c r="F2625" s="202" t="s">
        <v>156</v>
      </c>
      <c r="G2625" s="41"/>
      <c r="H2625" s="41"/>
      <c r="I2625" s="41">
        <v>443.72</v>
      </c>
      <c r="J2625" s="203"/>
      <c r="K2625" s="166" t="s">
        <v>157</v>
      </c>
      <c r="L2625" s="94"/>
    </row>
    <row r="2626" spans="1:12" ht="15" customHeight="1">
      <c r="A2626" s="91">
        <v>2001021</v>
      </c>
      <c r="B2626" s="41" t="s">
        <v>89</v>
      </c>
      <c r="C2626" s="43">
        <v>201</v>
      </c>
      <c r="D2626" s="41" t="s">
        <v>152</v>
      </c>
      <c r="E2626" s="41">
        <v>142900</v>
      </c>
      <c r="F2626" s="202" t="s">
        <v>156</v>
      </c>
      <c r="G2626" s="41"/>
      <c r="H2626" s="41"/>
      <c r="I2626" s="41">
        <v>784.39</v>
      </c>
      <c r="J2626" s="203"/>
      <c r="K2626" s="166" t="s">
        <v>157</v>
      </c>
      <c r="L2626" s="94"/>
    </row>
    <row r="2627" spans="1:12" ht="15" customHeight="1">
      <c r="A2627" s="91">
        <v>2001021</v>
      </c>
      <c r="B2627" s="41" t="s">
        <v>89</v>
      </c>
      <c r="C2627" s="43">
        <v>201</v>
      </c>
      <c r="D2627" s="41" t="s">
        <v>152</v>
      </c>
      <c r="E2627" s="41">
        <v>142900</v>
      </c>
      <c r="F2627" s="202" t="s">
        <v>156</v>
      </c>
      <c r="G2627" s="41"/>
      <c r="H2627" s="41"/>
      <c r="I2627" s="41">
        <v>72.5</v>
      </c>
      <c r="J2627" s="203"/>
      <c r="K2627" s="166" t="s">
        <v>157</v>
      </c>
      <c r="L2627" s="94"/>
    </row>
    <row r="2628" spans="1:12" ht="15" customHeight="1">
      <c r="A2628" s="91">
        <v>2001021</v>
      </c>
      <c r="B2628" s="41" t="s">
        <v>89</v>
      </c>
      <c r="C2628" s="43">
        <v>201</v>
      </c>
      <c r="D2628" s="41" t="s">
        <v>152</v>
      </c>
      <c r="E2628" s="41">
        <v>142900</v>
      </c>
      <c r="F2628" s="202" t="s">
        <v>156</v>
      </c>
      <c r="G2628" s="41"/>
      <c r="H2628" s="41"/>
      <c r="I2628" s="41">
        <v>491.4</v>
      </c>
      <c r="J2628" s="203"/>
      <c r="K2628" s="166" t="s">
        <v>157</v>
      </c>
      <c r="L2628" s="94"/>
    </row>
    <row r="2629" spans="1:12" ht="15" customHeight="1">
      <c r="A2629" s="91">
        <v>2001021</v>
      </c>
      <c r="B2629" s="41" t="s">
        <v>89</v>
      </c>
      <c r="C2629" s="43">
        <v>201</v>
      </c>
      <c r="D2629" s="41" t="s">
        <v>152</v>
      </c>
      <c r="E2629" s="41">
        <v>142900</v>
      </c>
      <c r="F2629" s="202" t="s">
        <v>156</v>
      </c>
      <c r="G2629" s="41"/>
      <c r="H2629" s="41"/>
      <c r="I2629" s="41">
        <v>31.14</v>
      </c>
      <c r="J2629" s="203"/>
      <c r="K2629" s="166" t="s">
        <v>157</v>
      </c>
      <c r="L2629" s="94"/>
    </row>
    <row r="2630" spans="1:12" ht="15" customHeight="1">
      <c r="A2630" s="91">
        <v>2001021</v>
      </c>
      <c r="B2630" s="41" t="s">
        <v>89</v>
      </c>
      <c r="C2630" s="43">
        <v>201</v>
      </c>
      <c r="D2630" s="41" t="s">
        <v>152</v>
      </c>
      <c r="E2630" s="41">
        <v>142900</v>
      </c>
      <c r="F2630" s="202" t="s">
        <v>156</v>
      </c>
      <c r="G2630" s="41"/>
      <c r="H2630" s="41"/>
      <c r="I2630" s="41">
        <v>587.65</v>
      </c>
      <c r="J2630" s="203"/>
      <c r="K2630" s="166" t="s">
        <v>157</v>
      </c>
      <c r="L2630" s="94"/>
    </row>
    <row r="2631" spans="1:12" ht="15" customHeight="1">
      <c r="A2631" s="91">
        <v>2001021</v>
      </c>
      <c r="B2631" s="41" t="s">
        <v>89</v>
      </c>
      <c r="C2631" s="43">
        <v>201</v>
      </c>
      <c r="D2631" s="41" t="s">
        <v>152</v>
      </c>
      <c r="E2631" s="41">
        <v>142900</v>
      </c>
      <c r="F2631" s="202" t="s">
        <v>156</v>
      </c>
      <c r="G2631" s="41"/>
      <c r="H2631" s="41"/>
      <c r="I2631" s="41">
        <v>75.459999999999994</v>
      </c>
      <c r="J2631" s="203"/>
      <c r="K2631" s="166" t="s">
        <v>157</v>
      </c>
      <c r="L2631" s="94"/>
    </row>
    <row r="2632" spans="1:12" ht="15" customHeight="1">
      <c r="A2632" s="91">
        <v>2001021</v>
      </c>
      <c r="B2632" s="41" t="s">
        <v>89</v>
      </c>
      <c r="C2632" s="43">
        <v>201</v>
      </c>
      <c r="D2632" s="41" t="s">
        <v>152</v>
      </c>
      <c r="E2632" s="41">
        <v>142900</v>
      </c>
      <c r="F2632" s="202" t="s">
        <v>156</v>
      </c>
      <c r="G2632" s="41"/>
      <c r="H2632" s="41"/>
      <c r="I2632" s="41">
        <v>1070.24</v>
      </c>
      <c r="J2632" s="203"/>
      <c r="K2632" s="166" t="s">
        <v>157</v>
      </c>
      <c r="L2632" s="94"/>
    </row>
    <row r="2633" spans="1:12" ht="15" customHeight="1">
      <c r="A2633" s="91">
        <v>2001021</v>
      </c>
      <c r="B2633" s="41" t="s">
        <v>89</v>
      </c>
      <c r="C2633" s="43">
        <v>201</v>
      </c>
      <c r="D2633" s="41" t="s">
        <v>152</v>
      </c>
      <c r="E2633" s="41">
        <v>142900</v>
      </c>
      <c r="F2633" s="202" t="s">
        <v>156</v>
      </c>
      <c r="G2633" s="41"/>
      <c r="H2633" s="41"/>
      <c r="I2633" s="41">
        <v>214.29</v>
      </c>
      <c r="J2633" s="203"/>
      <c r="K2633" s="166" t="s">
        <v>157</v>
      </c>
      <c r="L2633" s="94"/>
    </row>
    <row r="2634" spans="1:12" ht="15" customHeight="1">
      <c r="A2634" s="91">
        <v>2000010</v>
      </c>
      <c r="B2634" s="41" t="s">
        <v>159</v>
      </c>
      <c r="C2634" s="43">
        <v>201</v>
      </c>
      <c r="D2634" s="41" t="s">
        <v>152</v>
      </c>
      <c r="E2634" s="41">
        <v>142900</v>
      </c>
      <c r="F2634" s="202" t="s">
        <v>156</v>
      </c>
      <c r="G2634" s="41"/>
      <c r="H2634" s="41"/>
      <c r="I2634" s="41">
        <v>111.35</v>
      </c>
      <c r="J2634" s="203"/>
      <c r="K2634" s="286" t="s">
        <v>161</v>
      </c>
      <c r="L2634" s="94"/>
    </row>
    <row r="2635" spans="1:12" ht="15" customHeight="1">
      <c r="A2635" s="91">
        <v>2001011</v>
      </c>
      <c r="B2635" s="41" t="s">
        <v>97</v>
      </c>
      <c r="C2635" s="43">
        <v>201</v>
      </c>
      <c r="D2635" s="41" t="s">
        <v>152</v>
      </c>
      <c r="E2635" s="41">
        <v>142900</v>
      </c>
      <c r="F2635" s="202" t="s">
        <v>156</v>
      </c>
      <c r="G2635" s="41"/>
      <c r="H2635" s="41"/>
      <c r="I2635" s="41">
        <v>46.14</v>
      </c>
      <c r="J2635" s="203"/>
      <c r="K2635" s="166" t="s">
        <v>157</v>
      </c>
      <c r="L2635" s="94"/>
    </row>
    <row r="2636" spans="1:12" ht="15" customHeight="1">
      <c r="A2636" s="91">
        <v>2001011</v>
      </c>
      <c r="B2636" s="41" t="s">
        <v>97</v>
      </c>
      <c r="C2636" s="43">
        <v>201</v>
      </c>
      <c r="D2636" s="41" t="s">
        <v>152</v>
      </c>
      <c r="E2636" s="41">
        <v>142900</v>
      </c>
      <c r="F2636" s="202" t="s">
        <v>156</v>
      </c>
      <c r="G2636" s="41"/>
      <c r="H2636" s="41"/>
      <c r="I2636" s="41">
        <v>98.75</v>
      </c>
      <c r="J2636" s="203"/>
      <c r="K2636" s="166" t="s">
        <v>157</v>
      </c>
      <c r="L2636" s="94"/>
    </row>
    <row r="2637" spans="1:12" ht="15" customHeight="1">
      <c r="A2637" s="91">
        <v>2001011</v>
      </c>
      <c r="B2637" s="41" t="s">
        <v>97</v>
      </c>
      <c r="C2637" s="43">
        <v>201</v>
      </c>
      <c r="D2637" s="41" t="s">
        <v>152</v>
      </c>
      <c r="E2637" s="41">
        <v>142900</v>
      </c>
      <c r="F2637" s="202" t="s">
        <v>156</v>
      </c>
      <c r="G2637" s="41"/>
      <c r="H2637" s="41"/>
      <c r="I2637" s="41">
        <v>718.92</v>
      </c>
      <c r="J2637" s="203"/>
      <c r="K2637" s="166" t="s">
        <v>157</v>
      </c>
      <c r="L2637" s="94"/>
    </row>
    <row r="2638" spans="1:12" ht="15" customHeight="1">
      <c r="A2638" s="91">
        <v>2001011</v>
      </c>
      <c r="B2638" s="41" t="s">
        <v>97</v>
      </c>
      <c r="C2638" s="43">
        <v>201</v>
      </c>
      <c r="D2638" s="41" t="s">
        <v>152</v>
      </c>
      <c r="E2638" s="41">
        <v>142900</v>
      </c>
      <c r="F2638" s="202" t="s">
        <v>156</v>
      </c>
      <c r="G2638" s="41"/>
      <c r="H2638" s="41"/>
      <c r="I2638" s="41">
        <v>109.3</v>
      </c>
      <c r="J2638" s="203"/>
      <c r="K2638" s="166" t="s">
        <v>157</v>
      </c>
      <c r="L2638" s="94"/>
    </row>
    <row r="2639" spans="1:12" ht="15" customHeight="1">
      <c r="A2639" s="91">
        <v>2001011</v>
      </c>
      <c r="B2639" s="41" t="s">
        <v>97</v>
      </c>
      <c r="C2639" s="43">
        <v>201</v>
      </c>
      <c r="D2639" s="41" t="s">
        <v>152</v>
      </c>
      <c r="E2639" s="41">
        <v>142900</v>
      </c>
      <c r="F2639" s="202" t="s">
        <v>156</v>
      </c>
      <c r="G2639" s="41"/>
      <c r="H2639" s="41"/>
      <c r="I2639" s="41">
        <v>659.76</v>
      </c>
      <c r="J2639" s="203"/>
      <c r="K2639" s="166" t="s">
        <v>157</v>
      </c>
      <c r="L2639" s="94"/>
    </row>
    <row r="2640" spans="1:12" ht="15" customHeight="1">
      <c r="A2640" s="91">
        <v>2001011</v>
      </c>
      <c r="B2640" s="41" t="s">
        <v>97</v>
      </c>
      <c r="C2640" s="43">
        <v>201</v>
      </c>
      <c r="D2640" s="41" t="s">
        <v>152</v>
      </c>
      <c r="E2640" s="41">
        <v>142900</v>
      </c>
      <c r="F2640" s="202" t="s">
        <v>156</v>
      </c>
      <c r="G2640" s="41"/>
      <c r="H2640" s="41"/>
      <c r="I2640" s="41">
        <v>183.05</v>
      </c>
      <c r="J2640" s="203"/>
      <c r="K2640" s="166" t="s">
        <v>157</v>
      </c>
      <c r="L2640" s="94"/>
    </row>
    <row r="2641" spans="1:12" ht="15" customHeight="1">
      <c r="A2641" s="91">
        <v>2001041</v>
      </c>
      <c r="B2641" s="41" t="s">
        <v>98</v>
      </c>
      <c r="C2641" s="43">
        <v>201</v>
      </c>
      <c r="D2641" s="41" t="s">
        <v>152</v>
      </c>
      <c r="E2641" s="41">
        <v>142900</v>
      </c>
      <c r="F2641" s="202" t="s">
        <v>156</v>
      </c>
      <c r="G2641" s="41"/>
      <c r="H2641" s="41"/>
      <c r="I2641" s="41">
        <v>339.83</v>
      </c>
      <c r="J2641" s="203"/>
      <c r="K2641" s="166" t="s">
        <v>157</v>
      </c>
      <c r="L2641" s="94"/>
    </row>
    <row r="2642" spans="1:12" ht="15" customHeight="1">
      <c r="A2642" s="91">
        <v>2001041</v>
      </c>
      <c r="B2642" s="41" t="s">
        <v>98</v>
      </c>
      <c r="C2642" s="43">
        <v>201</v>
      </c>
      <c r="D2642" s="41" t="s">
        <v>152</v>
      </c>
      <c r="E2642" s="41">
        <v>142900</v>
      </c>
      <c r="F2642" s="202" t="s">
        <v>156</v>
      </c>
      <c r="G2642" s="41"/>
      <c r="H2642" s="41"/>
      <c r="I2642" s="41">
        <v>48.15</v>
      </c>
      <c r="J2642" s="203"/>
      <c r="K2642" s="166" t="s">
        <v>157</v>
      </c>
      <c r="L2642" s="94"/>
    </row>
    <row r="2643" spans="1:12" ht="15" customHeight="1">
      <c r="A2643" s="91">
        <v>2001041</v>
      </c>
      <c r="B2643" s="41" t="s">
        <v>98</v>
      </c>
      <c r="C2643" s="43">
        <v>201</v>
      </c>
      <c r="D2643" s="41" t="s">
        <v>152</v>
      </c>
      <c r="E2643" s="41">
        <v>142900</v>
      </c>
      <c r="F2643" s="202" t="s">
        <v>156</v>
      </c>
      <c r="G2643" s="41"/>
      <c r="H2643" s="41"/>
      <c r="I2643" s="41">
        <v>636.74</v>
      </c>
      <c r="J2643" s="203"/>
      <c r="K2643" s="166" t="s">
        <v>157</v>
      </c>
      <c r="L2643" s="94"/>
    </row>
    <row r="2644" spans="1:12" ht="15" customHeight="1">
      <c r="A2644" s="91">
        <v>2001041</v>
      </c>
      <c r="B2644" s="41" t="s">
        <v>98</v>
      </c>
      <c r="C2644" s="43">
        <v>201</v>
      </c>
      <c r="D2644" s="41" t="s">
        <v>152</v>
      </c>
      <c r="E2644" s="41">
        <v>142900</v>
      </c>
      <c r="F2644" s="202" t="s">
        <v>156</v>
      </c>
      <c r="G2644" s="41"/>
      <c r="H2644" s="41"/>
      <c r="I2644" s="41">
        <v>1423.5</v>
      </c>
      <c r="J2644" s="203"/>
      <c r="K2644" s="166" t="s">
        <v>157</v>
      </c>
      <c r="L2644" s="94"/>
    </row>
    <row r="2645" spans="1:12" ht="15" customHeight="1">
      <c r="A2645" s="91">
        <v>2001041</v>
      </c>
      <c r="B2645" s="41" t="s">
        <v>98</v>
      </c>
      <c r="C2645" s="43">
        <v>201</v>
      </c>
      <c r="D2645" s="41" t="s">
        <v>152</v>
      </c>
      <c r="E2645" s="41">
        <v>142900</v>
      </c>
      <c r="F2645" s="202" t="s">
        <v>156</v>
      </c>
      <c r="G2645" s="41"/>
      <c r="H2645" s="41"/>
      <c r="I2645" s="41">
        <v>107.14</v>
      </c>
      <c r="J2645" s="203"/>
      <c r="K2645" s="166" t="s">
        <v>157</v>
      </c>
      <c r="L2645" s="94"/>
    </row>
    <row r="2646" spans="1:12" ht="15" customHeight="1">
      <c r="A2646" s="91">
        <v>2001041</v>
      </c>
      <c r="B2646" s="41" t="s">
        <v>98</v>
      </c>
      <c r="C2646" s="43">
        <v>201</v>
      </c>
      <c r="D2646" s="41" t="s">
        <v>152</v>
      </c>
      <c r="E2646" s="41">
        <v>142900</v>
      </c>
      <c r="F2646" s="202" t="s">
        <v>156</v>
      </c>
      <c r="G2646" s="41"/>
      <c r="H2646" s="41"/>
      <c r="I2646" s="41">
        <v>209.72</v>
      </c>
      <c r="J2646" s="203"/>
      <c r="K2646" s="166" t="s">
        <v>157</v>
      </c>
      <c r="L2646" s="94"/>
    </row>
    <row r="2647" spans="1:12" ht="15" customHeight="1">
      <c r="A2647" s="91">
        <v>2001051</v>
      </c>
      <c r="B2647" s="41" t="s">
        <v>87</v>
      </c>
      <c r="C2647" s="43">
        <v>201</v>
      </c>
      <c r="D2647" s="41" t="s">
        <v>152</v>
      </c>
      <c r="E2647" s="41">
        <v>142900</v>
      </c>
      <c r="F2647" s="202" t="s">
        <v>156</v>
      </c>
      <c r="G2647" s="41"/>
      <c r="H2647" s="41"/>
      <c r="I2647" s="41">
        <v>403.05</v>
      </c>
      <c r="J2647" s="203"/>
      <c r="K2647" s="166" t="s">
        <v>157</v>
      </c>
      <c r="L2647" s="94"/>
    </row>
    <row r="2648" spans="1:12" ht="15" customHeight="1">
      <c r="A2648" s="91">
        <v>2001051</v>
      </c>
      <c r="B2648" s="41" t="s">
        <v>87</v>
      </c>
      <c r="C2648" s="43">
        <v>201</v>
      </c>
      <c r="D2648" s="41" t="s">
        <v>152</v>
      </c>
      <c r="E2648" s="41">
        <v>142900</v>
      </c>
      <c r="F2648" s="202" t="s">
        <v>156</v>
      </c>
      <c r="G2648" s="41"/>
      <c r="H2648" s="41"/>
      <c r="I2648" s="41">
        <v>653.64</v>
      </c>
      <c r="J2648" s="203"/>
      <c r="K2648" s="166" t="s">
        <v>157</v>
      </c>
      <c r="L2648" s="94"/>
    </row>
    <row r="2649" spans="1:12" ht="15" customHeight="1">
      <c r="A2649" s="91">
        <v>2000010</v>
      </c>
      <c r="B2649" s="41" t="s">
        <v>159</v>
      </c>
      <c r="C2649" s="43">
        <v>201</v>
      </c>
      <c r="D2649" s="41" t="s">
        <v>152</v>
      </c>
      <c r="E2649" s="41">
        <v>142900</v>
      </c>
      <c r="F2649" s="202" t="s">
        <v>156</v>
      </c>
      <c r="G2649" s="41"/>
      <c r="H2649" s="41"/>
      <c r="I2649" s="41">
        <v>745.5</v>
      </c>
      <c r="J2649" s="203"/>
      <c r="K2649" s="286" t="s">
        <v>161</v>
      </c>
      <c r="L2649" s="94"/>
    </row>
    <row r="2650" spans="1:12" ht="15" customHeight="1">
      <c r="A2650" s="91">
        <v>2001011</v>
      </c>
      <c r="B2650" s="41" t="s">
        <v>97</v>
      </c>
      <c r="C2650" s="43">
        <v>201</v>
      </c>
      <c r="D2650" s="41" t="s">
        <v>152</v>
      </c>
      <c r="E2650" s="41">
        <v>142900</v>
      </c>
      <c r="F2650" s="202" t="s">
        <v>156</v>
      </c>
      <c r="G2650" s="41"/>
      <c r="H2650" s="41"/>
      <c r="I2650" s="41">
        <v>2250</v>
      </c>
      <c r="J2650" s="203"/>
      <c r="K2650" s="166" t="s">
        <v>157</v>
      </c>
      <c r="L2650" s="94"/>
    </row>
    <row r="2651" spans="1:12" ht="15" customHeight="1">
      <c r="A2651" s="91">
        <v>2001011</v>
      </c>
      <c r="B2651" s="41" t="s">
        <v>97</v>
      </c>
      <c r="C2651" s="43">
        <v>201</v>
      </c>
      <c r="D2651" s="41" t="s">
        <v>152</v>
      </c>
      <c r="E2651" s="41">
        <v>142900</v>
      </c>
      <c r="F2651" s="202" t="s">
        <v>156</v>
      </c>
      <c r="G2651" s="41"/>
      <c r="H2651" s="41"/>
      <c r="I2651" s="41">
        <v>-102.38</v>
      </c>
      <c r="J2651" s="203"/>
      <c r="K2651" s="166" t="s">
        <v>157</v>
      </c>
      <c r="L2651" s="94"/>
    </row>
    <row r="2652" spans="1:12" ht="15" customHeight="1">
      <c r="A2652" s="91">
        <v>2001021</v>
      </c>
      <c r="B2652" s="41" t="s">
        <v>89</v>
      </c>
      <c r="C2652" s="43">
        <v>201</v>
      </c>
      <c r="D2652" s="41" t="s">
        <v>152</v>
      </c>
      <c r="E2652" s="41">
        <v>142900</v>
      </c>
      <c r="F2652" s="202" t="s">
        <v>156</v>
      </c>
      <c r="G2652" s="41"/>
      <c r="H2652" s="41"/>
      <c r="I2652" s="41">
        <v>159.6</v>
      </c>
      <c r="J2652" s="203"/>
      <c r="K2652" s="166" t="s">
        <v>157</v>
      </c>
      <c r="L2652" s="94"/>
    </row>
    <row r="2653" spans="1:12" ht="15" customHeight="1">
      <c r="A2653" s="91">
        <v>2001011</v>
      </c>
      <c r="B2653" s="41" t="s">
        <v>97</v>
      </c>
      <c r="C2653" s="43">
        <v>201</v>
      </c>
      <c r="D2653" s="41" t="s">
        <v>152</v>
      </c>
      <c r="E2653" s="41">
        <v>142900</v>
      </c>
      <c r="F2653" s="202" t="s">
        <v>156</v>
      </c>
      <c r="G2653" s="41"/>
      <c r="H2653" s="41"/>
      <c r="I2653" s="41">
        <v>745</v>
      </c>
      <c r="J2653" s="203"/>
      <c r="K2653" s="166" t="s">
        <v>157</v>
      </c>
      <c r="L2653" s="94"/>
    </row>
    <row r="2654" spans="1:12" ht="15" customHeight="1">
      <c r="A2654" s="91">
        <v>2001021</v>
      </c>
      <c r="B2654" s="41" t="s">
        <v>89</v>
      </c>
      <c r="C2654" s="43">
        <v>201</v>
      </c>
      <c r="D2654" s="41" t="s">
        <v>152</v>
      </c>
      <c r="E2654" s="41">
        <v>142900</v>
      </c>
      <c r="F2654" s="202" t="s">
        <v>156</v>
      </c>
      <c r="G2654" s="41"/>
      <c r="H2654" s="41"/>
      <c r="I2654" s="41">
        <v>745</v>
      </c>
      <c r="J2654" s="203"/>
      <c r="K2654" s="166" t="s">
        <v>157</v>
      </c>
      <c r="L2654" s="94"/>
    </row>
    <row r="2655" spans="1:12" ht="15" customHeight="1">
      <c r="A2655" s="91">
        <v>2001041</v>
      </c>
      <c r="B2655" s="41" t="s">
        <v>98</v>
      </c>
      <c r="C2655" s="43">
        <v>201</v>
      </c>
      <c r="D2655" s="41" t="s">
        <v>152</v>
      </c>
      <c r="E2655" s="41">
        <v>142900</v>
      </c>
      <c r="F2655" s="202" t="s">
        <v>156</v>
      </c>
      <c r="G2655" s="41"/>
      <c r="H2655" s="41"/>
      <c r="I2655" s="41">
        <v>745</v>
      </c>
      <c r="J2655" s="203"/>
      <c r="K2655" s="166" t="s">
        <v>157</v>
      </c>
      <c r="L2655" s="94"/>
    </row>
    <row r="2656" spans="1:12" ht="15" customHeight="1">
      <c r="A2656" s="91">
        <v>2001051</v>
      </c>
      <c r="B2656" s="41" t="s">
        <v>87</v>
      </c>
      <c r="C2656" s="43">
        <v>201</v>
      </c>
      <c r="D2656" s="41" t="s">
        <v>152</v>
      </c>
      <c r="E2656" s="41">
        <v>142900</v>
      </c>
      <c r="F2656" s="202" t="s">
        <v>156</v>
      </c>
      <c r="G2656" s="41"/>
      <c r="H2656" s="41"/>
      <c r="I2656" s="41">
        <v>745</v>
      </c>
      <c r="J2656" s="203"/>
      <c r="K2656" s="166" t="s">
        <v>157</v>
      </c>
      <c r="L2656" s="94"/>
    </row>
    <row r="2657" spans="1:12" ht="15" customHeight="1">
      <c r="A2657" s="91">
        <v>2001051</v>
      </c>
      <c r="B2657" s="41" t="s">
        <v>87</v>
      </c>
      <c r="C2657" s="43">
        <v>201</v>
      </c>
      <c r="D2657" s="41" t="s">
        <v>152</v>
      </c>
      <c r="E2657" s="41">
        <v>142900</v>
      </c>
      <c r="F2657" s="202" t="s">
        <v>156</v>
      </c>
      <c r="G2657" s="41"/>
      <c r="H2657" s="41"/>
      <c r="I2657" s="41">
        <v>30.82</v>
      </c>
      <c r="J2657" s="203"/>
      <c r="K2657" s="166" t="s">
        <v>157</v>
      </c>
      <c r="L2657" s="94"/>
    </row>
    <row r="2658" spans="1:12" ht="15" customHeight="1">
      <c r="A2658" s="91">
        <v>2001051</v>
      </c>
      <c r="B2658" s="41" t="s">
        <v>87</v>
      </c>
      <c r="C2658" s="43">
        <v>201</v>
      </c>
      <c r="D2658" s="41" t="s">
        <v>152</v>
      </c>
      <c r="E2658" s="41">
        <v>142900</v>
      </c>
      <c r="F2658" s="202" t="s">
        <v>156</v>
      </c>
      <c r="G2658" s="41"/>
      <c r="H2658" s="41"/>
      <c r="I2658" s="41">
        <v>137.74</v>
      </c>
      <c r="J2658" s="203"/>
      <c r="K2658" s="166" t="s">
        <v>157</v>
      </c>
      <c r="L2658" s="94"/>
    </row>
    <row r="2659" spans="1:12" ht="15" customHeight="1">
      <c r="A2659" s="91">
        <v>2001041</v>
      </c>
      <c r="B2659" s="41" t="s">
        <v>98</v>
      </c>
      <c r="C2659" s="43">
        <v>201</v>
      </c>
      <c r="D2659" s="41" t="s">
        <v>152</v>
      </c>
      <c r="E2659" s="41">
        <v>142900</v>
      </c>
      <c r="F2659" s="202" t="s">
        <v>156</v>
      </c>
      <c r="G2659" s="41"/>
      <c r="H2659" s="41"/>
      <c r="I2659" s="41">
        <v>59.25</v>
      </c>
      <c r="J2659" s="203"/>
      <c r="K2659" s="166" t="s">
        <v>157</v>
      </c>
      <c r="L2659" s="94"/>
    </row>
    <row r="2660" spans="1:12" ht="15" customHeight="1">
      <c r="A2660" s="91">
        <v>2001041</v>
      </c>
      <c r="B2660" s="41" t="s">
        <v>98</v>
      </c>
      <c r="C2660" s="43">
        <v>201</v>
      </c>
      <c r="D2660" s="41" t="s">
        <v>152</v>
      </c>
      <c r="E2660" s="41">
        <v>142900</v>
      </c>
      <c r="F2660" s="202" t="s">
        <v>156</v>
      </c>
      <c r="G2660" s="41"/>
      <c r="H2660" s="41"/>
      <c r="I2660" s="41">
        <v>568.33000000000004</v>
      </c>
      <c r="J2660" s="203"/>
      <c r="K2660" s="166" t="s">
        <v>157</v>
      </c>
      <c r="L2660" s="94"/>
    </row>
    <row r="2661" spans="1:12" ht="15" customHeight="1">
      <c r="A2661" s="91">
        <v>2001011</v>
      </c>
      <c r="B2661" s="41" t="s">
        <v>97</v>
      </c>
      <c r="C2661" s="43">
        <v>201</v>
      </c>
      <c r="D2661" s="41" t="s">
        <v>152</v>
      </c>
      <c r="E2661" s="41">
        <v>142900</v>
      </c>
      <c r="F2661" s="202" t="s">
        <v>156</v>
      </c>
      <c r="G2661" s="41"/>
      <c r="H2661" s="41"/>
      <c r="I2661" s="41">
        <v>134.44</v>
      </c>
      <c r="J2661" s="203"/>
      <c r="K2661" s="166" t="s">
        <v>157</v>
      </c>
      <c r="L2661" s="94"/>
    </row>
    <row r="2662" spans="1:12" ht="15" customHeight="1">
      <c r="A2662" s="91">
        <v>2001041</v>
      </c>
      <c r="B2662" s="41" t="s">
        <v>98</v>
      </c>
      <c r="C2662" s="43">
        <v>201</v>
      </c>
      <c r="D2662" s="41" t="s">
        <v>152</v>
      </c>
      <c r="E2662" s="41">
        <v>142900</v>
      </c>
      <c r="F2662" s="202" t="s">
        <v>156</v>
      </c>
      <c r="G2662" s="41"/>
      <c r="H2662" s="41"/>
      <c r="I2662" s="41">
        <v>1149.08</v>
      </c>
      <c r="J2662" s="203"/>
      <c r="K2662" s="166" t="s">
        <v>157</v>
      </c>
      <c r="L2662" s="94"/>
    </row>
    <row r="2663" spans="1:12" ht="15" customHeight="1">
      <c r="A2663" s="91">
        <v>2001011</v>
      </c>
      <c r="B2663" s="41" t="s">
        <v>97</v>
      </c>
      <c r="C2663" s="43">
        <v>201</v>
      </c>
      <c r="D2663" s="41" t="s">
        <v>152</v>
      </c>
      <c r="E2663" s="41">
        <v>142900</v>
      </c>
      <c r="F2663" s="202" t="s">
        <v>156</v>
      </c>
      <c r="G2663" s="41"/>
      <c r="H2663" s="41"/>
      <c r="I2663" s="41">
        <v>46.14</v>
      </c>
      <c r="J2663" s="203"/>
      <c r="K2663" s="166" t="s">
        <v>157</v>
      </c>
      <c r="L2663" s="94"/>
    </row>
    <row r="2664" spans="1:12" ht="15" customHeight="1">
      <c r="A2664" s="91">
        <v>2001041</v>
      </c>
      <c r="B2664" s="41" t="s">
        <v>98</v>
      </c>
      <c r="C2664" s="43">
        <v>201</v>
      </c>
      <c r="D2664" s="41" t="s">
        <v>152</v>
      </c>
      <c r="E2664" s="41">
        <v>142900</v>
      </c>
      <c r="F2664" s="202" t="s">
        <v>156</v>
      </c>
      <c r="G2664" s="41"/>
      <c r="H2664" s="41"/>
      <c r="I2664" s="41">
        <v>459.58</v>
      </c>
      <c r="J2664" s="203"/>
      <c r="K2664" s="166" t="s">
        <v>157</v>
      </c>
      <c r="L2664" s="94"/>
    </row>
    <row r="2665" spans="1:12" ht="15" customHeight="1">
      <c r="A2665" s="91">
        <v>2001011</v>
      </c>
      <c r="B2665" s="41" t="s">
        <v>97</v>
      </c>
      <c r="C2665" s="43">
        <v>201</v>
      </c>
      <c r="D2665" s="41" t="s">
        <v>152</v>
      </c>
      <c r="E2665" s="41">
        <v>142900</v>
      </c>
      <c r="F2665" s="202" t="s">
        <v>156</v>
      </c>
      <c r="G2665" s="41"/>
      <c r="H2665" s="41"/>
      <c r="I2665" s="41">
        <v>1836.42</v>
      </c>
      <c r="J2665" s="203"/>
      <c r="K2665" s="166" t="s">
        <v>157</v>
      </c>
      <c r="L2665" s="94"/>
    </row>
    <row r="2666" spans="1:12" ht="15" customHeight="1">
      <c r="A2666" s="91">
        <v>2001011</v>
      </c>
      <c r="B2666" s="41" t="s">
        <v>97</v>
      </c>
      <c r="C2666" s="43">
        <v>201</v>
      </c>
      <c r="D2666" s="41" t="s">
        <v>152</v>
      </c>
      <c r="E2666" s="41">
        <v>142900</v>
      </c>
      <c r="F2666" s="202" t="s">
        <v>156</v>
      </c>
      <c r="G2666" s="41"/>
      <c r="H2666" s="41"/>
      <c r="I2666" s="41">
        <v>46.14</v>
      </c>
      <c r="J2666" s="203"/>
      <c r="K2666" s="166" t="s">
        <v>157</v>
      </c>
      <c r="L2666" s="94"/>
    </row>
    <row r="2667" spans="1:12" ht="15" customHeight="1">
      <c r="A2667" s="91">
        <v>2001011</v>
      </c>
      <c r="B2667" s="41" t="s">
        <v>97</v>
      </c>
      <c r="C2667" s="43">
        <v>201</v>
      </c>
      <c r="D2667" s="41" t="s">
        <v>152</v>
      </c>
      <c r="E2667" s="41">
        <v>142900</v>
      </c>
      <c r="F2667" s="202" t="s">
        <v>156</v>
      </c>
      <c r="G2667" s="41"/>
      <c r="H2667" s="41"/>
      <c r="I2667" s="41">
        <v>361.95</v>
      </c>
      <c r="J2667" s="203"/>
      <c r="K2667" s="166" t="s">
        <v>157</v>
      </c>
      <c r="L2667" s="94"/>
    </row>
    <row r="2668" spans="1:12" ht="15" customHeight="1">
      <c r="A2668" s="91">
        <v>2001011</v>
      </c>
      <c r="B2668" s="41" t="s">
        <v>97</v>
      </c>
      <c r="C2668" s="43">
        <v>201</v>
      </c>
      <c r="D2668" s="41" t="s">
        <v>152</v>
      </c>
      <c r="E2668" s="41">
        <v>142900</v>
      </c>
      <c r="F2668" s="202" t="s">
        <v>156</v>
      </c>
      <c r="G2668" s="41"/>
      <c r="H2668" s="41"/>
      <c r="I2668" s="41">
        <v>236.78</v>
      </c>
      <c r="J2668" s="203"/>
      <c r="K2668" s="166" t="s">
        <v>157</v>
      </c>
      <c r="L2668" s="94"/>
    </row>
    <row r="2669" spans="1:12" ht="15" customHeight="1">
      <c r="A2669" s="91">
        <v>2001011</v>
      </c>
      <c r="B2669" s="41" t="s">
        <v>97</v>
      </c>
      <c r="C2669" s="43">
        <v>201</v>
      </c>
      <c r="D2669" s="41" t="s">
        <v>152</v>
      </c>
      <c r="E2669" s="41">
        <v>142900</v>
      </c>
      <c r="F2669" s="202" t="s">
        <v>156</v>
      </c>
      <c r="G2669" s="41"/>
      <c r="H2669" s="41"/>
      <c r="I2669" s="41">
        <v>606.26</v>
      </c>
      <c r="J2669" s="203"/>
      <c r="K2669" s="166" t="s">
        <v>157</v>
      </c>
      <c r="L2669" s="94"/>
    </row>
    <row r="2670" spans="1:12" ht="15" customHeight="1">
      <c r="A2670" s="91">
        <v>2001011</v>
      </c>
      <c r="B2670" s="41" t="s">
        <v>97</v>
      </c>
      <c r="C2670" s="43">
        <v>201</v>
      </c>
      <c r="D2670" s="41" t="s">
        <v>152</v>
      </c>
      <c r="E2670" s="41">
        <v>142900</v>
      </c>
      <c r="F2670" s="202" t="s">
        <v>156</v>
      </c>
      <c r="G2670" s="41"/>
      <c r="H2670" s="41"/>
      <c r="I2670" s="41">
        <v>347.24</v>
      </c>
      <c r="J2670" s="203"/>
      <c r="K2670" s="166" t="s">
        <v>157</v>
      </c>
      <c r="L2670" s="94"/>
    </row>
    <row r="2671" spans="1:12" ht="15" customHeight="1">
      <c r="A2671" s="91">
        <v>2001011</v>
      </c>
      <c r="B2671" s="41" t="s">
        <v>97</v>
      </c>
      <c r="C2671" s="43">
        <v>201</v>
      </c>
      <c r="D2671" s="41" t="s">
        <v>152</v>
      </c>
      <c r="E2671" s="41">
        <v>142900</v>
      </c>
      <c r="F2671" s="202" t="s">
        <v>156</v>
      </c>
      <c r="G2671" s="41"/>
      <c r="H2671" s="41"/>
      <c r="I2671" s="41">
        <v>697.54</v>
      </c>
      <c r="J2671" s="203"/>
      <c r="K2671" s="166" t="s">
        <v>157</v>
      </c>
      <c r="L2671" s="94"/>
    </row>
    <row r="2672" spans="1:12" ht="15" customHeight="1">
      <c r="A2672" s="91">
        <v>2001041</v>
      </c>
      <c r="B2672" s="41" t="s">
        <v>98</v>
      </c>
      <c r="C2672" s="43">
        <v>201</v>
      </c>
      <c r="D2672" s="41" t="s">
        <v>152</v>
      </c>
      <c r="E2672" s="41">
        <v>142900</v>
      </c>
      <c r="F2672" s="202" t="s">
        <v>156</v>
      </c>
      <c r="G2672" s="41"/>
      <c r="H2672" s="41"/>
      <c r="I2672" s="41">
        <v>327.26</v>
      </c>
      <c r="J2672" s="203"/>
      <c r="K2672" s="166" t="s">
        <v>157</v>
      </c>
      <c r="L2672" s="94"/>
    </row>
    <row r="2673" spans="1:12" ht="15" customHeight="1">
      <c r="A2673" s="91">
        <v>2001041</v>
      </c>
      <c r="B2673" s="41" t="s">
        <v>98</v>
      </c>
      <c r="C2673" s="43">
        <v>201</v>
      </c>
      <c r="D2673" s="41" t="s">
        <v>152</v>
      </c>
      <c r="E2673" s="41">
        <v>142900</v>
      </c>
      <c r="F2673" s="202" t="s">
        <v>156</v>
      </c>
      <c r="G2673" s="41"/>
      <c r="H2673" s="41"/>
      <c r="I2673" s="41">
        <v>370.08</v>
      </c>
      <c r="J2673" s="203"/>
      <c r="K2673" s="166" t="s">
        <v>157</v>
      </c>
      <c r="L2673" s="94"/>
    </row>
    <row r="2674" spans="1:12" ht="15" customHeight="1">
      <c r="A2674" s="91">
        <v>2001041</v>
      </c>
      <c r="B2674" s="41" t="s">
        <v>98</v>
      </c>
      <c r="C2674" s="43">
        <v>201</v>
      </c>
      <c r="D2674" s="41" t="s">
        <v>152</v>
      </c>
      <c r="E2674" s="41">
        <v>142900</v>
      </c>
      <c r="F2674" s="202" t="s">
        <v>156</v>
      </c>
      <c r="G2674" s="41"/>
      <c r="H2674" s="41"/>
      <c r="I2674" s="41">
        <v>147.5</v>
      </c>
      <c r="J2674" s="203"/>
      <c r="K2674" s="166" t="s">
        <v>157</v>
      </c>
      <c r="L2674" s="94"/>
    </row>
    <row r="2675" spans="1:12" ht="15" customHeight="1">
      <c r="A2675" s="91">
        <v>2001021</v>
      </c>
      <c r="B2675" s="41" t="s">
        <v>89</v>
      </c>
      <c r="C2675" s="43">
        <v>201</v>
      </c>
      <c r="D2675" s="41" t="s">
        <v>152</v>
      </c>
      <c r="E2675" s="41">
        <v>142900</v>
      </c>
      <c r="F2675" s="202" t="s">
        <v>156</v>
      </c>
      <c r="G2675" s="41"/>
      <c r="H2675" s="41"/>
      <c r="I2675" s="41">
        <v>1149</v>
      </c>
      <c r="J2675" s="203"/>
      <c r="K2675" s="166" t="s">
        <v>157</v>
      </c>
      <c r="L2675" s="94"/>
    </row>
    <row r="2676" spans="1:12" ht="15" customHeight="1">
      <c r="A2676" s="91">
        <v>2001021</v>
      </c>
      <c r="B2676" s="41" t="s">
        <v>89</v>
      </c>
      <c r="C2676" s="43">
        <v>201</v>
      </c>
      <c r="D2676" s="41" t="s">
        <v>152</v>
      </c>
      <c r="E2676" s="41">
        <v>142900</v>
      </c>
      <c r="F2676" s="202" t="s">
        <v>156</v>
      </c>
      <c r="G2676" s="41"/>
      <c r="H2676" s="41"/>
      <c r="I2676" s="41">
        <v>841.67</v>
      </c>
      <c r="J2676" s="203"/>
      <c r="K2676" s="166" t="s">
        <v>157</v>
      </c>
      <c r="L2676" s="94"/>
    </row>
    <row r="2677" spans="1:12" ht="15" customHeight="1">
      <c r="A2677" s="91">
        <v>2001021</v>
      </c>
      <c r="B2677" s="41" t="s">
        <v>89</v>
      </c>
      <c r="C2677" s="43">
        <v>201</v>
      </c>
      <c r="D2677" s="41" t="s">
        <v>152</v>
      </c>
      <c r="E2677" s="41">
        <v>142900</v>
      </c>
      <c r="F2677" s="202" t="s">
        <v>156</v>
      </c>
      <c r="G2677" s="41"/>
      <c r="H2677" s="41"/>
      <c r="I2677" s="41">
        <v>1118.28</v>
      </c>
      <c r="J2677" s="203"/>
      <c r="K2677" s="166" t="s">
        <v>157</v>
      </c>
      <c r="L2677" s="94"/>
    </row>
    <row r="2678" spans="1:12" ht="15" customHeight="1">
      <c r="A2678" s="91">
        <v>2001021</v>
      </c>
      <c r="B2678" s="41" t="s">
        <v>89</v>
      </c>
      <c r="C2678" s="43">
        <v>201</v>
      </c>
      <c r="D2678" s="41" t="s">
        <v>152</v>
      </c>
      <c r="E2678" s="41">
        <v>142900</v>
      </c>
      <c r="F2678" s="202" t="s">
        <v>156</v>
      </c>
      <c r="G2678" s="41"/>
      <c r="H2678" s="41"/>
      <c r="I2678" s="41">
        <v>904.86</v>
      </c>
      <c r="J2678" s="203"/>
      <c r="K2678" s="166" t="s">
        <v>157</v>
      </c>
      <c r="L2678" s="94"/>
    </row>
    <row r="2679" spans="1:12" ht="15" customHeight="1">
      <c r="A2679" s="91">
        <v>2001051</v>
      </c>
      <c r="B2679" s="41" t="s">
        <v>87</v>
      </c>
      <c r="C2679" s="43">
        <v>201</v>
      </c>
      <c r="D2679" s="41" t="s">
        <v>152</v>
      </c>
      <c r="E2679" s="41">
        <v>142900</v>
      </c>
      <c r="F2679" s="202" t="s">
        <v>156</v>
      </c>
      <c r="G2679" s="41"/>
      <c r="H2679" s="41"/>
      <c r="I2679" s="41">
        <v>491.94</v>
      </c>
      <c r="J2679" s="203"/>
      <c r="K2679" s="166" t="s">
        <v>157</v>
      </c>
      <c r="L2679" s="94"/>
    </row>
    <row r="2680" spans="1:12" ht="15" customHeight="1">
      <c r="A2680" s="91">
        <v>2001051</v>
      </c>
      <c r="B2680" s="41" t="s">
        <v>87</v>
      </c>
      <c r="C2680" s="43">
        <v>201</v>
      </c>
      <c r="D2680" s="41" t="s">
        <v>152</v>
      </c>
      <c r="E2680" s="41">
        <v>142900</v>
      </c>
      <c r="F2680" s="202" t="s">
        <v>156</v>
      </c>
      <c r="G2680" s="41"/>
      <c r="H2680" s="41"/>
      <c r="I2680" s="41">
        <v>425.6</v>
      </c>
      <c r="J2680" s="203"/>
      <c r="K2680" s="166" t="s">
        <v>157</v>
      </c>
      <c r="L2680" s="94"/>
    </row>
    <row r="2681" spans="1:12" ht="15" customHeight="1">
      <c r="A2681" s="91">
        <v>2001041</v>
      </c>
      <c r="B2681" s="41" t="s">
        <v>98</v>
      </c>
      <c r="C2681" s="43">
        <v>201</v>
      </c>
      <c r="D2681" s="41" t="s">
        <v>152</v>
      </c>
      <c r="E2681" s="41">
        <v>142900</v>
      </c>
      <c r="F2681" s="202" t="s">
        <v>156</v>
      </c>
      <c r="G2681" s="41"/>
      <c r="H2681" s="41"/>
      <c r="I2681" s="41">
        <v>622.16</v>
      </c>
      <c r="J2681" s="203"/>
      <c r="K2681" s="166" t="s">
        <v>157</v>
      </c>
      <c r="L2681" s="94"/>
    </row>
    <row r="2682" spans="1:12" ht="15" customHeight="1">
      <c r="A2682" s="91">
        <v>2001041</v>
      </c>
      <c r="B2682" s="41" t="s">
        <v>98</v>
      </c>
      <c r="C2682" s="43">
        <v>201</v>
      </c>
      <c r="D2682" s="41" t="s">
        <v>152</v>
      </c>
      <c r="E2682" s="41">
        <v>142900</v>
      </c>
      <c r="F2682" s="202" t="s">
        <v>156</v>
      </c>
      <c r="G2682" s="41"/>
      <c r="H2682" s="41"/>
      <c r="I2682" s="41">
        <v>97.5</v>
      </c>
      <c r="J2682" s="203"/>
      <c r="K2682" s="166" t="s">
        <v>157</v>
      </c>
      <c r="L2682" s="94"/>
    </row>
    <row r="2683" spans="1:12" ht="15" customHeight="1">
      <c r="A2683" s="91">
        <v>2001041</v>
      </c>
      <c r="B2683" s="41" t="s">
        <v>98</v>
      </c>
      <c r="C2683" s="43">
        <v>201</v>
      </c>
      <c r="D2683" s="41" t="s">
        <v>152</v>
      </c>
      <c r="E2683" s="41">
        <v>142900</v>
      </c>
      <c r="F2683" s="202" t="s">
        <v>156</v>
      </c>
      <c r="G2683" s="41"/>
      <c r="H2683" s="41"/>
      <c r="I2683" s="41">
        <v>179.25</v>
      </c>
      <c r="J2683" s="203"/>
      <c r="K2683" s="166" t="s">
        <v>157</v>
      </c>
      <c r="L2683" s="94"/>
    </row>
    <row r="2684" spans="1:12" ht="15" customHeight="1">
      <c r="A2684" s="91">
        <v>2001041</v>
      </c>
      <c r="B2684" s="41" t="s">
        <v>98</v>
      </c>
      <c r="C2684" s="43">
        <v>201</v>
      </c>
      <c r="D2684" s="41" t="s">
        <v>152</v>
      </c>
      <c r="E2684" s="41">
        <v>142900</v>
      </c>
      <c r="F2684" s="202" t="s">
        <v>156</v>
      </c>
      <c r="G2684" s="41"/>
      <c r="H2684" s="41"/>
      <c r="I2684" s="41">
        <v>555</v>
      </c>
      <c r="J2684" s="203"/>
      <c r="K2684" s="166" t="s">
        <v>157</v>
      </c>
      <c r="L2684" s="94"/>
    </row>
    <row r="2685" spans="1:12" ht="15" customHeight="1">
      <c r="A2685" s="91">
        <v>2001041</v>
      </c>
      <c r="B2685" s="41" t="s">
        <v>98</v>
      </c>
      <c r="C2685" s="43">
        <v>201</v>
      </c>
      <c r="D2685" s="41" t="s">
        <v>152</v>
      </c>
      <c r="E2685" s="41">
        <v>142900</v>
      </c>
      <c r="F2685" s="202" t="s">
        <v>156</v>
      </c>
      <c r="G2685" s="41"/>
      <c r="H2685" s="41"/>
      <c r="I2685" s="41">
        <v>289.07</v>
      </c>
      <c r="J2685" s="203"/>
      <c r="K2685" s="166" t="s">
        <v>157</v>
      </c>
      <c r="L2685" s="94"/>
    </row>
    <row r="2686" spans="1:12" ht="15" customHeight="1">
      <c r="A2686" s="91">
        <v>2001041</v>
      </c>
      <c r="B2686" s="41" t="s">
        <v>98</v>
      </c>
      <c r="C2686" s="43">
        <v>201</v>
      </c>
      <c r="D2686" s="41" t="s">
        <v>152</v>
      </c>
      <c r="E2686" s="41">
        <v>142900</v>
      </c>
      <c r="F2686" s="202" t="s">
        <v>156</v>
      </c>
      <c r="G2686" s="41"/>
      <c r="H2686" s="41"/>
      <c r="I2686" s="41">
        <v>850.57</v>
      </c>
      <c r="J2686" s="203"/>
      <c r="K2686" s="166" t="s">
        <v>157</v>
      </c>
      <c r="L2686" s="94"/>
    </row>
    <row r="2687" spans="1:12" ht="15" customHeight="1">
      <c r="A2687" s="91">
        <v>2001041</v>
      </c>
      <c r="B2687" s="41" t="s">
        <v>98</v>
      </c>
      <c r="C2687" s="43">
        <v>201</v>
      </c>
      <c r="D2687" s="41" t="s">
        <v>152</v>
      </c>
      <c r="E2687" s="41">
        <v>142900</v>
      </c>
      <c r="F2687" s="202" t="s">
        <v>156</v>
      </c>
      <c r="G2687" s="41"/>
      <c r="H2687" s="41"/>
      <c r="I2687" s="41">
        <v>24.27</v>
      </c>
      <c r="J2687" s="203"/>
      <c r="K2687" s="166" t="s">
        <v>157</v>
      </c>
      <c r="L2687" s="94"/>
    </row>
    <row r="2688" spans="1:12" ht="15" customHeight="1">
      <c r="A2688" s="91">
        <v>2001041</v>
      </c>
      <c r="B2688" s="41" t="s">
        <v>98</v>
      </c>
      <c r="C2688" s="43">
        <v>201</v>
      </c>
      <c r="D2688" s="41" t="s">
        <v>152</v>
      </c>
      <c r="E2688" s="41">
        <v>142900</v>
      </c>
      <c r="F2688" s="202" t="s">
        <v>156</v>
      </c>
      <c r="G2688" s="41"/>
      <c r="H2688" s="41"/>
      <c r="I2688" s="41">
        <v>339.83</v>
      </c>
      <c r="J2688" s="203"/>
      <c r="K2688" s="166" t="s">
        <v>157</v>
      </c>
      <c r="L2688" s="94"/>
    </row>
    <row r="2689" spans="1:12" ht="15" customHeight="1">
      <c r="A2689" s="91">
        <v>2001011</v>
      </c>
      <c r="B2689" s="41" t="s">
        <v>97</v>
      </c>
      <c r="C2689" s="43">
        <v>201</v>
      </c>
      <c r="D2689" s="41" t="s">
        <v>152</v>
      </c>
      <c r="E2689" s="41">
        <v>142900</v>
      </c>
      <c r="F2689" s="202" t="s">
        <v>156</v>
      </c>
      <c r="G2689" s="41"/>
      <c r="H2689" s="41"/>
      <c r="I2689" s="41">
        <v>127.75</v>
      </c>
      <c r="J2689" s="203"/>
      <c r="K2689" s="166" t="s">
        <v>157</v>
      </c>
      <c r="L2689" s="94"/>
    </row>
    <row r="2690" spans="1:12" ht="15" customHeight="1">
      <c r="A2690" s="91">
        <v>2001011</v>
      </c>
      <c r="B2690" s="41" t="s">
        <v>97</v>
      </c>
      <c r="C2690" s="43">
        <v>201</v>
      </c>
      <c r="D2690" s="41" t="s">
        <v>152</v>
      </c>
      <c r="E2690" s="41">
        <v>142900</v>
      </c>
      <c r="F2690" s="202" t="s">
        <v>156</v>
      </c>
      <c r="G2690" s="41"/>
      <c r="H2690" s="41"/>
      <c r="I2690" s="41">
        <v>279.23</v>
      </c>
      <c r="J2690" s="203"/>
      <c r="K2690" s="166" t="s">
        <v>157</v>
      </c>
      <c r="L2690" s="94"/>
    </row>
    <row r="2691" spans="1:12" ht="15" customHeight="1">
      <c r="A2691" s="91">
        <v>2001011</v>
      </c>
      <c r="B2691" s="41" t="s">
        <v>97</v>
      </c>
      <c r="C2691" s="43">
        <v>201</v>
      </c>
      <c r="D2691" s="41" t="s">
        <v>152</v>
      </c>
      <c r="E2691" s="41">
        <v>142900</v>
      </c>
      <c r="F2691" s="202" t="s">
        <v>156</v>
      </c>
      <c r="G2691" s="41"/>
      <c r="H2691" s="41"/>
      <c r="I2691" s="41">
        <v>46.14</v>
      </c>
      <c r="J2691" s="203"/>
      <c r="K2691" s="166" t="s">
        <v>157</v>
      </c>
      <c r="L2691" s="94"/>
    </row>
    <row r="2692" spans="1:12" ht="15" customHeight="1">
      <c r="A2692" s="91">
        <v>2001011</v>
      </c>
      <c r="B2692" s="41" t="s">
        <v>97</v>
      </c>
      <c r="C2692" s="43">
        <v>201</v>
      </c>
      <c r="D2692" s="41" t="s">
        <v>152</v>
      </c>
      <c r="E2692" s="41">
        <v>142900</v>
      </c>
      <c r="F2692" s="202" t="s">
        <v>156</v>
      </c>
      <c r="G2692" s="41"/>
      <c r="H2692" s="41"/>
      <c r="I2692" s="41">
        <v>239.93</v>
      </c>
      <c r="J2692" s="203"/>
      <c r="K2692" s="166" t="s">
        <v>157</v>
      </c>
      <c r="L2692" s="94"/>
    </row>
    <row r="2693" spans="1:12" ht="15" customHeight="1">
      <c r="A2693" s="91">
        <v>2001011</v>
      </c>
      <c r="B2693" s="41" t="s">
        <v>97</v>
      </c>
      <c r="C2693" s="43">
        <v>201</v>
      </c>
      <c r="D2693" s="41" t="s">
        <v>152</v>
      </c>
      <c r="E2693" s="41">
        <v>142900</v>
      </c>
      <c r="F2693" s="202" t="s">
        <v>156</v>
      </c>
      <c r="G2693" s="41"/>
      <c r="H2693" s="41"/>
      <c r="I2693" s="41">
        <v>46.14</v>
      </c>
      <c r="J2693" s="203"/>
      <c r="K2693" s="166" t="s">
        <v>157</v>
      </c>
      <c r="L2693" s="94"/>
    </row>
    <row r="2694" spans="1:12" ht="15" customHeight="1">
      <c r="A2694" s="91">
        <v>2001011</v>
      </c>
      <c r="B2694" s="41" t="s">
        <v>97</v>
      </c>
      <c r="C2694" s="43">
        <v>201</v>
      </c>
      <c r="D2694" s="41" t="s">
        <v>152</v>
      </c>
      <c r="E2694" s="41">
        <v>142900</v>
      </c>
      <c r="F2694" s="202" t="s">
        <v>156</v>
      </c>
      <c r="G2694" s="41"/>
      <c r="H2694" s="41"/>
      <c r="I2694" s="41">
        <v>35.32</v>
      </c>
      <c r="J2694" s="203"/>
      <c r="K2694" s="166" t="s">
        <v>157</v>
      </c>
      <c r="L2694" s="94"/>
    </row>
    <row r="2695" spans="1:12" ht="15" customHeight="1">
      <c r="A2695" s="91">
        <v>2001011</v>
      </c>
      <c r="B2695" s="41" t="s">
        <v>97</v>
      </c>
      <c r="C2695" s="43">
        <v>201</v>
      </c>
      <c r="D2695" s="41" t="s">
        <v>152</v>
      </c>
      <c r="E2695" s="41">
        <v>142900</v>
      </c>
      <c r="F2695" s="202" t="s">
        <v>156</v>
      </c>
      <c r="G2695" s="41"/>
      <c r="H2695" s="41"/>
      <c r="I2695" s="41">
        <v>31.39</v>
      </c>
      <c r="J2695" s="203"/>
      <c r="K2695" s="166" t="s">
        <v>157</v>
      </c>
      <c r="L2695" s="94"/>
    </row>
    <row r="2696" spans="1:12" ht="15" customHeight="1">
      <c r="A2696" s="91">
        <v>2001011</v>
      </c>
      <c r="B2696" s="41" t="s">
        <v>97</v>
      </c>
      <c r="C2696" s="43">
        <v>201</v>
      </c>
      <c r="D2696" s="41" t="s">
        <v>152</v>
      </c>
      <c r="E2696" s="41">
        <v>142900</v>
      </c>
      <c r="F2696" s="202" t="s">
        <v>156</v>
      </c>
      <c r="G2696" s="41"/>
      <c r="H2696" s="41"/>
      <c r="I2696" s="41">
        <v>62.23</v>
      </c>
      <c r="J2696" s="203"/>
      <c r="K2696" s="166" t="s">
        <v>157</v>
      </c>
      <c r="L2696" s="94"/>
    </row>
    <row r="2697" spans="1:12" ht="15" customHeight="1">
      <c r="A2697" s="91">
        <v>2001011</v>
      </c>
      <c r="B2697" s="41" t="s">
        <v>97</v>
      </c>
      <c r="C2697" s="43">
        <v>201</v>
      </c>
      <c r="D2697" s="41" t="s">
        <v>152</v>
      </c>
      <c r="E2697" s="41">
        <v>142900</v>
      </c>
      <c r="F2697" s="202" t="s">
        <v>156</v>
      </c>
      <c r="G2697" s="41"/>
      <c r="H2697" s="41"/>
      <c r="I2697" s="41">
        <v>128.94</v>
      </c>
      <c r="J2697" s="203"/>
      <c r="K2697" s="166" t="s">
        <v>157</v>
      </c>
      <c r="L2697" s="94"/>
    </row>
    <row r="2698" spans="1:12" ht="15" customHeight="1">
      <c r="A2698" s="91">
        <v>2001011</v>
      </c>
      <c r="B2698" s="41" t="s">
        <v>97</v>
      </c>
      <c r="C2698" s="43">
        <v>201</v>
      </c>
      <c r="D2698" s="41" t="s">
        <v>152</v>
      </c>
      <c r="E2698" s="41">
        <v>142900</v>
      </c>
      <c r="F2698" s="202" t="s">
        <v>156</v>
      </c>
      <c r="G2698" s="41"/>
      <c r="H2698" s="41"/>
      <c r="I2698" s="41">
        <v>589.72</v>
      </c>
      <c r="J2698" s="203"/>
      <c r="K2698" s="166" t="s">
        <v>157</v>
      </c>
      <c r="L2698" s="94"/>
    </row>
    <row r="2699" spans="1:12" ht="15" customHeight="1">
      <c r="A2699" s="91">
        <v>2001011</v>
      </c>
      <c r="B2699" s="41" t="s">
        <v>97</v>
      </c>
      <c r="C2699" s="43">
        <v>201</v>
      </c>
      <c r="D2699" s="41" t="s">
        <v>152</v>
      </c>
      <c r="E2699" s="41">
        <v>142900</v>
      </c>
      <c r="F2699" s="202" t="s">
        <v>156</v>
      </c>
      <c r="G2699" s="41"/>
      <c r="H2699" s="41"/>
      <c r="I2699" s="41">
        <v>364.72</v>
      </c>
      <c r="J2699" s="203"/>
      <c r="K2699" s="166" t="s">
        <v>157</v>
      </c>
      <c r="L2699" s="94"/>
    </row>
    <row r="2700" spans="1:12" ht="15" customHeight="1">
      <c r="A2700" s="91">
        <v>2001011</v>
      </c>
      <c r="B2700" s="41" t="s">
        <v>97</v>
      </c>
      <c r="C2700" s="43">
        <v>201</v>
      </c>
      <c r="D2700" s="41" t="s">
        <v>152</v>
      </c>
      <c r="E2700" s="41">
        <v>142900</v>
      </c>
      <c r="F2700" s="202" t="s">
        <v>156</v>
      </c>
      <c r="G2700" s="41"/>
      <c r="H2700" s="41"/>
      <c r="I2700" s="41">
        <v>234.76</v>
      </c>
      <c r="J2700" s="203"/>
      <c r="K2700" s="166" t="s">
        <v>157</v>
      </c>
      <c r="L2700" s="94"/>
    </row>
    <row r="2701" spans="1:12" ht="15" customHeight="1">
      <c r="A2701" s="91">
        <v>2001011</v>
      </c>
      <c r="B2701" s="41" t="s">
        <v>97</v>
      </c>
      <c r="C2701" s="43">
        <v>201</v>
      </c>
      <c r="D2701" s="41" t="s">
        <v>152</v>
      </c>
      <c r="E2701" s="41">
        <v>142900</v>
      </c>
      <c r="F2701" s="202" t="s">
        <v>156</v>
      </c>
      <c r="G2701" s="41"/>
      <c r="H2701" s="41"/>
      <c r="I2701" s="41">
        <v>433.5</v>
      </c>
      <c r="J2701" s="203"/>
      <c r="K2701" s="166" t="s">
        <v>157</v>
      </c>
      <c r="L2701" s="94"/>
    </row>
    <row r="2702" spans="1:12" ht="15" customHeight="1">
      <c r="A2702" s="91">
        <v>2001011</v>
      </c>
      <c r="B2702" s="41" t="s">
        <v>97</v>
      </c>
      <c r="C2702" s="43">
        <v>201</v>
      </c>
      <c r="D2702" s="41" t="s">
        <v>152</v>
      </c>
      <c r="E2702" s="41">
        <v>142900</v>
      </c>
      <c r="F2702" s="202" t="s">
        <v>156</v>
      </c>
      <c r="G2702" s="41"/>
      <c r="H2702" s="41"/>
      <c r="I2702" s="41">
        <v>331.71</v>
      </c>
      <c r="J2702" s="203"/>
      <c r="K2702" s="166" t="s">
        <v>157</v>
      </c>
      <c r="L2702" s="94"/>
    </row>
    <row r="2703" spans="1:12" ht="15" customHeight="1">
      <c r="A2703" s="91">
        <v>2001041</v>
      </c>
      <c r="B2703" s="41" t="s">
        <v>98</v>
      </c>
      <c r="C2703" s="43">
        <v>201</v>
      </c>
      <c r="D2703" s="41" t="s">
        <v>152</v>
      </c>
      <c r="E2703" s="41">
        <v>142900</v>
      </c>
      <c r="F2703" s="202" t="s">
        <v>156</v>
      </c>
      <c r="G2703" s="41"/>
      <c r="H2703" s="41"/>
      <c r="I2703" s="41">
        <v>665.73</v>
      </c>
      <c r="J2703" s="203"/>
      <c r="K2703" s="166" t="s">
        <v>157</v>
      </c>
      <c r="L2703" s="94"/>
    </row>
    <row r="2704" spans="1:12" ht="15" customHeight="1">
      <c r="A2704" s="91">
        <v>2001041</v>
      </c>
      <c r="B2704" s="41" t="s">
        <v>98</v>
      </c>
      <c r="C2704" s="43">
        <v>201</v>
      </c>
      <c r="D2704" s="41" t="s">
        <v>152</v>
      </c>
      <c r="E2704" s="41">
        <v>142900</v>
      </c>
      <c r="F2704" s="202" t="s">
        <v>156</v>
      </c>
      <c r="G2704" s="41"/>
      <c r="H2704" s="41"/>
      <c r="I2704" s="41">
        <v>97.45</v>
      </c>
      <c r="J2704" s="203"/>
      <c r="K2704" s="166" t="s">
        <v>157</v>
      </c>
      <c r="L2704" s="94"/>
    </row>
    <row r="2705" spans="1:12" ht="15" customHeight="1">
      <c r="A2705" s="91">
        <v>2001041</v>
      </c>
      <c r="B2705" s="41" t="s">
        <v>98</v>
      </c>
      <c r="C2705" s="43">
        <v>201</v>
      </c>
      <c r="D2705" s="41" t="s">
        <v>152</v>
      </c>
      <c r="E2705" s="41">
        <v>142900</v>
      </c>
      <c r="F2705" s="202" t="s">
        <v>156</v>
      </c>
      <c r="G2705" s="41"/>
      <c r="H2705" s="41"/>
      <c r="I2705" s="41">
        <v>65.25</v>
      </c>
      <c r="J2705" s="203"/>
      <c r="K2705" s="166" t="s">
        <v>157</v>
      </c>
      <c r="L2705" s="94"/>
    </row>
    <row r="2706" spans="1:12" ht="15" customHeight="1">
      <c r="A2706" s="91">
        <v>2001041</v>
      </c>
      <c r="B2706" s="41" t="s">
        <v>98</v>
      </c>
      <c r="C2706" s="43">
        <v>201</v>
      </c>
      <c r="D2706" s="41" t="s">
        <v>152</v>
      </c>
      <c r="E2706" s="41">
        <v>142900</v>
      </c>
      <c r="F2706" s="202" t="s">
        <v>156</v>
      </c>
      <c r="G2706" s="41"/>
      <c r="H2706" s="41"/>
      <c r="I2706" s="41">
        <v>97.5</v>
      </c>
      <c r="J2706" s="203"/>
      <c r="K2706" s="166" t="s">
        <v>157</v>
      </c>
      <c r="L2706" s="94"/>
    </row>
    <row r="2707" spans="1:12" ht="15" customHeight="1">
      <c r="A2707" s="91">
        <v>2001041</v>
      </c>
      <c r="B2707" s="41" t="s">
        <v>98</v>
      </c>
      <c r="C2707" s="43">
        <v>201</v>
      </c>
      <c r="D2707" s="41" t="s">
        <v>152</v>
      </c>
      <c r="E2707" s="41">
        <v>142900</v>
      </c>
      <c r="F2707" s="202" t="s">
        <v>156</v>
      </c>
      <c r="G2707" s="41"/>
      <c r="H2707" s="41"/>
      <c r="I2707" s="41">
        <v>231.9</v>
      </c>
      <c r="J2707" s="203"/>
      <c r="K2707" s="166" t="s">
        <v>157</v>
      </c>
      <c r="L2707" s="94"/>
    </row>
    <row r="2708" spans="1:12" ht="15" customHeight="1">
      <c r="A2708" s="91">
        <v>2001041</v>
      </c>
      <c r="B2708" s="41" t="s">
        <v>98</v>
      </c>
      <c r="C2708" s="43">
        <v>201</v>
      </c>
      <c r="D2708" s="41" t="s">
        <v>152</v>
      </c>
      <c r="E2708" s="41">
        <v>142900</v>
      </c>
      <c r="F2708" s="202" t="s">
        <v>156</v>
      </c>
      <c r="G2708" s="41"/>
      <c r="H2708" s="41"/>
      <c r="I2708" s="41">
        <v>-370.08</v>
      </c>
      <c r="J2708" s="203"/>
      <c r="K2708" s="166" t="s">
        <v>157</v>
      </c>
      <c r="L2708" s="94"/>
    </row>
    <row r="2709" spans="1:12" ht="15" customHeight="1">
      <c r="A2709" s="91">
        <v>2001041</v>
      </c>
      <c r="B2709" s="41" t="s">
        <v>98</v>
      </c>
      <c r="C2709" s="43">
        <v>201</v>
      </c>
      <c r="D2709" s="41" t="s">
        <v>152</v>
      </c>
      <c r="E2709" s="41">
        <v>142900</v>
      </c>
      <c r="F2709" s="202" t="s">
        <v>156</v>
      </c>
      <c r="G2709" s="41"/>
      <c r="H2709" s="41"/>
      <c r="I2709" s="41">
        <v>70.180000000000007</v>
      </c>
      <c r="J2709" s="203"/>
      <c r="K2709" s="166" t="s">
        <v>157</v>
      </c>
      <c r="L2709" s="94"/>
    </row>
    <row r="2710" spans="1:12" ht="15" customHeight="1">
      <c r="A2710" s="91">
        <v>2001041</v>
      </c>
      <c r="B2710" s="41" t="s">
        <v>98</v>
      </c>
      <c r="C2710" s="43">
        <v>201</v>
      </c>
      <c r="D2710" s="41" t="s">
        <v>152</v>
      </c>
      <c r="E2710" s="41">
        <v>142900</v>
      </c>
      <c r="F2710" s="202" t="s">
        <v>156</v>
      </c>
      <c r="G2710" s="41"/>
      <c r="H2710" s="41"/>
      <c r="I2710" s="41">
        <v>161</v>
      </c>
      <c r="J2710" s="203"/>
      <c r="K2710" s="166" t="s">
        <v>157</v>
      </c>
      <c r="L2710" s="94"/>
    </row>
    <row r="2711" spans="1:12" ht="15" customHeight="1">
      <c r="A2711" s="91">
        <v>2001011</v>
      </c>
      <c r="B2711" s="41" t="s">
        <v>97</v>
      </c>
      <c r="C2711" s="43">
        <v>201</v>
      </c>
      <c r="D2711" s="41" t="s">
        <v>152</v>
      </c>
      <c r="E2711" s="41">
        <v>142900</v>
      </c>
      <c r="F2711" s="202" t="s">
        <v>156</v>
      </c>
      <c r="G2711" s="41"/>
      <c r="H2711" s="41"/>
      <c r="I2711" s="41">
        <v>46.14</v>
      </c>
      <c r="J2711" s="203"/>
      <c r="K2711" s="166" t="s">
        <v>157</v>
      </c>
      <c r="L2711" s="94"/>
    </row>
    <row r="2712" spans="1:12" ht="15" customHeight="1">
      <c r="A2712" s="91">
        <v>2001011</v>
      </c>
      <c r="B2712" s="41" t="s">
        <v>97</v>
      </c>
      <c r="C2712" s="43">
        <v>201</v>
      </c>
      <c r="D2712" s="41" t="s">
        <v>152</v>
      </c>
      <c r="E2712" s="41">
        <v>142900</v>
      </c>
      <c r="F2712" s="202" t="s">
        <v>156</v>
      </c>
      <c r="G2712" s="41"/>
      <c r="H2712" s="41"/>
      <c r="I2712" s="41">
        <v>115.68</v>
      </c>
      <c r="J2712" s="203"/>
      <c r="K2712" s="166" t="s">
        <v>157</v>
      </c>
      <c r="L2712" s="94"/>
    </row>
    <row r="2713" spans="1:12" ht="15" customHeight="1">
      <c r="A2713" s="91">
        <v>2001011</v>
      </c>
      <c r="B2713" s="41" t="s">
        <v>97</v>
      </c>
      <c r="C2713" s="43">
        <v>201</v>
      </c>
      <c r="D2713" s="41" t="s">
        <v>152</v>
      </c>
      <c r="E2713" s="41">
        <v>142900</v>
      </c>
      <c r="F2713" s="202" t="s">
        <v>156</v>
      </c>
      <c r="G2713" s="41"/>
      <c r="H2713" s="41"/>
      <c r="I2713" s="41">
        <v>117.23</v>
      </c>
      <c r="J2713" s="203"/>
      <c r="K2713" s="166" t="s">
        <v>157</v>
      </c>
      <c r="L2713" s="94"/>
    </row>
    <row r="2714" spans="1:12" ht="15" customHeight="1">
      <c r="A2714" s="91">
        <v>2001011</v>
      </c>
      <c r="B2714" s="41" t="s">
        <v>97</v>
      </c>
      <c r="C2714" s="43">
        <v>201</v>
      </c>
      <c r="D2714" s="41" t="s">
        <v>152</v>
      </c>
      <c r="E2714" s="41">
        <v>142900</v>
      </c>
      <c r="F2714" s="202" t="s">
        <v>156</v>
      </c>
      <c r="G2714" s="41"/>
      <c r="H2714" s="41"/>
      <c r="I2714" s="41">
        <v>451.42</v>
      </c>
      <c r="J2714" s="203"/>
      <c r="K2714" s="166" t="s">
        <v>157</v>
      </c>
      <c r="L2714" s="94"/>
    </row>
    <row r="2715" spans="1:12" ht="15" customHeight="1">
      <c r="A2715" s="91">
        <v>2001011</v>
      </c>
      <c r="B2715" s="41" t="s">
        <v>97</v>
      </c>
      <c r="C2715" s="43">
        <v>201</v>
      </c>
      <c r="D2715" s="41" t="s">
        <v>152</v>
      </c>
      <c r="E2715" s="41">
        <v>142900</v>
      </c>
      <c r="F2715" s="202" t="s">
        <v>156</v>
      </c>
      <c r="G2715" s="41"/>
      <c r="H2715" s="41"/>
      <c r="I2715" s="41">
        <v>47.81</v>
      </c>
      <c r="J2715" s="203"/>
      <c r="K2715" s="166" t="s">
        <v>157</v>
      </c>
      <c r="L2715" s="94"/>
    </row>
    <row r="2716" spans="1:12" ht="15" customHeight="1">
      <c r="A2716" s="91">
        <v>2001011</v>
      </c>
      <c r="B2716" s="41" t="s">
        <v>97</v>
      </c>
      <c r="C2716" s="43">
        <v>201</v>
      </c>
      <c r="D2716" s="41" t="s">
        <v>152</v>
      </c>
      <c r="E2716" s="41">
        <v>142900</v>
      </c>
      <c r="F2716" s="202" t="s">
        <v>156</v>
      </c>
      <c r="G2716" s="41"/>
      <c r="H2716" s="41"/>
      <c r="I2716" s="41">
        <v>128.94</v>
      </c>
      <c r="J2716" s="203"/>
      <c r="K2716" s="166" t="s">
        <v>157</v>
      </c>
      <c r="L2716" s="94"/>
    </row>
    <row r="2717" spans="1:12" ht="15" customHeight="1">
      <c r="A2717" s="91">
        <v>2001011</v>
      </c>
      <c r="B2717" s="41" t="s">
        <v>97</v>
      </c>
      <c r="C2717" s="43">
        <v>201</v>
      </c>
      <c r="D2717" s="41" t="s">
        <v>152</v>
      </c>
      <c r="E2717" s="41">
        <v>142900</v>
      </c>
      <c r="F2717" s="202" t="s">
        <v>156</v>
      </c>
      <c r="G2717" s="41"/>
      <c r="H2717" s="41"/>
      <c r="I2717" s="41">
        <v>236.84</v>
      </c>
      <c r="J2717" s="203"/>
      <c r="K2717" s="166" t="s">
        <v>157</v>
      </c>
      <c r="L2717" s="94"/>
    </row>
    <row r="2718" spans="1:12" ht="15" customHeight="1">
      <c r="A2718" s="91">
        <v>2001011</v>
      </c>
      <c r="B2718" s="41" t="s">
        <v>97</v>
      </c>
      <c r="C2718" s="43">
        <v>201</v>
      </c>
      <c r="D2718" s="41" t="s">
        <v>152</v>
      </c>
      <c r="E2718" s="41">
        <v>142900</v>
      </c>
      <c r="F2718" s="202" t="s">
        <v>156</v>
      </c>
      <c r="G2718" s="41"/>
      <c r="H2718" s="41"/>
      <c r="I2718" s="41">
        <v>527.86</v>
      </c>
      <c r="J2718" s="203"/>
      <c r="K2718" s="166" t="s">
        <v>157</v>
      </c>
      <c r="L2718" s="94"/>
    </row>
    <row r="2719" spans="1:12" ht="15" customHeight="1">
      <c r="A2719" s="91">
        <v>2001011</v>
      </c>
      <c r="B2719" s="41" t="s">
        <v>97</v>
      </c>
      <c r="C2719" s="43">
        <v>201</v>
      </c>
      <c r="D2719" s="41" t="s">
        <v>152</v>
      </c>
      <c r="E2719" s="41">
        <v>142900</v>
      </c>
      <c r="F2719" s="202" t="s">
        <v>156</v>
      </c>
      <c r="G2719" s="41"/>
      <c r="H2719" s="41"/>
      <c r="I2719" s="41">
        <v>539.11</v>
      </c>
      <c r="J2719" s="203"/>
      <c r="K2719" s="166" t="s">
        <v>157</v>
      </c>
      <c r="L2719" s="94"/>
    </row>
    <row r="2720" spans="1:12" ht="15" customHeight="1">
      <c r="A2720" s="91">
        <v>2001011</v>
      </c>
      <c r="B2720" s="41" t="s">
        <v>97</v>
      </c>
      <c r="C2720" s="43">
        <v>201</v>
      </c>
      <c r="D2720" s="41" t="s">
        <v>152</v>
      </c>
      <c r="E2720" s="41">
        <v>142900</v>
      </c>
      <c r="F2720" s="202" t="s">
        <v>156</v>
      </c>
      <c r="G2720" s="41"/>
      <c r="H2720" s="41"/>
      <c r="I2720" s="41">
        <v>46.14</v>
      </c>
      <c r="J2720" s="203"/>
      <c r="K2720" s="166" t="s">
        <v>157</v>
      </c>
      <c r="L2720" s="94"/>
    </row>
    <row r="2721" spans="1:12" ht="15" customHeight="1">
      <c r="A2721" s="91">
        <v>2001011</v>
      </c>
      <c r="B2721" s="41" t="s">
        <v>97</v>
      </c>
      <c r="C2721" s="43">
        <v>201</v>
      </c>
      <c r="D2721" s="41" t="s">
        <v>152</v>
      </c>
      <c r="E2721" s="41">
        <v>142900</v>
      </c>
      <c r="F2721" s="202" t="s">
        <v>156</v>
      </c>
      <c r="G2721" s="41"/>
      <c r="H2721" s="41"/>
      <c r="I2721" s="41">
        <v>25.69</v>
      </c>
      <c r="J2721" s="203"/>
      <c r="K2721" s="166" t="s">
        <v>157</v>
      </c>
      <c r="L2721" s="94"/>
    </row>
    <row r="2722" spans="1:12" ht="15" customHeight="1">
      <c r="A2722" s="91">
        <v>2001011</v>
      </c>
      <c r="B2722" s="41" t="s">
        <v>97</v>
      </c>
      <c r="C2722" s="43">
        <v>201</v>
      </c>
      <c r="D2722" s="41" t="s">
        <v>152</v>
      </c>
      <c r="E2722" s="41">
        <v>142900</v>
      </c>
      <c r="F2722" s="202" t="s">
        <v>156</v>
      </c>
      <c r="G2722" s="41"/>
      <c r="H2722" s="41"/>
      <c r="I2722" s="41">
        <v>85</v>
      </c>
      <c r="J2722" s="203"/>
      <c r="K2722" s="166" t="s">
        <v>157</v>
      </c>
      <c r="L2722" s="94"/>
    </row>
    <row r="2723" spans="1:12" ht="15" customHeight="1">
      <c r="A2723" s="91">
        <v>2001011</v>
      </c>
      <c r="B2723" s="41" t="s">
        <v>97</v>
      </c>
      <c r="C2723" s="43">
        <v>201</v>
      </c>
      <c r="D2723" s="41" t="s">
        <v>152</v>
      </c>
      <c r="E2723" s="41">
        <v>142900</v>
      </c>
      <c r="F2723" s="202" t="s">
        <v>156</v>
      </c>
      <c r="G2723" s="41"/>
      <c r="H2723" s="41"/>
      <c r="I2723" s="41">
        <v>128.94</v>
      </c>
      <c r="J2723" s="203"/>
      <c r="K2723" s="166" t="s">
        <v>157</v>
      </c>
      <c r="L2723" s="94"/>
    </row>
    <row r="2724" spans="1:12" ht="15" customHeight="1">
      <c r="A2724" s="91">
        <v>2001011</v>
      </c>
      <c r="B2724" s="41" t="s">
        <v>97</v>
      </c>
      <c r="C2724" s="43">
        <v>201</v>
      </c>
      <c r="D2724" s="41" t="s">
        <v>152</v>
      </c>
      <c r="E2724" s="41">
        <v>142900</v>
      </c>
      <c r="F2724" s="202" t="s">
        <v>156</v>
      </c>
      <c r="G2724" s="41"/>
      <c r="H2724" s="41"/>
      <c r="I2724" s="41">
        <v>342.83</v>
      </c>
      <c r="J2724" s="203"/>
      <c r="K2724" s="166" t="s">
        <v>157</v>
      </c>
      <c r="L2724" s="94"/>
    </row>
    <row r="2725" spans="1:12" ht="15" customHeight="1">
      <c r="A2725" s="91">
        <v>2001011</v>
      </c>
      <c r="B2725" s="41" t="s">
        <v>97</v>
      </c>
      <c r="C2725" s="43">
        <v>201</v>
      </c>
      <c r="D2725" s="41" t="s">
        <v>152</v>
      </c>
      <c r="E2725" s="41">
        <v>142900</v>
      </c>
      <c r="F2725" s="202" t="s">
        <v>156</v>
      </c>
      <c r="G2725" s="41"/>
      <c r="H2725" s="41"/>
      <c r="I2725" s="41">
        <v>610.74</v>
      </c>
      <c r="J2725" s="203"/>
      <c r="K2725" s="166" t="s">
        <v>157</v>
      </c>
      <c r="L2725" s="94"/>
    </row>
    <row r="2726" spans="1:12" ht="15" customHeight="1">
      <c r="A2726" s="91">
        <v>2001011</v>
      </c>
      <c r="B2726" s="41" t="s">
        <v>97</v>
      </c>
      <c r="C2726" s="43">
        <v>201</v>
      </c>
      <c r="D2726" s="41" t="s">
        <v>152</v>
      </c>
      <c r="E2726" s="41">
        <v>142900</v>
      </c>
      <c r="F2726" s="202" t="s">
        <v>156</v>
      </c>
      <c r="G2726" s="41"/>
      <c r="H2726" s="41"/>
      <c r="I2726" s="41">
        <v>26</v>
      </c>
      <c r="J2726" s="203"/>
      <c r="K2726" s="166" t="s">
        <v>157</v>
      </c>
      <c r="L2726" s="94"/>
    </row>
    <row r="2727" spans="1:12" ht="15" customHeight="1">
      <c r="A2727" s="91">
        <v>2001021</v>
      </c>
      <c r="B2727" s="41" t="s">
        <v>89</v>
      </c>
      <c r="C2727" s="43">
        <v>201</v>
      </c>
      <c r="D2727" s="41" t="s">
        <v>152</v>
      </c>
      <c r="E2727" s="41">
        <v>142900</v>
      </c>
      <c r="F2727" s="202" t="s">
        <v>156</v>
      </c>
      <c r="G2727" s="41"/>
      <c r="H2727" s="41"/>
      <c r="I2727" s="41">
        <v>215.04</v>
      </c>
      <c r="J2727" s="203"/>
      <c r="K2727" s="166" t="s">
        <v>157</v>
      </c>
      <c r="L2727" s="94"/>
    </row>
    <row r="2728" spans="1:12" ht="15" customHeight="1">
      <c r="A2728" s="91">
        <v>2001021</v>
      </c>
      <c r="B2728" s="41" t="s">
        <v>89</v>
      </c>
      <c r="C2728" s="43">
        <v>201</v>
      </c>
      <c r="D2728" s="41" t="s">
        <v>152</v>
      </c>
      <c r="E2728" s="41">
        <v>142900</v>
      </c>
      <c r="F2728" s="202" t="s">
        <v>156</v>
      </c>
      <c r="G2728" s="41"/>
      <c r="H2728" s="41"/>
      <c r="I2728" s="41">
        <v>205.71</v>
      </c>
      <c r="J2728" s="203"/>
      <c r="K2728" s="166" t="s">
        <v>157</v>
      </c>
      <c r="L2728" s="94"/>
    </row>
    <row r="2729" spans="1:12" ht="15" customHeight="1">
      <c r="A2729" s="91">
        <v>2001021</v>
      </c>
      <c r="B2729" s="41" t="s">
        <v>89</v>
      </c>
      <c r="C2729" s="43">
        <v>201</v>
      </c>
      <c r="D2729" s="41" t="s">
        <v>152</v>
      </c>
      <c r="E2729" s="41">
        <v>142900</v>
      </c>
      <c r="F2729" s="202" t="s">
        <v>156</v>
      </c>
      <c r="G2729" s="41"/>
      <c r="H2729" s="41"/>
      <c r="I2729" s="41">
        <v>34.03</v>
      </c>
      <c r="J2729" s="203"/>
      <c r="K2729" s="166" t="s">
        <v>157</v>
      </c>
      <c r="L2729" s="94"/>
    </row>
    <row r="2730" spans="1:12" ht="15" customHeight="1">
      <c r="A2730" s="91">
        <v>2001021</v>
      </c>
      <c r="B2730" s="41" t="s">
        <v>89</v>
      </c>
      <c r="C2730" s="43">
        <v>201</v>
      </c>
      <c r="D2730" s="41" t="s">
        <v>152</v>
      </c>
      <c r="E2730" s="41">
        <v>142900</v>
      </c>
      <c r="F2730" s="202" t="s">
        <v>156</v>
      </c>
      <c r="G2730" s="41"/>
      <c r="H2730" s="41"/>
      <c r="I2730" s="41">
        <v>268.5</v>
      </c>
      <c r="J2730" s="203"/>
      <c r="K2730" s="166" t="s">
        <v>157</v>
      </c>
      <c r="L2730" s="94"/>
    </row>
    <row r="2731" spans="1:12" ht="15" customHeight="1">
      <c r="A2731" s="91">
        <v>2001021</v>
      </c>
      <c r="B2731" s="41" t="s">
        <v>89</v>
      </c>
      <c r="C2731" s="43">
        <v>201</v>
      </c>
      <c r="D2731" s="41" t="s">
        <v>152</v>
      </c>
      <c r="E2731" s="41">
        <v>142900</v>
      </c>
      <c r="F2731" s="202" t="s">
        <v>156</v>
      </c>
      <c r="G2731" s="41"/>
      <c r="H2731" s="41"/>
      <c r="I2731" s="41">
        <v>532.36</v>
      </c>
      <c r="J2731" s="203"/>
      <c r="K2731" s="166" t="s">
        <v>157</v>
      </c>
      <c r="L2731" s="94"/>
    </row>
    <row r="2732" spans="1:12" ht="15" customHeight="1">
      <c r="A2732" s="91">
        <v>2001021</v>
      </c>
      <c r="B2732" s="41" t="s">
        <v>89</v>
      </c>
      <c r="C2732" s="43">
        <v>201</v>
      </c>
      <c r="D2732" s="41" t="s">
        <v>152</v>
      </c>
      <c r="E2732" s="41">
        <v>142900</v>
      </c>
      <c r="F2732" s="202" t="s">
        <v>156</v>
      </c>
      <c r="G2732" s="41"/>
      <c r="H2732" s="41"/>
      <c r="I2732" s="41">
        <v>1061.1199999999999</v>
      </c>
      <c r="J2732" s="203"/>
      <c r="K2732" s="166" t="s">
        <v>157</v>
      </c>
      <c r="L2732" s="94"/>
    </row>
    <row r="2733" spans="1:12" ht="15" customHeight="1">
      <c r="A2733" s="91">
        <v>2001021</v>
      </c>
      <c r="B2733" s="41" t="s">
        <v>89</v>
      </c>
      <c r="C2733" s="43">
        <v>201</v>
      </c>
      <c r="D2733" s="41" t="s">
        <v>152</v>
      </c>
      <c r="E2733" s="41">
        <v>142900</v>
      </c>
      <c r="F2733" s="202" t="s">
        <v>156</v>
      </c>
      <c r="G2733" s="41"/>
      <c r="H2733" s="41"/>
      <c r="I2733" s="41">
        <v>537.76</v>
      </c>
      <c r="J2733" s="203"/>
      <c r="K2733" s="166" t="s">
        <v>157</v>
      </c>
      <c r="L2733" s="94"/>
    </row>
    <row r="2734" spans="1:12" ht="15" customHeight="1">
      <c r="A2734" s="91">
        <v>2001021</v>
      </c>
      <c r="B2734" s="41" t="s">
        <v>89</v>
      </c>
      <c r="C2734" s="43">
        <v>201</v>
      </c>
      <c r="D2734" s="41" t="s">
        <v>152</v>
      </c>
      <c r="E2734" s="41">
        <v>142900</v>
      </c>
      <c r="F2734" s="202" t="s">
        <v>156</v>
      </c>
      <c r="G2734" s="41"/>
      <c r="H2734" s="41"/>
      <c r="I2734" s="41">
        <v>257.35000000000002</v>
      </c>
      <c r="J2734" s="203"/>
      <c r="K2734" s="166" t="s">
        <v>157</v>
      </c>
      <c r="L2734" s="94"/>
    </row>
    <row r="2735" spans="1:12" ht="15" customHeight="1">
      <c r="A2735" s="91">
        <v>2001051</v>
      </c>
      <c r="B2735" s="41" t="s">
        <v>87</v>
      </c>
      <c r="C2735" s="43">
        <v>201</v>
      </c>
      <c r="D2735" s="41" t="s">
        <v>152</v>
      </c>
      <c r="E2735" s="41">
        <v>142900</v>
      </c>
      <c r="F2735" s="202" t="s">
        <v>156</v>
      </c>
      <c r="G2735" s="41"/>
      <c r="H2735" s="41"/>
      <c r="I2735" s="41">
        <v>487.63</v>
      </c>
      <c r="J2735" s="203"/>
      <c r="K2735" s="166" t="s">
        <v>157</v>
      </c>
      <c r="L2735" s="94"/>
    </row>
    <row r="2736" spans="1:12" ht="15" customHeight="1">
      <c r="A2736" s="91">
        <v>2001051</v>
      </c>
      <c r="B2736" s="41" t="s">
        <v>87</v>
      </c>
      <c r="C2736" s="43">
        <v>201</v>
      </c>
      <c r="D2736" s="41" t="s">
        <v>152</v>
      </c>
      <c r="E2736" s="41">
        <v>142900</v>
      </c>
      <c r="F2736" s="202" t="s">
        <v>156</v>
      </c>
      <c r="G2736" s="41"/>
      <c r="H2736" s="41"/>
      <c r="I2736" s="41">
        <v>41.17</v>
      </c>
      <c r="J2736" s="203"/>
      <c r="K2736" s="166" t="s">
        <v>157</v>
      </c>
      <c r="L2736" s="94"/>
    </row>
    <row r="2737" spans="1:12" ht="15" customHeight="1">
      <c r="A2737" s="91">
        <v>2001051</v>
      </c>
      <c r="B2737" s="41" t="s">
        <v>87</v>
      </c>
      <c r="C2737" s="43">
        <v>201</v>
      </c>
      <c r="D2737" s="41" t="s">
        <v>152</v>
      </c>
      <c r="E2737" s="41">
        <v>142900</v>
      </c>
      <c r="F2737" s="202" t="s">
        <v>156</v>
      </c>
      <c r="G2737" s="41"/>
      <c r="H2737" s="41"/>
      <c r="I2737" s="41">
        <v>475.06</v>
      </c>
      <c r="J2737" s="203"/>
      <c r="K2737" s="166" t="s">
        <v>157</v>
      </c>
      <c r="L2737" s="94"/>
    </row>
    <row r="2738" spans="1:12" ht="15" customHeight="1">
      <c r="A2738" s="91">
        <v>2001051</v>
      </c>
      <c r="B2738" s="41" t="s">
        <v>87</v>
      </c>
      <c r="C2738" s="43">
        <v>201</v>
      </c>
      <c r="D2738" s="41" t="s">
        <v>152</v>
      </c>
      <c r="E2738" s="41">
        <v>142900</v>
      </c>
      <c r="F2738" s="202" t="s">
        <v>156</v>
      </c>
      <c r="G2738" s="41"/>
      <c r="H2738" s="41"/>
      <c r="I2738" s="41">
        <v>186.69</v>
      </c>
      <c r="J2738" s="203"/>
      <c r="K2738" s="166" t="s">
        <v>157</v>
      </c>
      <c r="L2738" s="94"/>
    </row>
    <row r="2739" spans="1:12" ht="15" customHeight="1">
      <c r="A2739" s="91">
        <v>2001051</v>
      </c>
      <c r="B2739" s="41" t="s">
        <v>87</v>
      </c>
      <c r="C2739" s="43">
        <v>201</v>
      </c>
      <c r="D2739" s="41" t="s">
        <v>152</v>
      </c>
      <c r="E2739" s="41">
        <v>142900</v>
      </c>
      <c r="F2739" s="202" t="s">
        <v>156</v>
      </c>
      <c r="G2739" s="41"/>
      <c r="H2739" s="41"/>
      <c r="I2739" s="41">
        <v>654.88</v>
      </c>
      <c r="J2739" s="203"/>
      <c r="K2739" s="166" t="s">
        <v>157</v>
      </c>
      <c r="L2739" s="94"/>
    </row>
    <row r="2740" spans="1:12" ht="15" customHeight="1">
      <c r="A2740" s="91">
        <v>2001011</v>
      </c>
      <c r="B2740" s="41" t="s">
        <v>97</v>
      </c>
      <c r="C2740" s="43">
        <v>201</v>
      </c>
      <c r="D2740" s="41" t="s">
        <v>152</v>
      </c>
      <c r="E2740" s="41">
        <v>142900</v>
      </c>
      <c r="F2740" s="202" t="s">
        <v>156</v>
      </c>
      <c r="G2740" s="41"/>
      <c r="H2740" s="41"/>
      <c r="I2740" s="41">
        <v>554.63</v>
      </c>
      <c r="J2740" s="203"/>
      <c r="K2740" s="166" t="s">
        <v>157</v>
      </c>
      <c r="L2740" s="94"/>
    </row>
    <row r="2741" spans="1:12" ht="15" customHeight="1">
      <c r="A2741" s="91">
        <v>2001021</v>
      </c>
      <c r="B2741" s="41" t="s">
        <v>89</v>
      </c>
      <c r="C2741" s="43">
        <v>201</v>
      </c>
      <c r="D2741" s="41" t="s">
        <v>152</v>
      </c>
      <c r="E2741" s="41">
        <v>142900</v>
      </c>
      <c r="F2741" s="202" t="s">
        <v>156</v>
      </c>
      <c r="G2741" s="41"/>
      <c r="H2741" s="41"/>
      <c r="I2741" s="41">
        <v>139.44999999999999</v>
      </c>
      <c r="J2741" s="203"/>
      <c r="K2741" s="166" t="s">
        <v>157</v>
      </c>
      <c r="L2741" s="94"/>
    </row>
    <row r="2742" spans="1:12" ht="15" customHeight="1">
      <c r="A2742" s="91">
        <v>2001011</v>
      </c>
      <c r="B2742" s="41" t="s">
        <v>97</v>
      </c>
      <c r="C2742" s="43">
        <v>201</v>
      </c>
      <c r="D2742" s="41" t="s">
        <v>152</v>
      </c>
      <c r="E2742" s="41">
        <v>142900</v>
      </c>
      <c r="F2742" s="202" t="s">
        <v>156</v>
      </c>
      <c r="G2742" s="41"/>
      <c r="H2742" s="41"/>
      <c r="I2742" s="41">
        <v>1457.59</v>
      </c>
      <c r="J2742" s="203"/>
      <c r="K2742" s="166" t="s">
        <v>157</v>
      </c>
      <c r="L2742" s="94"/>
    </row>
    <row r="2743" spans="1:12" ht="15" customHeight="1">
      <c r="A2743" s="91">
        <v>2000010</v>
      </c>
      <c r="B2743" s="41" t="s">
        <v>159</v>
      </c>
      <c r="C2743" s="43">
        <v>201</v>
      </c>
      <c r="D2743" s="41" t="s">
        <v>152</v>
      </c>
      <c r="E2743" s="41">
        <v>142900</v>
      </c>
      <c r="F2743" s="202" t="s">
        <v>156</v>
      </c>
      <c r="G2743" s="41"/>
      <c r="H2743" s="41"/>
      <c r="I2743" s="41">
        <v>95.03</v>
      </c>
      <c r="J2743" s="203"/>
      <c r="K2743" s="286" t="s">
        <v>161</v>
      </c>
      <c r="L2743" s="94"/>
    </row>
    <row r="2744" spans="1:12" ht="15" customHeight="1">
      <c r="A2744" s="91">
        <v>2001021</v>
      </c>
      <c r="B2744" s="41" t="s">
        <v>89</v>
      </c>
      <c r="C2744" s="43">
        <v>201</v>
      </c>
      <c r="D2744" s="41" t="s">
        <v>152</v>
      </c>
      <c r="E2744" s="41">
        <v>142900</v>
      </c>
      <c r="F2744" s="202" t="s">
        <v>156</v>
      </c>
      <c r="G2744" s="41"/>
      <c r="H2744" s="41"/>
      <c r="I2744" s="41">
        <v>96</v>
      </c>
      <c r="J2744" s="203"/>
      <c r="K2744" s="166" t="s">
        <v>157</v>
      </c>
      <c r="L2744" s="94"/>
    </row>
    <row r="2745" spans="1:12" ht="15" customHeight="1">
      <c r="A2745" s="91">
        <v>2001051</v>
      </c>
      <c r="B2745" s="41" t="s">
        <v>87</v>
      </c>
      <c r="C2745" s="43">
        <v>201</v>
      </c>
      <c r="D2745" s="41" t="s">
        <v>152</v>
      </c>
      <c r="E2745" s="41">
        <v>142900</v>
      </c>
      <c r="F2745" s="202" t="s">
        <v>156</v>
      </c>
      <c r="G2745" s="41"/>
      <c r="H2745" s="41"/>
      <c r="I2745" s="41">
        <v>226</v>
      </c>
      <c r="J2745" s="203"/>
      <c r="K2745" s="166" t="s">
        <v>157</v>
      </c>
      <c r="L2745" s="94"/>
    </row>
    <row r="2746" spans="1:12" ht="15" customHeight="1">
      <c r="A2746" s="91">
        <v>2001041</v>
      </c>
      <c r="B2746" s="41" t="s">
        <v>98</v>
      </c>
      <c r="C2746" s="43">
        <v>201</v>
      </c>
      <c r="D2746" s="41" t="s">
        <v>152</v>
      </c>
      <c r="E2746" s="41">
        <v>142900</v>
      </c>
      <c r="F2746" s="202" t="s">
        <v>156</v>
      </c>
      <c r="G2746" s="41"/>
      <c r="H2746" s="41"/>
      <c r="I2746" s="41">
        <v>1547.23</v>
      </c>
      <c r="J2746" s="203"/>
      <c r="K2746" s="166" t="s">
        <v>157</v>
      </c>
      <c r="L2746" s="94"/>
    </row>
    <row r="2747" spans="1:12" ht="15" customHeight="1">
      <c r="A2747" s="91">
        <v>2001041</v>
      </c>
      <c r="B2747" s="41" t="s">
        <v>98</v>
      </c>
      <c r="C2747" s="43">
        <v>201</v>
      </c>
      <c r="D2747" s="41" t="s">
        <v>152</v>
      </c>
      <c r="E2747" s="41">
        <v>142900</v>
      </c>
      <c r="F2747" s="202" t="s">
        <v>156</v>
      </c>
      <c r="G2747" s="41"/>
      <c r="H2747" s="41"/>
      <c r="I2747" s="41">
        <v>670.18</v>
      </c>
      <c r="J2747" s="203"/>
      <c r="K2747" s="166" t="s">
        <v>157</v>
      </c>
      <c r="L2747" s="94"/>
    </row>
    <row r="2748" spans="1:12" ht="15" customHeight="1">
      <c r="A2748" s="91">
        <v>2001041</v>
      </c>
      <c r="B2748" s="41" t="s">
        <v>98</v>
      </c>
      <c r="C2748" s="43">
        <v>201</v>
      </c>
      <c r="D2748" s="41" t="s">
        <v>152</v>
      </c>
      <c r="E2748" s="41">
        <v>142900</v>
      </c>
      <c r="F2748" s="202" t="s">
        <v>156</v>
      </c>
      <c r="G2748" s="41"/>
      <c r="H2748" s="41"/>
      <c r="I2748" s="41">
        <v>293.75</v>
      </c>
      <c r="J2748" s="203"/>
      <c r="K2748" s="166" t="s">
        <v>157</v>
      </c>
      <c r="L2748" s="94"/>
    </row>
    <row r="2749" spans="1:12" ht="15" customHeight="1">
      <c r="A2749" s="91">
        <v>2001041</v>
      </c>
      <c r="B2749" s="41" t="s">
        <v>98</v>
      </c>
      <c r="C2749" s="43">
        <v>201</v>
      </c>
      <c r="D2749" s="41" t="s">
        <v>152</v>
      </c>
      <c r="E2749" s="41">
        <v>142900</v>
      </c>
      <c r="F2749" s="202" t="s">
        <v>156</v>
      </c>
      <c r="G2749" s="41"/>
      <c r="H2749" s="41"/>
      <c r="I2749" s="41">
        <v>104.25</v>
      </c>
      <c r="J2749" s="203"/>
      <c r="K2749" s="166" t="s">
        <v>157</v>
      </c>
      <c r="L2749" s="94"/>
    </row>
    <row r="2750" spans="1:12" ht="15" customHeight="1">
      <c r="A2750" s="91">
        <v>2001041</v>
      </c>
      <c r="B2750" s="41" t="s">
        <v>98</v>
      </c>
      <c r="C2750" s="43">
        <v>201</v>
      </c>
      <c r="D2750" s="41" t="s">
        <v>152</v>
      </c>
      <c r="E2750" s="41">
        <v>142900</v>
      </c>
      <c r="F2750" s="202" t="s">
        <v>156</v>
      </c>
      <c r="G2750" s="41"/>
      <c r="H2750" s="41"/>
      <c r="I2750" s="41">
        <v>2000</v>
      </c>
      <c r="J2750" s="203"/>
      <c r="K2750" s="166" t="s">
        <v>157</v>
      </c>
      <c r="L2750" s="94"/>
    </row>
    <row r="2751" spans="1:12" ht="15" customHeight="1">
      <c r="A2751" s="91">
        <v>2001041</v>
      </c>
      <c r="B2751" s="41" t="s">
        <v>98</v>
      </c>
      <c r="C2751" s="43">
        <v>201</v>
      </c>
      <c r="D2751" s="41" t="s">
        <v>152</v>
      </c>
      <c r="E2751" s="41">
        <v>142900</v>
      </c>
      <c r="F2751" s="202" t="s">
        <v>156</v>
      </c>
      <c r="G2751" s="41"/>
      <c r="H2751" s="41"/>
      <c r="I2751" s="41">
        <v>925.01</v>
      </c>
      <c r="J2751" s="203"/>
      <c r="K2751" s="166" t="s">
        <v>157</v>
      </c>
      <c r="L2751" s="94"/>
    </row>
    <row r="2752" spans="1:12" ht="15" customHeight="1">
      <c r="A2752" s="91">
        <v>2001041</v>
      </c>
      <c r="B2752" s="41" t="s">
        <v>98</v>
      </c>
      <c r="C2752" s="43">
        <v>201</v>
      </c>
      <c r="D2752" s="41" t="s">
        <v>152</v>
      </c>
      <c r="E2752" s="41">
        <v>142900</v>
      </c>
      <c r="F2752" s="202" t="s">
        <v>156</v>
      </c>
      <c r="G2752" s="41"/>
      <c r="H2752" s="41"/>
      <c r="I2752" s="41">
        <v>71.25</v>
      </c>
      <c r="J2752" s="203"/>
      <c r="K2752" s="166" t="s">
        <v>157</v>
      </c>
      <c r="L2752" s="94"/>
    </row>
    <row r="2753" spans="1:12" ht="15" customHeight="1">
      <c r="A2753" s="91">
        <v>2001041</v>
      </c>
      <c r="B2753" s="41" t="s">
        <v>98</v>
      </c>
      <c r="C2753" s="43">
        <v>201</v>
      </c>
      <c r="D2753" s="41" t="s">
        <v>152</v>
      </c>
      <c r="E2753" s="41">
        <v>142900</v>
      </c>
      <c r="F2753" s="202" t="s">
        <v>156</v>
      </c>
      <c r="G2753" s="41"/>
      <c r="H2753" s="41"/>
      <c r="I2753" s="41">
        <v>9105</v>
      </c>
      <c r="J2753" s="203"/>
      <c r="K2753" s="166" t="s">
        <v>157</v>
      </c>
      <c r="L2753" s="94"/>
    </row>
    <row r="2754" spans="1:12" ht="15" customHeight="1">
      <c r="A2754" s="91">
        <v>2001051</v>
      </c>
      <c r="B2754" s="41" t="s">
        <v>87</v>
      </c>
      <c r="C2754" s="43">
        <v>201</v>
      </c>
      <c r="D2754" s="41" t="s">
        <v>152</v>
      </c>
      <c r="E2754" s="41">
        <v>142900</v>
      </c>
      <c r="F2754" s="202" t="s">
        <v>156</v>
      </c>
      <c r="G2754" s="41"/>
      <c r="H2754" s="41"/>
      <c r="I2754" s="41">
        <v>1863.75</v>
      </c>
      <c r="J2754" s="203"/>
      <c r="K2754" s="166" t="s">
        <v>157</v>
      </c>
      <c r="L2754" s="94"/>
    </row>
    <row r="2755" spans="1:12" ht="15" customHeight="1">
      <c r="A2755" s="91">
        <v>2001011</v>
      </c>
      <c r="B2755" s="41" t="s">
        <v>97</v>
      </c>
      <c r="C2755" s="43">
        <v>201</v>
      </c>
      <c r="D2755" s="41" t="s">
        <v>152</v>
      </c>
      <c r="E2755" s="41">
        <v>142900</v>
      </c>
      <c r="F2755" s="202" t="s">
        <v>156</v>
      </c>
      <c r="G2755" s="41"/>
      <c r="H2755" s="41"/>
      <c r="I2755" s="41">
        <v>98.75</v>
      </c>
      <c r="J2755" s="203"/>
      <c r="K2755" s="166" t="s">
        <v>157</v>
      </c>
      <c r="L2755" s="94"/>
    </row>
    <row r="2756" spans="1:12" ht="15" customHeight="1">
      <c r="A2756" s="91">
        <v>2001011</v>
      </c>
      <c r="B2756" s="41" t="s">
        <v>97</v>
      </c>
      <c r="C2756" s="43">
        <v>201</v>
      </c>
      <c r="D2756" s="41" t="s">
        <v>152</v>
      </c>
      <c r="E2756" s="41">
        <v>142900</v>
      </c>
      <c r="F2756" s="202" t="s">
        <v>156</v>
      </c>
      <c r="G2756" s="41"/>
      <c r="H2756" s="41"/>
      <c r="I2756" s="41">
        <v>46.14</v>
      </c>
      <c r="J2756" s="203"/>
      <c r="K2756" s="166" t="s">
        <v>157</v>
      </c>
      <c r="L2756" s="94"/>
    </row>
    <row r="2757" spans="1:12" ht="15" customHeight="1">
      <c r="A2757" s="91">
        <v>2001011</v>
      </c>
      <c r="B2757" s="41" t="s">
        <v>97</v>
      </c>
      <c r="C2757" s="43">
        <v>201</v>
      </c>
      <c r="D2757" s="41" t="s">
        <v>152</v>
      </c>
      <c r="E2757" s="41">
        <v>142900</v>
      </c>
      <c r="F2757" s="202" t="s">
        <v>156</v>
      </c>
      <c r="G2757" s="41"/>
      <c r="H2757" s="41"/>
      <c r="I2757" s="41">
        <v>71.599999999999994</v>
      </c>
      <c r="J2757" s="203"/>
      <c r="K2757" s="166" t="s">
        <v>157</v>
      </c>
      <c r="L2757" s="94"/>
    </row>
    <row r="2758" spans="1:12" ht="15" customHeight="1">
      <c r="A2758" s="91">
        <v>2001011</v>
      </c>
      <c r="B2758" s="41" t="s">
        <v>97</v>
      </c>
      <c r="C2758" s="43">
        <v>201</v>
      </c>
      <c r="D2758" s="41" t="s">
        <v>152</v>
      </c>
      <c r="E2758" s="41">
        <v>142900</v>
      </c>
      <c r="F2758" s="202" t="s">
        <v>156</v>
      </c>
      <c r="G2758" s="41"/>
      <c r="H2758" s="41"/>
      <c r="I2758" s="41">
        <v>973.5</v>
      </c>
      <c r="J2758" s="203"/>
      <c r="K2758" s="166" t="s">
        <v>157</v>
      </c>
      <c r="L2758" s="94"/>
    </row>
    <row r="2759" spans="1:12" ht="15" customHeight="1">
      <c r="A2759" s="91">
        <v>2001011</v>
      </c>
      <c r="B2759" s="41" t="s">
        <v>97</v>
      </c>
      <c r="C2759" s="43">
        <v>201</v>
      </c>
      <c r="D2759" s="41" t="s">
        <v>152</v>
      </c>
      <c r="E2759" s="41">
        <v>142900</v>
      </c>
      <c r="F2759" s="202" t="s">
        <v>156</v>
      </c>
      <c r="G2759" s="41"/>
      <c r="H2759" s="41"/>
      <c r="I2759" s="41">
        <v>247.52</v>
      </c>
      <c r="J2759" s="203"/>
      <c r="K2759" s="166" t="s">
        <v>157</v>
      </c>
      <c r="L2759" s="94"/>
    </row>
    <row r="2760" spans="1:12" ht="15" customHeight="1">
      <c r="A2760" s="91">
        <v>2001011</v>
      </c>
      <c r="B2760" s="41" t="s">
        <v>97</v>
      </c>
      <c r="C2760" s="43">
        <v>201</v>
      </c>
      <c r="D2760" s="41" t="s">
        <v>152</v>
      </c>
      <c r="E2760" s="41">
        <v>142900</v>
      </c>
      <c r="F2760" s="202" t="s">
        <v>156</v>
      </c>
      <c r="G2760" s="41"/>
      <c r="H2760" s="41"/>
      <c r="I2760" s="41">
        <v>188.88</v>
      </c>
      <c r="J2760" s="203"/>
      <c r="K2760" s="166" t="s">
        <v>157</v>
      </c>
      <c r="L2760" s="94"/>
    </row>
    <row r="2761" spans="1:12" ht="15" customHeight="1">
      <c r="A2761" s="91">
        <v>2001041</v>
      </c>
      <c r="B2761" s="41" t="s">
        <v>98</v>
      </c>
      <c r="C2761" s="43">
        <v>201</v>
      </c>
      <c r="D2761" s="41" t="s">
        <v>152</v>
      </c>
      <c r="E2761" s="41">
        <v>142900</v>
      </c>
      <c r="F2761" s="202" t="s">
        <v>156</v>
      </c>
      <c r="G2761" s="41"/>
      <c r="H2761" s="41"/>
      <c r="I2761" s="41">
        <v>582</v>
      </c>
      <c r="J2761" s="203"/>
      <c r="K2761" s="166" t="s">
        <v>157</v>
      </c>
      <c r="L2761" s="94"/>
    </row>
    <row r="2762" spans="1:12" ht="15" customHeight="1">
      <c r="A2762" s="91">
        <v>2001041</v>
      </c>
      <c r="B2762" s="41" t="s">
        <v>98</v>
      </c>
      <c r="C2762" s="43">
        <v>201</v>
      </c>
      <c r="D2762" s="41" t="s">
        <v>152</v>
      </c>
      <c r="E2762" s="41">
        <v>142900</v>
      </c>
      <c r="F2762" s="202" t="s">
        <v>156</v>
      </c>
      <c r="G2762" s="41"/>
      <c r="H2762" s="41"/>
      <c r="I2762" s="41">
        <v>170.53</v>
      </c>
      <c r="J2762" s="203"/>
      <c r="K2762" s="166" t="s">
        <v>157</v>
      </c>
      <c r="L2762" s="94"/>
    </row>
    <row r="2763" spans="1:12" ht="15" customHeight="1">
      <c r="A2763" s="91">
        <v>2001041</v>
      </c>
      <c r="B2763" s="41" t="s">
        <v>98</v>
      </c>
      <c r="C2763" s="43">
        <v>201</v>
      </c>
      <c r="D2763" s="41" t="s">
        <v>152</v>
      </c>
      <c r="E2763" s="41">
        <v>142900</v>
      </c>
      <c r="F2763" s="202" t="s">
        <v>156</v>
      </c>
      <c r="G2763" s="41"/>
      <c r="H2763" s="41"/>
      <c r="I2763" s="41">
        <v>1300</v>
      </c>
      <c r="J2763" s="203"/>
      <c r="K2763" s="166" t="s">
        <v>157</v>
      </c>
      <c r="L2763" s="94"/>
    </row>
    <row r="2764" spans="1:12" ht="15" customHeight="1">
      <c r="A2764" s="91">
        <v>2001051</v>
      </c>
      <c r="B2764" s="41" t="s">
        <v>87</v>
      </c>
      <c r="C2764" s="43">
        <v>201</v>
      </c>
      <c r="D2764" s="41" t="s">
        <v>152</v>
      </c>
      <c r="E2764" s="41">
        <v>142900</v>
      </c>
      <c r="F2764" s="202" t="s">
        <v>156</v>
      </c>
      <c r="G2764" s="41"/>
      <c r="H2764" s="41"/>
      <c r="I2764" s="41">
        <v>531.03</v>
      </c>
      <c r="J2764" s="203"/>
      <c r="K2764" s="166" t="s">
        <v>157</v>
      </c>
      <c r="L2764" s="94"/>
    </row>
    <row r="2765" spans="1:12" ht="15" customHeight="1">
      <c r="A2765" s="91">
        <v>2001051</v>
      </c>
      <c r="B2765" s="41" t="s">
        <v>87</v>
      </c>
      <c r="C2765" s="43">
        <v>201</v>
      </c>
      <c r="D2765" s="41" t="s">
        <v>152</v>
      </c>
      <c r="E2765" s="41">
        <v>142900</v>
      </c>
      <c r="F2765" s="202" t="s">
        <v>156</v>
      </c>
      <c r="G2765" s="41"/>
      <c r="H2765" s="41"/>
      <c r="I2765" s="41">
        <v>604.63</v>
      </c>
      <c r="J2765" s="203"/>
      <c r="K2765" s="166" t="s">
        <v>157</v>
      </c>
      <c r="L2765" s="94"/>
    </row>
    <row r="2766" spans="1:12" ht="15" customHeight="1">
      <c r="A2766" s="91">
        <v>2001011</v>
      </c>
      <c r="B2766" s="41" t="s">
        <v>97</v>
      </c>
      <c r="C2766" s="43">
        <v>201</v>
      </c>
      <c r="D2766" s="41" t="s">
        <v>152</v>
      </c>
      <c r="E2766" s="41">
        <v>142900</v>
      </c>
      <c r="F2766" s="202" t="s">
        <v>156</v>
      </c>
      <c r="G2766" s="41"/>
      <c r="H2766" s="41"/>
      <c r="I2766" s="41">
        <v>59.92</v>
      </c>
      <c r="J2766" s="203"/>
      <c r="K2766" s="166" t="s">
        <v>157</v>
      </c>
      <c r="L2766" s="94"/>
    </row>
    <row r="2767" spans="1:12" ht="15" customHeight="1">
      <c r="A2767" s="91">
        <v>2001011</v>
      </c>
      <c r="B2767" s="41" t="s">
        <v>97</v>
      </c>
      <c r="C2767" s="43">
        <v>201</v>
      </c>
      <c r="D2767" s="41" t="s">
        <v>152</v>
      </c>
      <c r="E2767" s="41">
        <v>142900</v>
      </c>
      <c r="F2767" s="202" t="s">
        <v>156</v>
      </c>
      <c r="G2767" s="41"/>
      <c r="H2767" s="41"/>
      <c r="I2767" s="41">
        <v>46.14</v>
      </c>
      <c r="J2767" s="203"/>
      <c r="K2767" s="166" t="s">
        <v>157</v>
      </c>
      <c r="L2767" s="94"/>
    </row>
    <row r="2768" spans="1:12" ht="15" customHeight="1">
      <c r="A2768" s="91">
        <v>2001011</v>
      </c>
      <c r="B2768" s="41" t="s">
        <v>97</v>
      </c>
      <c r="C2768" s="43">
        <v>201</v>
      </c>
      <c r="D2768" s="41" t="s">
        <v>152</v>
      </c>
      <c r="E2768" s="41">
        <v>142900</v>
      </c>
      <c r="F2768" s="202" t="s">
        <v>156</v>
      </c>
      <c r="G2768" s="41"/>
      <c r="H2768" s="41"/>
      <c r="I2768" s="41">
        <v>41.16</v>
      </c>
      <c r="J2768" s="203"/>
      <c r="K2768" s="166" t="s">
        <v>157</v>
      </c>
      <c r="L2768" s="94"/>
    </row>
    <row r="2769" spans="1:12" ht="15" customHeight="1">
      <c r="A2769" s="91">
        <v>2001011</v>
      </c>
      <c r="B2769" s="41" t="s">
        <v>97</v>
      </c>
      <c r="C2769" s="43">
        <v>201</v>
      </c>
      <c r="D2769" s="41" t="s">
        <v>152</v>
      </c>
      <c r="E2769" s="41">
        <v>142900</v>
      </c>
      <c r="F2769" s="202" t="s">
        <v>156</v>
      </c>
      <c r="G2769" s="41"/>
      <c r="H2769" s="41"/>
      <c r="I2769" s="41">
        <v>285.45999999999998</v>
      </c>
      <c r="J2769" s="203"/>
      <c r="K2769" s="166" t="s">
        <v>157</v>
      </c>
      <c r="L2769" s="94"/>
    </row>
    <row r="2770" spans="1:12" ht="15" customHeight="1">
      <c r="A2770" s="91">
        <v>2001011</v>
      </c>
      <c r="B2770" s="41" t="s">
        <v>97</v>
      </c>
      <c r="C2770" s="43">
        <v>201</v>
      </c>
      <c r="D2770" s="41" t="s">
        <v>152</v>
      </c>
      <c r="E2770" s="41">
        <v>142900</v>
      </c>
      <c r="F2770" s="202" t="s">
        <v>156</v>
      </c>
      <c r="G2770" s="41"/>
      <c r="H2770" s="41"/>
      <c r="I2770" s="41">
        <v>52.54</v>
      </c>
      <c r="J2770" s="203"/>
      <c r="K2770" s="166" t="s">
        <v>157</v>
      </c>
      <c r="L2770" s="94"/>
    </row>
    <row r="2771" spans="1:12" ht="15" customHeight="1">
      <c r="A2771" s="91">
        <v>2001011</v>
      </c>
      <c r="B2771" s="41" t="s">
        <v>97</v>
      </c>
      <c r="C2771" s="43">
        <v>201</v>
      </c>
      <c r="D2771" s="41" t="s">
        <v>152</v>
      </c>
      <c r="E2771" s="41">
        <v>142900</v>
      </c>
      <c r="F2771" s="202" t="s">
        <v>156</v>
      </c>
      <c r="G2771" s="41"/>
      <c r="H2771" s="41"/>
      <c r="I2771" s="41">
        <v>667.32</v>
      </c>
      <c r="J2771" s="203"/>
      <c r="K2771" s="166" t="s">
        <v>157</v>
      </c>
      <c r="L2771" s="94"/>
    </row>
    <row r="2772" spans="1:12" ht="15" customHeight="1">
      <c r="A2772" s="91">
        <v>2001011</v>
      </c>
      <c r="B2772" s="41" t="s">
        <v>97</v>
      </c>
      <c r="C2772" s="43">
        <v>201</v>
      </c>
      <c r="D2772" s="41" t="s">
        <v>152</v>
      </c>
      <c r="E2772" s="41">
        <v>142900</v>
      </c>
      <c r="F2772" s="202" t="s">
        <v>156</v>
      </c>
      <c r="G2772" s="41"/>
      <c r="H2772" s="41"/>
      <c r="I2772" s="41">
        <v>287.43</v>
      </c>
      <c r="J2772" s="203"/>
      <c r="K2772" s="166" t="s">
        <v>157</v>
      </c>
      <c r="L2772" s="94"/>
    </row>
    <row r="2773" spans="1:12" ht="15" customHeight="1">
      <c r="A2773" s="91">
        <v>2001011</v>
      </c>
      <c r="B2773" s="41" t="s">
        <v>97</v>
      </c>
      <c r="C2773" s="43">
        <v>201</v>
      </c>
      <c r="D2773" s="41" t="s">
        <v>152</v>
      </c>
      <c r="E2773" s="41">
        <v>142900</v>
      </c>
      <c r="F2773" s="202" t="s">
        <v>156</v>
      </c>
      <c r="G2773" s="41"/>
      <c r="H2773" s="41"/>
      <c r="I2773" s="41">
        <v>103.29</v>
      </c>
      <c r="J2773" s="203"/>
      <c r="K2773" s="166" t="s">
        <v>157</v>
      </c>
      <c r="L2773" s="94"/>
    </row>
    <row r="2774" spans="1:12" ht="15" customHeight="1">
      <c r="A2774" s="91">
        <v>2001011</v>
      </c>
      <c r="B2774" s="41" t="s">
        <v>97</v>
      </c>
      <c r="C2774" s="43">
        <v>201</v>
      </c>
      <c r="D2774" s="41" t="s">
        <v>152</v>
      </c>
      <c r="E2774" s="41">
        <v>142900</v>
      </c>
      <c r="F2774" s="202" t="s">
        <v>156</v>
      </c>
      <c r="G2774" s="41"/>
      <c r="H2774" s="41"/>
      <c r="I2774" s="41">
        <v>8.3000000000000007</v>
      </c>
      <c r="J2774" s="203"/>
      <c r="K2774" s="166" t="s">
        <v>157</v>
      </c>
      <c r="L2774" s="94"/>
    </row>
    <row r="2775" spans="1:12" ht="15" customHeight="1">
      <c r="A2775" s="91">
        <v>2001011</v>
      </c>
      <c r="B2775" s="41" t="s">
        <v>97</v>
      </c>
      <c r="C2775" s="43">
        <v>201</v>
      </c>
      <c r="D2775" s="41" t="s">
        <v>152</v>
      </c>
      <c r="E2775" s="41">
        <v>142900</v>
      </c>
      <c r="F2775" s="202" t="s">
        <v>156</v>
      </c>
      <c r="G2775" s="41"/>
      <c r="H2775" s="41"/>
      <c r="I2775" s="41">
        <v>415.2</v>
      </c>
      <c r="J2775" s="203"/>
      <c r="K2775" s="166" t="s">
        <v>157</v>
      </c>
      <c r="L2775" s="94"/>
    </row>
    <row r="2776" spans="1:12" ht="15" customHeight="1">
      <c r="A2776" s="91">
        <v>2001021</v>
      </c>
      <c r="B2776" s="41" t="s">
        <v>89</v>
      </c>
      <c r="C2776" s="43">
        <v>201</v>
      </c>
      <c r="D2776" s="41" t="s">
        <v>152</v>
      </c>
      <c r="E2776" s="41">
        <v>142900</v>
      </c>
      <c r="F2776" s="202" t="s">
        <v>156</v>
      </c>
      <c r="G2776" s="41"/>
      <c r="H2776" s="41"/>
      <c r="I2776" s="41">
        <v>1026.6199999999999</v>
      </c>
      <c r="J2776" s="203"/>
      <c r="K2776" s="166" t="s">
        <v>157</v>
      </c>
      <c r="L2776" s="94"/>
    </row>
    <row r="2777" spans="1:12" ht="15" customHeight="1">
      <c r="A2777" s="91">
        <v>2001021</v>
      </c>
      <c r="B2777" s="41" t="s">
        <v>89</v>
      </c>
      <c r="C2777" s="43">
        <v>201</v>
      </c>
      <c r="D2777" s="41" t="s">
        <v>152</v>
      </c>
      <c r="E2777" s="41">
        <v>142900</v>
      </c>
      <c r="F2777" s="202" t="s">
        <v>156</v>
      </c>
      <c r="G2777" s="41"/>
      <c r="H2777" s="41"/>
      <c r="I2777" s="41">
        <v>218.25</v>
      </c>
      <c r="J2777" s="203"/>
      <c r="K2777" s="166" t="s">
        <v>157</v>
      </c>
      <c r="L2777" s="94"/>
    </row>
    <row r="2778" spans="1:12" ht="15" customHeight="1">
      <c r="A2778" s="91">
        <v>2001021</v>
      </c>
      <c r="B2778" s="41" t="s">
        <v>89</v>
      </c>
      <c r="C2778" s="43">
        <v>201</v>
      </c>
      <c r="D2778" s="41" t="s">
        <v>152</v>
      </c>
      <c r="E2778" s="41">
        <v>142900</v>
      </c>
      <c r="F2778" s="202" t="s">
        <v>156</v>
      </c>
      <c r="G2778" s="41"/>
      <c r="H2778" s="41"/>
      <c r="I2778" s="41">
        <v>757.35</v>
      </c>
      <c r="J2778" s="203"/>
      <c r="K2778" s="166" t="s">
        <v>157</v>
      </c>
      <c r="L2778" s="94"/>
    </row>
    <row r="2779" spans="1:12" ht="15" customHeight="1">
      <c r="A2779" s="91">
        <v>2001021</v>
      </c>
      <c r="B2779" s="41" t="s">
        <v>89</v>
      </c>
      <c r="C2779" s="43">
        <v>201</v>
      </c>
      <c r="D2779" s="41" t="s">
        <v>152</v>
      </c>
      <c r="E2779" s="41">
        <v>142900</v>
      </c>
      <c r="F2779" s="202" t="s">
        <v>156</v>
      </c>
      <c r="G2779" s="41"/>
      <c r="H2779" s="41"/>
      <c r="I2779" s="41">
        <v>135.68</v>
      </c>
      <c r="J2779" s="203"/>
      <c r="K2779" s="166" t="s">
        <v>157</v>
      </c>
      <c r="L2779" s="94"/>
    </row>
    <row r="2780" spans="1:12" ht="15" customHeight="1">
      <c r="A2780" s="91">
        <v>2001021</v>
      </c>
      <c r="B2780" s="41" t="s">
        <v>89</v>
      </c>
      <c r="C2780" s="43">
        <v>201</v>
      </c>
      <c r="D2780" s="41" t="s">
        <v>152</v>
      </c>
      <c r="E2780" s="41">
        <v>142900</v>
      </c>
      <c r="F2780" s="202" t="s">
        <v>156</v>
      </c>
      <c r="G2780" s="41"/>
      <c r="H2780" s="41"/>
      <c r="I2780" s="41">
        <v>1137.5</v>
      </c>
      <c r="J2780" s="203"/>
      <c r="K2780" s="166" t="s">
        <v>157</v>
      </c>
      <c r="L2780" s="94"/>
    </row>
    <row r="2781" spans="1:12" ht="15" customHeight="1">
      <c r="A2781" s="91">
        <v>2001021</v>
      </c>
      <c r="B2781" s="41" t="s">
        <v>89</v>
      </c>
      <c r="C2781" s="43">
        <v>201</v>
      </c>
      <c r="D2781" s="41" t="s">
        <v>152</v>
      </c>
      <c r="E2781" s="41">
        <v>142900</v>
      </c>
      <c r="F2781" s="202" t="s">
        <v>156</v>
      </c>
      <c r="G2781" s="41"/>
      <c r="H2781" s="41"/>
      <c r="I2781" s="41">
        <v>219.64</v>
      </c>
      <c r="J2781" s="203"/>
      <c r="K2781" s="166" t="s">
        <v>157</v>
      </c>
      <c r="L2781" s="94"/>
    </row>
    <row r="2782" spans="1:12" ht="15" customHeight="1">
      <c r="A2782" s="91">
        <v>2001021</v>
      </c>
      <c r="B2782" s="41" t="s">
        <v>89</v>
      </c>
      <c r="C2782" s="43">
        <v>201</v>
      </c>
      <c r="D2782" s="41" t="s">
        <v>152</v>
      </c>
      <c r="E2782" s="41">
        <v>142900</v>
      </c>
      <c r="F2782" s="202" t="s">
        <v>156</v>
      </c>
      <c r="G2782" s="41"/>
      <c r="H2782" s="41"/>
      <c r="I2782" s="41">
        <v>104.25</v>
      </c>
      <c r="J2782" s="203"/>
      <c r="K2782" s="166" t="s">
        <v>157</v>
      </c>
      <c r="L2782" s="94"/>
    </row>
    <row r="2783" spans="1:12" ht="15" customHeight="1">
      <c r="A2783" s="91">
        <v>2001011</v>
      </c>
      <c r="B2783" s="41" t="s">
        <v>97</v>
      </c>
      <c r="C2783" s="43">
        <v>201</v>
      </c>
      <c r="D2783" s="41" t="s">
        <v>152</v>
      </c>
      <c r="E2783" s="41">
        <v>142900</v>
      </c>
      <c r="F2783" s="202" t="s">
        <v>156</v>
      </c>
      <c r="G2783" s="41"/>
      <c r="H2783" s="41"/>
      <c r="I2783" s="41">
        <v>449</v>
      </c>
      <c r="J2783" s="203"/>
      <c r="K2783" s="166" t="s">
        <v>157</v>
      </c>
      <c r="L2783" s="94"/>
    </row>
    <row r="2784" spans="1:12" ht="15" customHeight="1">
      <c r="A2784" s="91">
        <v>2001011</v>
      </c>
      <c r="B2784" s="41" t="s">
        <v>97</v>
      </c>
      <c r="C2784" s="43">
        <v>201</v>
      </c>
      <c r="D2784" s="41" t="s">
        <v>152</v>
      </c>
      <c r="E2784" s="41">
        <v>142900</v>
      </c>
      <c r="F2784" s="202" t="s">
        <v>156</v>
      </c>
      <c r="G2784" s="41"/>
      <c r="H2784" s="41"/>
      <c r="I2784" s="41">
        <v>106.9</v>
      </c>
      <c r="J2784" s="203"/>
      <c r="K2784" s="166" t="s">
        <v>157</v>
      </c>
      <c r="L2784" s="94"/>
    </row>
    <row r="2785" spans="1:12" ht="15" customHeight="1">
      <c r="A2785" s="91">
        <v>2001011</v>
      </c>
      <c r="B2785" s="41" t="s">
        <v>97</v>
      </c>
      <c r="C2785" s="43">
        <v>201</v>
      </c>
      <c r="D2785" s="41" t="s">
        <v>152</v>
      </c>
      <c r="E2785" s="41">
        <v>142900</v>
      </c>
      <c r="F2785" s="202" t="s">
        <v>156</v>
      </c>
      <c r="G2785" s="41"/>
      <c r="H2785" s="41"/>
      <c r="I2785" s="41">
        <v>56.56</v>
      </c>
      <c r="J2785" s="203"/>
      <c r="K2785" s="166" t="s">
        <v>157</v>
      </c>
      <c r="L2785" s="94"/>
    </row>
    <row r="2786" spans="1:12" ht="15" customHeight="1">
      <c r="A2786" s="91">
        <v>2001011</v>
      </c>
      <c r="B2786" s="41" t="s">
        <v>97</v>
      </c>
      <c r="C2786" s="43">
        <v>201</v>
      </c>
      <c r="D2786" s="41" t="s">
        <v>152</v>
      </c>
      <c r="E2786" s="41">
        <v>142900</v>
      </c>
      <c r="F2786" s="202" t="s">
        <v>156</v>
      </c>
      <c r="G2786" s="41"/>
      <c r="H2786" s="41"/>
      <c r="I2786" s="41">
        <v>46.14</v>
      </c>
      <c r="J2786" s="203"/>
      <c r="K2786" s="166" t="s">
        <v>157</v>
      </c>
      <c r="L2786" s="94"/>
    </row>
    <row r="2787" spans="1:12" ht="15" customHeight="1">
      <c r="A2787" s="91">
        <v>2000010</v>
      </c>
      <c r="B2787" s="41" t="s">
        <v>159</v>
      </c>
      <c r="C2787" s="43">
        <v>201</v>
      </c>
      <c r="D2787" s="41" t="s">
        <v>152</v>
      </c>
      <c r="E2787" s="41">
        <v>142900</v>
      </c>
      <c r="F2787" s="202" t="s">
        <v>156</v>
      </c>
      <c r="G2787" s="41"/>
      <c r="H2787" s="41"/>
      <c r="I2787" s="41">
        <v>1740.25</v>
      </c>
      <c r="J2787" s="203"/>
      <c r="K2787" s="286" t="s">
        <v>161</v>
      </c>
      <c r="L2787" s="94"/>
    </row>
    <row r="2788" spans="1:12" ht="15" customHeight="1">
      <c r="A2788" s="91">
        <v>2000010</v>
      </c>
      <c r="B2788" s="41" t="s">
        <v>159</v>
      </c>
      <c r="C2788" s="43">
        <v>201</v>
      </c>
      <c r="D2788" s="41" t="s">
        <v>152</v>
      </c>
      <c r="E2788" s="41">
        <v>142900</v>
      </c>
      <c r="F2788" s="202" t="s">
        <v>156</v>
      </c>
      <c r="G2788" s="41"/>
      <c r="H2788" s="41"/>
      <c r="I2788" s="41">
        <v>128.88999999999999</v>
      </c>
      <c r="J2788" s="203"/>
      <c r="K2788" s="286" t="s">
        <v>161</v>
      </c>
      <c r="L2788" s="94"/>
    </row>
    <row r="2789" spans="1:12" ht="15" customHeight="1">
      <c r="A2789" s="91">
        <v>2000010</v>
      </c>
      <c r="B2789" s="41" t="s">
        <v>159</v>
      </c>
      <c r="C2789" s="43">
        <v>201</v>
      </c>
      <c r="D2789" s="41" t="s">
        <v>152</v>
      </c>
      <c r="E2789" s="41">
        <v>142900</v>
      </c>
      <c r="F2789" s="202" t="s">
        <v>156</v>
      </c>
      <c r="G2789" s="41"/>
      <c r="H2789" s="41"/>
      <c r="I2789" s="41">
        <v>-128.88999999999999</v>
      </c>
      <c r="J2789" s="203"/>
      <c r="K2789" s="286" t="s">
        <v>161</v>
      </c>
      <c r="L2789" s="94"/>
    </row>
    <row r="2790" spans="1:12" ht="15" customHeight="1">
      <c r="A2790" s="91">
        <v>2000010</v>
      </c>
      <c r="B2790" s="41" t="s">
        <v>159</v>
      </c>
      <c r="C2790" s="43">
        <v>201</v>
      </c>
      <c r="D2790" s="41" t="s">
        <v>152</v>
      </c>
      <c r="E2790" s="41">
        <v>142900</v>
      </c>
      <c r="F2790" s="202" t="s">
        <v>156</v>
      </c>
      <c r="G2790" s="41"/>
      <c r="H2790" s="41"/>
      <c r="I2790" s="41">
        <v>68.2</v>
      </c>
      <c r="J2790" s="203"/>
      <c r="K2790" s="286" t="s">
        <v>161</v>
      </c>
      <c r="L2790" s="94"/>
    </row>
    <row r="2791" spans="1:12" ht="15" customHeight="1">
      <c r="A2791" s="91">
        <v>2001011</v>
      </c>
      <c r="B2791" s="41" t="s">
        <v>97</v>
      </c>
      <c r="C2791" s="43">
        <v>201</v>
      </c>
      <c r="D2791" s="41" t="s">
        <v>152</v>
      </c>
      <c r="E2791" s="41">
        <v>142900</v>
      </c>
      <c r="F2791" s="202" t="s">
        <v>156</v>
      </c>
      <c r="G2791" s="41"/>
      <c r="H2791" s="41"/>
      <c r="I2791" s="41">
        <v>46.14</v>
      </c>
      <c r="J2791" s="203"/>
      <c r="K2791" s="166" t="s">
        <v>157</v>
      </c>
      <c r="L2791" s="94"/>
    </row>
    <row r="2792" spans="1:12" ht="15" customHeight="1">
      <c r="A2792" s="91">
        <v>2001011</v>
      </c>
      <c r="B2792" s="41" t="s">
        <v>97</v>
      </c>
      <c r="C2792" s="43">
        <v>201</v>
      </c>
      <c r="D2792" s="41" t="s">
        <v>152</v>
      </c>
      <c r="E2792" s="41">
        <v>142900</v>
      </c>
      <c r="F2792" s="202" t="s">
        <v>156</v>
      </c>
      <c r="G2792" s="41"/>
      <c r="H2792" s="41"/>
      <c r="I2792" s="41">
        <v>206.31</v>
      </c>
      <c r="J2792" s="203"/>
      <c r="K2792" s="166" t="s">
        <v>157</v>
      </c>
      <c r="L2792" s="94"/>
    </row>
    <row r="2793" spans="1:12" ht="15" customHeight="1">
      <c r="A2793" s="91">
        <v>2001011</v>
      </c>
      <c r="B2793" s="41" t="s">
        <v>97</v>
      </c>
      <c r="C2793" s="43">
        <v>201</v>
      </c>
      <c r="D2793" s="41" t="s">
        <v>152</v>
      </c>
      <c r="E2793" s="41">
        <v>142900</v>
      </c>
      <c r="F2793" s="202" t="s">
        <v>156</v>
      </c>
      <c r="G2793" s="41"/>
      <c r="H2793" s="41"/>
      <c r="I2793" s="41">
        <v>98.75</v>
      </c>
      <c r="J2793" s="203"/>
      <c r="K2793" s="166" t="s">
        <v>157</v>
      </c>
      <c r="L2793" s="94"/>
    </row>
    <row r="2794" spans="1:12" ht="15" customHeight="1">
      <c r="A2794" s="91">
        <v>2001051</v>
      </c>
      <c r="B2794" s="41" t="s">
        <v>87</v>
      </c>
      <c r="C2794" s="43">
        <v>201</v>
      </c>
      <c r="D2794" s="41" t="s">
        <v>152</v>
      </c>
      <c r="E2794" s="41">
        <v>142900</v>
      </c>
      <c r="F2794" s="202" t="s">
        <v>156</v>
      </c>
      <c r="G2794" s="41"/>
      <c r="H2794" s="41"/>
      <c r="I2794" s="41">
        <v>147.06</v>
      </c>
      <c r="J2794" s="203"/>
      <c r="K2794" s="166" t="s">
        <v>157</v>
      </c>
      <c r="L2794" s="94"/>
    </row>
    <row r="2795" spans="1:12" ht="15" customHeight="1">
      <c r="A2795" s="91">
        <v>2001051</v>
      </c>
      <c r="B2795" s="41" t="s">
        <v>87</v>
      </c>
      <c r="C2795" s="43">
        <v>201</v>
      </c>
      <c r="D2795" s="41" t="s">
        <v>152</v>
      </c>
      <c r="E2795" s="41">
        <v>142900</v>
      </c>
      <c r="F2795" s="202" t="s">
        <v>156</v>
      </c>
      <c r="G2795" s="41"/>
      <c r="H2795" s="41"/>
      <c r="I2795" s="41">
        <v>79.8</v>
      </c>
      <c r="J2795" s="203"/>
      <c r="K2795" s="166" t="s">
        <v>157</v>
      </c>
      <c r="L2795" s="94"/>
    </row>
    <row r="2796" spans="1:12" ht="15" customHeight="1">
      <c r="A2796" s="91">
        <v>2001051</v>
      </c>
      <c r="B2796" s="41" t="s">
        <v>87</v>
      </c>
      <c r="C2796" s="43">
        <v>201</v>
      </c>
      <c r="D2796" s="41" t="s">
        <v>152</v>
      </c>
      <c r="E2796" s="41">
        <v>142900</v>
      </c>
      <c r="F2796" s="202" t="s">
        <v>156</v>
      </c>
      <c r="G2796" s="41"/>
      <c r="H2796" s="41"/>
      <c r="I2796" s="41">
        <v>471.27</v>
      </c>
      <c r="J2796" s="203"/>
      <c r="K2796" s="166" t="s">
        <v>157</v>
      </c>
      <c r="L2796" s="94"/>
    </row>
    <row r="2797" spans="1:12" ht="15" customHeight="1">
      <c r="A2797" s="91">
        <v>2001051</v>
      </c>
      <c r="B2797" s="41" t="s">
        <v>87</v>
      </c>
      <c r="C2797" s="43">
        <v>201</v>
      </c>
      <c r="D2797" s="41" t="s">
        <v>152</v>
      </c>
      <c r="E2797" s="41">
        <v>142900</v>
      </c>
      <c r="F2797" s="202" t="s">
        <v>156</v>
      </c>
      <c r="G2797" s="41"/>
      <c r="H2797" s="41"/>
      <c r="I2797" s="41">
        <v>385.23</v>
      </c>
      <c r="J2797" s="203"/>
      <c r="K2797" s="166" t="s">
        <v>157</v>
      </c>
      <c r="L2797" s="94"/>
    </row>
    <row r="2798" spans="1:12" ht="15" customHeight="1">
      <c r="A2798" s="91">
        <v>2001021</v>
      </c>
      <c r="B2798" s="41" t="s">
        <v>89</v>
      </c>
      <c r="C2798" s="43">
        <v>201</v>
      </c>
      <c r="D2798" s="41" t="s">
        <v>152</v>
      </c>
      <c r="E2798" s="41">
        <v>142900</v>
      </c>
      <c r="F2798" s="202" t="s">
        <v>156</v>
      </c>
      <c r="G2798" s="41"/>
      <c r="H2798" s="41"/>
      <c r="I2798" s="41">
        <v>41.94</v>
      </c>
      <c r="J2798" s="203"/>
      <c r="K2798" s="166" t="s">
        <v>157</v>
      </c>
      <c r="L2798" s="94"/>
    </row>
    <row r="2799" spans="1:12" ht="15" customHeight="1">
      <c r="A2799" s="91">
        <v>2001021</v>
      </c>
      <c r="B2799" s="41" t="s">
        <v>89</v>
      </c>
      <c r="C2799" s="43">
        <v>201</v>
      </c>
      <c r="D2799" s="41" t="s">
        <v>152</v>
      </c>
      <c r="E2799" s="41">
        <v>142900</v>
      </c>
      <c r="F2799" s="202" t="s">
        <v>156</v>
      </c>
      <c r="G2799" s="41"/>
      <c r="H2799" s="41"/>
      <c r="I2799" s="41">
        <v>131.25</v>
      </c>
      <c r="J2799" s="203"/>
      <c r="K2799" s="166" t="s">
        <v>157</v>
      </c>
      <c r="L2799" s="94"/>
    </row>
    <row r="2800" spans="1:12" ht="15" customHeight="1">
      <c r="A2800" s="91">
        <v>2001021</v>
      </c>
      <c r="B2800" s="41" t="s">
        <v>89</v>
      </c>
      <c r="C2800" s="43">
        <v>201</v>
      </c>
      <c r="D2800" s="41" t="s">
        <v>152</v>
      </c>
      <c r="E2800" s="41">
        <v>142900</v>
      </c>
      <c r="F2800" s="202" t="s">
        <v>156</v>
      </c>
      <c r="G2800" s="41"/>
      <c r="H2800" s="41"/>
      <c r="I2800" s="41">
        <v>992.68</v>
      </c>
      <c r="J2800" s="203"/>
      <c r="K2800" s="166" t="s">
        <v>157</v>
      </c>
      <c r="L2800" s="94"/>
    </row>
    <row r="2801" spans="1:12" ht="15" customHeight="1">
      <c r="A2801" s="91">
        <v>2001021</v>
      </c>
      <c r="B2801" s="41" t="s">
        <v>89</v>
      </c>
      <c r="C2801" s="43">
        <v>201</v>
      </c>
      <c r="D2801" s="41" t="s">
        <v>152</v>
      </c>
      <c r="E2801" s="41">
        <v>142900</v>
      </c>
      <c r="F2801" s="202" t="s">
        <v>156</v>
      </c>
      <c r="G2801" s="41"/>
      <c r="H2801" s="41"/>
      <c r="I2801" s="41">
        <v>73.349999999999994</v>
      </c>
      <c r="J2801" s="203"/>
      <c r="K2801" s="166" t="s">
        <v>157</v>
      </c>
      <c r="L2801" s="94"/>
    </row>
    <row r="2802" spans="1:12" ht="15" customHeight="1">
      <c r="A2802" s="91">
        <v>2001011</v>
      </c>
      <c r="B2802" s="41" t="s">
        <v>97</v>
      </c>
      <c r="C2802" s="43">
        <v>201</v>
      </c>
      <c r="D2802" s="41" t="s">
        <v>152</v>
      </c>
      <c r="E2802" s="41">
        <v>142900</v>
      </c>
      <c r="F2802" s="202" t="s">
        <v>156</v>
      </c>
      <c r="G2802" s="41"/>
      <c r="H2802" s="41"/>
      <c r="I2802" s="41">
        <v>129.27000000000001</v>
      </c>
      <c r="J2802" s="203"/>
      <c r="K2802" s="166" t="s">
        <v>157</v>
      </c>
      <c r="L2802" s="94"/>
    </row>
    <row r="2803" spans="1:12" ht="15" customHeight="1">
      <c r="A2803" s="91">
        <v>2001011</v>
      </c>
      <c r="B2803" s="41" t="s">
        <v>97</v>
      </c>
      <c r="C2803" s="43">
        <v>201</v>
      </c>
      <c r="D2803" s="41" t="s">
        <v>152</v>
      </c>
      <c r="E2803" s="41">
        <v>142900</v>
      </c>
      <c r="F2803" s="202" t="s">
        <v>156</v>
      </c>
      <c r="G2803" s="41"/>
      <c r="H2803" s="41"/>
      <c r="I2803" s="41">
        <v>103.29</v>
      </c>
      <c r="J2803" s="203"/>
      <c r="K2803" s="166" t="s">
        <v>157</v>
      </c>
      <c r="L2803" s="94"/>
    </row>
    <row r="2804" spans="1:12" ht="15" customHeight="1">
      <c r="A2804" s="91">
        <v>2001011</v>
      </c>
      <c r="B2804" s="41" t="s">
        <v>97</v>
      </c>
      <c r="C2804" s="43">
        <v>201</v>
      </c>
      <c r="D2804" s="41" t="s">
        <v>152</v>
      </c>
      <c r="E2804" s="41">
        <v>142900</v>
      </c>
      <c r="F2804" s="202" t="s">
        <v>156</v>
      </c>
      <c r="G2804" s="41"/>
      <c r="H2804" s="41"/>
      <c r="I2804" s="41">
        <v>508.49</v>
      </c>
      <c r="J2804" s="203"/>
      <c r="K2804" s="166" t="s">
        <v>157</v>
      </c>
      <c r="L2804" s="94"/>
    </row>
    <row r="2805" spans="1:12" ht="15" customHeight="1">
      <c r="A2805" s="91">
        <v>2001011</v>
      </c>
      <c r="B2805" s="41" t="s">
        <v>97</v>
      </c>
      <c r="C2805" s="43">
        <v>201</v>
      </c>
      <c r="D2805" s="41" t="s">
        <v>152</v>
      </c>
      <c r="E2805" s="41">
        <v>142900</v>
      </c>
      <c r="F2805" s="202" t="s">
        <v>156</v>
      </c>
      <c r="G2805" s="41"/>
      <c r="H2805" s="41"/>
      <c r="I2805" s="41">
        <v>513.20000000000005</v>
      </c>
      <c r="J2805" s="203"/>
      <c r="K2805" s="166" t="s">
        <v>157</v>
      </c>
      <c r="L2805" s="94"/>
    </row>
    <row r="2806" spans="1:12" ht="15" customHeight="1">
      <c r="A2806" s="91">
        <v>2001021</v>
      </c>
      <c r="B2806" s="41" t="s">
        <v>89</v>
      </c>
      <c r="C2806" s="43">
        <v>201</v>
      </c>
      <c r="D2806" s="41" t="s">
        <v>152</v>
      </c>
      <c r="E2806" s="41">
        <v>142900</v>
      </c>
      <c r="F2806" s="202" t="s">
        <v>156</v>
      </c>
      <c r="G2806" s="41"/>
      <c r="H2806" s="41"/>
      <c r="I2806" s="41">
        <v>547.73</v>
      </c>
      <c r="J2806" s="203"/>
      <c r="K2806" s="166" t="s">
        <v>157</v>
      </c>
      <c r="L2806" s="94"/>
    </row>
    <row r="2807" spans="1:12" ht="15" customHeight="1">
      <c r="A2807" s="91">
        <v>2001021</v>
      </c>
      <c r="B2807" s="41" t="s">
        <v>89</v>
      </c>
      <c r="C2807" s="43">
        <v>201</v>
      </c>
      <c r="D2807" s="41" t="s">
        <v>152</v>
      </c>
      <c r="E2807" s="41">
        <v>142900</v>
      </c>
      <c r="F2807" s="202" t="s">
        <v>156</v>
      </c>
      <c r="G2807" s="41"/>
      <c r="H2807" s="41"/>
      <c r="I2807" s="41">
        <v>833.35</v>
      </c>
      <c r="J2807" s="203"/>
      <c r="K2807" s="166" t="s">
        <v>157</v>
      </c>
      <c r="L2807" s="94"/>
    </row>
    <row r="2808" spans="1:12" ht="15" customHeight="1">
      <c r="A2808" s="91">
        <v>2001021</v>
      </c>
      <c r="B2808" s="41" t="s">
        <v>89</v>
      </c>
      <c r="C2808" s="43">
        <v>201</v>
      </c>
      <c r="D2808" s="41" t="s">
        <v>152</v>
      </c>
      <c r="E2808" s="41">
        <v>142900</v>
      </c>
      <c r="F2808" s="202" t="s">
        <v>156</v>
      </c>
      <c r="G2808" s="41"/>
      <c r="H2808" s="41"/>
      <c r="I2808" s="41">
        <v>97.5</v>
      </c>
      <c r="J2808" s="203"/>
      <c r="K2808" s="166" t="s">
        <v>157</v>
      </c>
      <c r="L2808" s="94"/>
    </row>
    <row r="2809" spans="1:12" ht="15" customHeight="1">
      <c r="A2809" s="91">
        <v>2001021</v>
      </c>
      <c r="B2809" s="41" t="s">
        <v>89</v>
      </c>
      <c r="C2809" s="43">
        <v>201</v>
      </c>
      <c r="D2809" s="41" t="s">
        <v>152</v>
      </c>
      <c r="E2809" s="41">
        <v>142900</v>
      </c>
      <c r="F2809" s="202" t="s">
        <v>156</v>
      </c>
      <c r="G2809" s="41"/>
      <c r="H2809" s="41"/>
      <c r="I2809" s="41">
        <v>214.29</v>
      </c>
      <c r="J2809" s="203"/>
      <c r="K2809" s="166" t="s">
        <v>157</v>
      </c>
      <c r="L2809" s="94"/>
    </row>
    <row r="2810" spans="1:12" ht="15" customHeight="1">
      <c r="A2810" s="91">
        <v>2001021</v>
      </c>
      <c r="B2810" s="41" t="s">
        <v>89</v>
      </c>
      <c r="C2810" s="43">
        <v>201</v>
      </c>
      <c r="D2810" s="41" t="s">
        <v>152</v>
      </c>
      <c r="E2810" s="41">
        <v>142900</v>
      </c>
      <c r="F2810" s="202" t="s">
        <v>156</v>
      </c>
      <c r="G2810" s="41"/>
      <c r="H2810" s="41"/>
      <c r="I2810" s="41">
        <v>513.61</v>
      </c>
      <c r="J2810" s="203"/>
      <c r="K2810" s="166" t="s">
        <v>157</v>
      </c>
      <c r="L2810" s="94"/>
    </row>
    <row r="2811" spans="1:12" ht="15" customHeight="1">
      <c r="A2811" s="91">
        <v>2001041</v>
      </c>
      <c r="B2811" s="41" t="s">
        <v>98</v>
      </c>
      <c r="C2811" s="43">
        <v>201</v>
      </c>
      <c r="D2811" s="41" t="s">
        <v>152</v>
      </c>
      <c r="E2811" s="41">
        <v>142900</v>
      </c>
      <c r="F2811" s="202" t="s">
        <v>156</v>
      </c>
      <c r="G2811" s="41"/>
      <c r="H2811" s="41"/>
      <c r="I2811" s="41">
        <v>104.25</v>
      </c>
      <c r="J2811" s="203"/>
      <c r="K2811" s="166" t="s">
        <v>157</v>
      </c>
      <c r="L2811" s="94"/>
    </row>
    <row r="2812" spans="1:12" ht="15" customHeight="1">
      <c r="A2812" s="91">
        <v>2001041</v>
      </c>
      <c r="B2812" s="41" t="s">
        <v>98</v>
      </c>
      <c r="C2812" s="43">
        <v>201</v>
      </c>
      <c r="D2812" s="41" t="s">
        <v>152</v>
      </c>
      <c r="E2812" s="41">
        <v>142900</v>
      </c>
      <c r="F2812" s="202" t="s">
        <v>156</v>
      </c>
      <c r="G2812" s="41"/>
      <c r="H2812" s="41"/>
      <c r="I2812" s="41">
        <v>849.54</v>
      </c>
      <c r="J2812" s="203"/>
      <c r="K2812" s="166" t="s">
        <v>157</v>
      </c>
      <c r="L2812" s="94"/>
    </row>
    <row r="2813" spans="1:12" ht="15" customHeight="1">
      <c r="A2813" s="91">
        <v>2001041</v>
      </c>
      <c r="B2813" s="41" t="s">
        <v>98</v>
      </c>
      <c r="C2813" s="43">
        <v>201</v>
      </c>
      <c r="D2813" s="41" t="s">
        <v>152</v>
      </c>
      <c r="E2813" s="41">
        <v>142900</v>
      </c>
      <c r="F2813" s="202" t="s">
        <v>156</v>
      </c>
      <c r="G2813" s="41"/>
      <c r="H2813" s="41"/>
      <c r="I2813" s="41">
        <v>53.55</v>
      </c>
      <c r="J2813" s="203"/>
      <c r="K2813" s="166" t="s">
        <v>157</v>
      </c>
      <c r="L2813" s="94"/>
    </row>
    <row r="2814" spans="1:12" ht="15" customHeight="1">
      <c r="A2814" s="91">
        <v>2001041</v>
      </c>
      <c r="B2814" s="41" t="s">
        <v>98</v>
      </c>
      <c r="C2814" s="43">
        <v>201</v>
      </c>
      <c r="D2814" s="41" t="s">
        <v>152</v>
      </c>
      <c r="E2814" s="41">
        <v>142900</v>
      </c>
      <c r="F2814" s="202" t="s">
        <v>156</v>
      </c>
      <c r="G2814" s="41"/>
      <c r="H2814" s="41"/>
      <c r="I2814" s="41">
        <v>127.24</v>
      </c>
      <c r="J2814" s="203"/>
      <c r="K2814" s="166" t="s">
        <v>157</v>
      </c>
      <c r="L2814" s="94"/>
    </row>
    <row r="2815" spans="1:12" ht="15" customHeight="1">
      <c r="A2815" s="91">
        <v>2001041</v>
      </c>
      <c r="B2815" s="41" t="s">
        <v>98</v>
      </c>
      <c r="C2815" s="43">
        <v>201</v>
      </c>
      <c r="D2815" s="41" t="s">
        <v>152</v>
      </c>
      <c r="E2815" s="41">
        <v>142900</v>
      </c>
      <c r="F2815" s="202" t="s">
        <v>156</v>
      </c>
      <c r="G2815" s="41"/>
      <c r="H2815" s="41"/>
      <c r="I2815" s="41">
        <v>784.51</v>
      </c>
      <c r="J2815" s="203"/>
      <c r="K2815" s="166" t="s">
        <v>157</v>
      </c>
      <c r="L2815" s="94"/>
    </row>
    <row r="2816" spans="1:12" ht="15" customHeight="1">
      <c r="A2816" s="91">
        <v>2001041</v>
      </c>
      <c r="B2816" s="41" t="s">
        <v>98</v>
      </c>
      <c r="C2816" s="43">
        <v>201</v>
      </c>
      <c r="D2816" s="41" t="s">
        <v>152</v>
      </c>
      <c r="E2816" s="41">
        <v>142900</v>
      </c>
      <c r="F2816" s="202" t="s">
        <v>156</v>
      </c>
      <c r="G2816" s="41"/>
      <c r="H2816" s="41"/>
      <c r="I2816" s="41">
        <v>717.85</v>
      </c>
      <c r="J2816" s="203"/>
      <c r="K2816" s="166" t="s">
        <v>157</v>
      </c>
      <c r="L2816" s="94"/>
    </row>
    <row r="2817" spans="1:12" ht="15" customHeight="1">
      <c r="A2817" s="91">
        <v>2001041</v>
      </c>
      <c r="B2817" s="41" t="s">
        <v>98</v>
      </c>
      <c r="C2817" s="43">
        <v>201</v>
      </c>
      <c r="D2817" s="41" t="s">
        <v>152</v>
      </c>
      <c r="E2817" s="41">
        <v>142900</v>
      </c>
      <c r="F2817" s="202" t="s">
        <v>156</v>
      </c>
      <c r="G2817" s="41"/>
      <c r="H2817" s="41"/>
      <c r="I2817" s="41">
        <v>210</v>
      </c>
      <c r="J2817" s="203"/>
      <c r="K2817" s="166" t="s">
        <v>157</v>
      </c>
      <c r="L2817" s="94"/>
    </row>
    <row r="2818" spans="1:12" ht="15" customHeight="1">
      <c r="A2818" s="91">
        <v>2001041</v>
      </c>
      <c r="B2818" s="41" t="s">
        <v>98</v>
      </c>
      <c r="C2818" s="43">
        <v>201</v>
      </c>
      <c r="D2818" s="41" t="s">
        <v>152</v>
      </c>
      <c r="E2818" s="41">
        <v>142900</v>
      </c>
      <c r="F2818" s="202" t="s">
        <v>156</v>
      </c>
      <c r="G2818" s="41"/>
      <c r="H2818" s="41"/>
      <c r="I2818" s="41">
        <v>32</v>
      </c>
      <c r="J2818" s="203"/>
      <c r="K2818" s="166" t="s">
        <v>157</v>
      </c>
      <c r="L2818" s="94"/>
    </row>
    <row r="2819" spans="1:12" ht="15" customHeight="1">
      <c r="A2819" s="91">
        <v>2001041</v>
      </c>
      <c r="B2819" s="41" t="s">
        <v>98</v>
      </c>
      <c r="C2819" s="43">
        <v>201</v>
      </c>
      <c r="D2819" s="41" t="s">
        <v>152</v>
      </c>
      <c r="E2819" s="41">
        <v>142900</v>
      </c>
      <c r="F2819" s="202" t="s">
        <v>156</v>
      </c>
      <c r="G2819" s="41"/>
      <c r="H2819" s="41"/>
      <c r="I2819" s="41">
        <v>131.25</v>
      </c>
      <c r="J2819" s="203"/>
      <c r="K2819" s="166" t="s">
        <v>157</v>
      </c>
      <c r="L2819" s="94"/>
    </row>
    <row r="2820" spans="1:12" ht="15" customHeight="1">
      <c r="A2820" s="91">
        <v>2001041</v>
      </c>
      <c r="B2820" s="41" t="s">
        <v>98</v>
      </c>
      <c r="C2820" s="43">
        <v>201</v>
      </c>
      <c r="D2820" s="41" t="s">
        <v>152</v>
      </c>
      <c r="E2820" s="41">
        <v>142900</v>
      </c>
      <c r="F2820" s="202" t="s">
        <v>156</v>
      </c>
      <c r="G2820" s="41"/>
      <c r="H2820" s="41"/>
      <c r="I2820" s="41">
        <v>131.25</v>
      </c>
      <c r="J2820" s="203"/>
      <c r="K2820" s="166" t="s">
        <v>157</v>
      </c>
      <c r="L2820" s="94"/>
    </row>
    <row r="2821" spans="1:12" ht="15" customHeight="1">
      <c r="A2821" s="91">
        <v>2001041</v>
      </c>
      <c r="B2821" s="41" t="s">
        <v>98</v>
      </c>
      <c r="C2821" s="43">
        <v>201</v>
      </c>
      <c r="D2821" s="41" t="s">
        <v>152</v>
      </c>
      <c r="E2821" s="41">
        <v>142900</v>
      </c>
      <c r="F2821" s="202" t="s">
        <v>156</v>
      </c>
      <c r="G2821" s="41"/>
      <c r="H2821" s="41"/>
      <c r="I2821" s="41">
        <v>2073.4</v>
      </c>
      <c r="J2821" s="203"/>
      <c r="K2821" s="166" t="s">
        <v>157</v>
      </c>
      <c r="L2821" s="94"/>
    </row>
    <row r="2822" spans="1:12" ht="15" customHeight="1">
      <c r="A2822" s="91">
        <v>2001041</v>
      </c>
      <c r="B2822" s="41" t="s">
        <v>98</v>
      </c>
      <c r="C2822" s="43">
        <v>201</v>
      </c>
      <c r="D2822" s="41" t="s">
        <v>152</v>
      </c>
      <c r="E2822" s="41">
        <v>142900</v>
      </c>
      <c r="F2822" s="202" t="s">
        <v>156</v>
      </c>
      <c r="G2822" s="41"/>
      <c r="H2822" s="41"/>
      <c r="I2822" s="41">
        <v>625.28</v>
      </c>
      <c r="J2822" s="203"/>
      <c r="K2822" s="166" t="s">
        <v>157</v>
      </c>
      <c r="L2822" s="94"/>
    </row>
    <row r="2823" spans="1:12" ht="15" customHeight="1">
      <c r="A2823" s="91">
        <v>2001041</v>
      </c>
      <c r="B2823" s="41" t="s">
        <v>98</v>
      </c>
      <c r="C2823" s="43">
        <v>201</v>
      </c>
      <c r="D2823" s="41" t="s">
        <v>152</v>
      </c>
      <c r="E2823" s="41">
        <v>142900</v>
      </c>
      <c r="F2823" s="202" t="s">
        <v>156</v>
      </c>
      <c r="G2823" s="41"/>
      <c r="H2823" s="41"/>
      <c r="I2823" s="41">
        <v>1885.91</v>
      </c>
      <c r="J2823" s="203"/>
      <c r="K2823" s="166" t="s">
        <v>157</v>
      </c>
      <c r="L2823" s="94"/>
    </row>
    <row r="2824" spans="1:12" ht="15" customHeight="1">
      <c r="A2824" s="91">
        <v>2001041</v>
      </c>
      <c r="B2824" s="41" t="s">
        <v>98</v>
      </c>
      <c r="C2824" s="43">
        <v>201</v>
      </c>
      <c r="D2824" s="41" t="s">
        <v>152</v>
      </c>
      <c r="E2824" s="41">
        <v>142900</v>
      </c>
      <c r="F2824" s="202" t="s">
        <v>156</v>
      </c>
      <c r="G2824" s="41"/>
      <c r="H2824" s="41"/>
      <c r="I2824" s="41">
        <v>266</v>
      </c>
      <c r="J2824" s="203"/>
      <c r="K2824" s="166" t="s">
        <v>157</v>
      </c>
      <c r="L2824" s="94"/>
    </row>
    <row r="2825" spans="1:12" ht="15" customHeight="1">
      <c r="A2825" s="91">
        <v>2001041</v>
      </c>
      <c r="B2825" s="41" t="s">
        <v>98</v>
      </c>
      <c r="C2825" s="43">
        <v>201</v>
      </c>
      <c r="D2825" s="41" t="s">
        <v>152</v>
      </c>
      <c r="E2825" s="41">
        <v>142900</v>
      </c>
      <c r="F2825" s="202" t="s">
        <v>156</v>
      </c>
      <c r="G2825" s="41"/>
      <c r="H2825" s="41"/>
      <c r="I2825" s="41">
        <v>107.14</v>
      </c>
      <c r="J2825" s="203"/>
      <c r="K2825" s="166" t="s">
        <v>157</v>
      </c>
      <c r="L2825" s="94"/>
    </row>
    <row r="2826" spans="1:12" ht="15" customHeight="1">
      <c r="A2826" s="91">
        <v>2001041</v>
      </c>
      <c r="B2826" s="41" t="s">
        <v>98</v>
      </c>
      <c r="C2826" s="43">
        <v>201</v>
      </c>
      <c r="D2826" s="41" t="s">
        <v>152</v>
      </c>
      <c r="E2826" s="41">
        <v>142900</v>
      </c>
      <c r="F2826" s="202" t="s">
        <v>156</v>
      </c>
      <c r="G2826" s="41"/>
      <c r="H2826" s="41"/>
      <c r="I2826" s="41">
        <v>895.38</v>
      </c>
      <c r="J2826" s="203"/>
      <c r="K2826" s="166" t="s">
        <v>157</v>
      </c>
      <c r="L2826" s="94"/>
    </row>
    <row r="2827" spans="1:12" ht="15" customHeight="1">
      <c r="A2827" s="91">
        <v>2001041</v>
      </c>
      <c r="B2827" s="41" t="s">
        <v>98</v>
      </c>
      <c r="C2827" s="43">
        <v>201</v>
      </c>
      <c r="D2827" s="41" t="s">
        <v>152</v>
      </c>
      <c r="E2827" s="41">
        <v>142900</v>
      </c>
      <c r="F2827" s="202" t="s">
        <v>156</v>
      </c>
      <c r="G2827" s="41"/>
      <c r="H2827" s="41"/>
      <c r="I2827" s="41">
        <v>973.93</v>
      </c>
      <c r="J2827" s="203"/>
      <c r="K2827" s="166" t="s">
        <v>157</v>
      </c>
      <c r="L2827" s="94"/>
    </row>
    <row r="2828" spans="1:12" ht="15" customHeight="1">
      <c r="A2828" s="91">
        <v>2001041</v>
      </c>
      <c r="B2828" s="41" t="s">
        <v>98</v>
      </c>
      <c r="C2828" s="43">
        <v>201</v>
      </c>
      <c r="D2828" s="41" t="s">
        <v>152</v>
      </c>
      <c r="E2828" s="41">
        <v>142900</v>
      </c>
      <c r="F2828" s="202" t="s">
        <v>156</v>
      </c>
      <c r="G2828" s="41"/>
      <c r="H2828" s="41"/>
      <c r="I2828" s="41">
        <v>574.5</v>
      </c>
      <c r="J2828" s="203"/>
      <c r="K2828" s="166" t="s">
        <v>157</v>
      </c>
      <c r="L2828" s="94"/>
    </row>
    <row r="2829" spans="1:12" ht="15" customHeight="1">
      <c r="A2829" s="91">
        <v>2001041</v>
      </c>
      <c r="B2829" s="41" t="s">
        <v>98</v>
      </c>
      <c r="C2829" s="43">
        <v>201</v>
      </c>
      <c r="D2829" s="41" t="s">
        <v>152</v>
      </c>
      <c r="E2829" s="41">
        <v>142900</v>
      </c>
      <c r="F2829" s="202" t="s">
        <v>156</v>
      </c>
      <c r="G2829" s="41"/>
      <c r="H2829" s="41"/>
      <c r="I2829" s="41">
        <v>97.5</v>
      </c>
      <c r="J2829" s="203"/>
      <c r="K2829" s="166" t="s">
        <v>157</v>
      </c>
      <c r="L2829" s="94"/>
    </row>
    <row r="2830" spans="1:12" ht="15" customHeight="1">
      <c r="A2830" s="91">
        <v>2001041</v>
      </c>
      <c r="B2830" s="41" t="s">
        <v>98</v>
      </c>
      <c r="C2830" s="43">
        <v>201</v>
      </c>
      <c r="D2830" s="41" t="s">
        <v>152</v>
      </c>
      <c r="E2830" s="41">
        <v>142900</v>
      </c>
      <c r="F2830" s="202" t="s">
        <v>156</v>
      </c>
      <c r="G2830" s="41"/>
      <c r="H2830" s="41"/>
      <c r="I2830" s="41">
        <v>9</v>
      </c>
      <c r="J2830" s="203"/>
      <c r="K2830" s="166" t="s">
        <v>157</v>
      </c>
      <c r="L2830" s="94"/>
    </row>
    <row r="2831" spans="1:12" ht="15" customHeight="1">
      <c r="A2831" s="91">
        <v>2001041</v>
      </c>
      <c r="B2831" s="41" t="s">
        <v>98</v>
      </c>
      <c r="C2831" s="43">
        <v>201</v>
      </c>
      <c r="D2831" s="41" t="s">
        <v>152</v>
      </c>
      <c r="E2831" s="41">
        <v>142900</v>
      </c>
      <c r="F2831" s="202" t="s">
        <v>156</v>
      </c>
      <c r="G2831" s="41"/>
      <c r="H2831" s="41"/>
      <c r="I2831" s="41">
        <v>880.87</v>
      </c>
      <c r="J2831" s="203"/>
      <c r="K2831" s="166" t="s">
        <v>157</v>
      </c>
      <c r="L2831" s="94"/>
    </row>
    <row r="2832" spans="1:12" ht="15" customHeight="1">
      <c r="A2832" s="91">
        <v>2000010</v>
      </c>
      <c r="B2832" s="41" t="s">
        <v>159</v>
      </c>
      <c r="C2832" s="43">
        <v>201</v>
      </c>
      <c r="D2832" s="41" t="s">
        <v>152</v>
      </c>
      <c r="E2832" s="41">
        <v>142900</v>
      </c>
      <c r="F2832" s="202" t="s">
        <v>156</v>
      </c>
      <c r="G2832" s="41"/>
      <c r="H2832" s="41"/>
      <c r="I2832" s="41">
        <v>128.88999999999999</v>
      </c>
      <c r="J2832" s="203"/>
      <c r="K2832" s="286" t="s">
        <v>161</v>
      </c>
      <c r="L2832" s="94"/>
    </row>
    <row r="2833" spans="1:12" ht="15" customHeight="1">
      <c r="A2833" s="91">
        <v>2001041</v>
      </c>
      <c r="B2833" s="41" t="s">
        <v>98</v>
      </c>
      <c r="C2833" s="43">
        <v>201</v>
      </c>
      <c r="D2833" s="41" t="s">
        <v>152</v>
      </c>
      <c r="E2833" s="41">
        <v>142900</v>
      </c>
      <c r="F2833" s="202" t="s">
        <v>156</v>
      </c>
      <c r="G2833" s="41"/>
      <c r="H2833" s="41"/>
      <c r="I2833" s="41">
        <v>113.65</v>
      </c>
      <c r="J2833" s="203"/>
      <c r="K2833" s="166" t="s">
        <v>157</v>
      </c>
      <c r="L2833" s="94"/>
    </row>
    <row r="2834" spans="1:12" ht="15" customHeight="1">
      <c r="A2834" s="91">
        <v>2001041</v>
      </c>
      <c r="B2834" s="41" t="s">
        <v>98</v>
      </c>
      <c r="C2834" s="43">
        <v>201</v>
      </c>
      <c r="D2834" s="41" t="s">
        <v>152</v>
      </c>
      <c r="E2834" s="41">
        <v>142900</v>
      </c>
      <c r="F2834" s="202" t="s">
        <v>156</v>
      </c>
      <c r="G2834" s="41"/>
      <c r="H2834" s="41"/>
      <c r="I2834" s="41">
        <v>829.79</v>
      </c>
      <c r="J2834" s="203"/>
      <c r="K2834" s="166" t="s">
        <v>157</v>
      </c>
      <c r="L2834" s="94"/>
    </row>
    <row r="2835" spans="1:12" ht="15" customHeight="1">
      <c r="A2835" s="91">
        <v>2001041</v>
      </c>
      <c r="B2835" s="41" t="s">
        <v>98</v>
      </c>
      <c r="C2835" s="43">
        <v>201</v>
      </c>
      <c r="D2835" s="41" t="s">
        <v>152</v>
      </c>
      <c r="E2835" s="41">
        <v>142900</v>
      </c>
      <c r="F2835" s="202" t="s">
        <v>156</v>
      </c>
      <c r="G2835" s="41"/>
      <c r="H2835" s="41"/>
      <c r="I2835" s="41">
        <v>147.5</v>
      </c>
      <c r="J2835" s="203"/>
      <c r="K2835" s="166" t="s">
        <v>157</v>
      </c>
      <c r="L2835" s="94"/>
    </row>
    <row r="2836" spans="1:12" ht="15" customHeight="1">
      <c r="A2836" s="91">
        <v>2001051</v>
      </c>
      <c r="B2836" s="41" t="s">
        <v>87</v>
      </c>
      <c r="C2836" s="43">
        <v>201</v>
      </c>
      <c r="D2836" s="41" t="s">
        <v>152</v>
      </c>
      <c r="E2836" s="41">
        <v>142900</v>
      </c>
      <c r="F2836" s="202" t="s">
        <v>156</v>
      </c>
      <c r="G2836" s="41"/>
      <c r="H2836" s="41"/>
      <c r="I2836" s="41">
        <v>627.48</v>
      </c>
      <c r="J2836" s="203"/>
      <c r="K2836" s="166" t="s">
        <v>157</v>
      </c>
      <c r="L2836" s="94"/>
    </row>
    <row r="2837" spans="1:12" ht="15" customHeight="1">
      <c r="A2837" s="91">
        <v>2001021</v>
      </c>
      <c r="B2837" s="41" t="s">
        <v>89</v>
      </c>
      <c r="C2837" s="43">
        <v>201</v>
      </c>
      <c r="D2837" s="41" t="s">
        <v>152</v>
      </c>
      <c r="E2837" s="41">
        <v>142900</v>
      </c>
      <c r="F2837" s="202" t="s">
        <v>156</v>
      </c>
      <c r="G2837" s="41"/>
      <c r="H2837" s="41"/>
      <c r="I2837" s="41">
        <v>131.25</v>
      </c>
      <c r="J2837" s="203"/>
      <c r="K2837" s="166" t="s">
        <v>157</v>
      </c>
      <c r="L2837" s="94"/>
    </row>
    <row r="2838" spans="1:12" ht="15" customHeight="1">
      <c r="A2838" s="91">
        <v>2001021</v>
      </c>
      <c r="B2838" s="41" t="s">
        <v>89</v>
      </c>
      <c r="C2838" s="43">
        <v>201</v>
      </c>
      <c r="D2838" s="41" t="s">
        <v>152</v>
      </c>
      <c r="E2838" s="41">
        <v>142900</v>
      </c>
      <c r="F2838" s="202" t="s">
        <v>156</v>
      </c>
      <c r="G2838" s="41"/>
      <c r="H2838" s="41"/>
      <c r="I2838" s="41">
        <v>151.16999999999999</v>
      </c>
      <c r="J2838" s="203"/>
      <c r="K2838" s="166" t="s">
        <v>157</v>
      </c>
      <c r="L2838" s="94"/>
    </row>
    <row r="2839" spans="1:12" ht="15" customHeight="1">
      <c r="A2839" s="91">
        <v>2001021</v>
      </c>
      <c r="B2839" s="41" t="s">
        <v>89</v>
      </c>
      <c r="C2839" s="43">
        <v>201</v>
      </c>
      <c r="D2839" s="41" t="s">
        <v>152</v>
      </c>
      <c r="E2839" s="41">
        <v>142900</v>
      </c>
      <c r="F2839" s="202" t="s">
        <v>156</v>
      </c>
      <c r="G2839" s="41"/>
      <c r="H2839" s="41"/>
      <c r="I2839" s="41">
        <v>385.99</v>
      </c>
      <c r="J2839" s="203"/>
      <c r="K2839" s="166" t="s">
        <v>157</v>
      </c>
      <c r="L2839" s="94"/>
    </row>
    <row r="2840" spans="1:12" ht="15" customHeight="1">
      <c r="A2840" s="91">
        <v>2001021</v>
      </c>
      <c r="B2840" s="41" t="s">
        <v>89</v>
      </c>
      <c r="C2840" s="43">
        <v>201</v>
      </c>
      <c r="D2840" s="41" t="s">
        <v>152</v>
      </c>
      <c r="E2840" s="41">
        <v>142900</v>
      </c>
      <c r="F2840" s="202" t="s">
        <v>156</v>
      </c>
      <c r="G2840" s="41"/>
      <c r="H2840" s="41"/>
      <c r="I2840" s="41">
        <v>1096.77</v>
      </c>
      <c r="J2840" s="203"/>
      <c r="K2840" s="166" t="s">
        <v>157</v>
      </c>
      <c r="L2840" s="94"/>
    </row>
    <row r="2841" spans="1:12" ht="15" customHeight="1">
      <c r="A2841" s="91">
        <v>2001021</v>
      </c>
      <c r="B2841" s="41" t="s">
        <v>89</v>
      </c>
      <c r="C2841" s="43">
        <v>201</v>
      </c>
      <c r="D2841" s="41" t="s">
        <v>152</v>
      </c>
      <c r="E2841" s="41">
        <v>142900</v>
      </c>
      <c r="F2841" s="202" t="s">
        <v>156</v>
      </c>
      <c r="G2841" s="41"/>
      <c r="H2841" s="41"/>
      <c r="I2841" s="41">
        <v>356.59</v>
      </c>
      <c r="J2841" s="203"/>
      <c r="K2841" s="166" t="s">
        <v>157</v>
      </c>
      <c r="L2841" s="94"/>
    </row>
    <row r="2842" spans="1:12" ht="15" customHeight="1">
      <c r="A2842" s="91">
        <v>2000010</v>
      </c>
      <c r="B2842" s="41" t="s">
        <v>159</v>
      </c>
      <c r="C2842" s="43">
        <v>201</v>
      </c>
      <c r="D2842" s="41" t="s">
        <v>152</v>
      </c>
      <c r="E2842" s="41">
        <v>142900</v>
      </c>
      <c r="F2842" s="202" t="s">
        <v>156</v>
      </c>
      <c r="G2842" s="41"/>
      <c r="H2842" s="41"/>
      <c r="I2842" s="41">
        <v>133.61000000000001</v>
      </c>
      <c r="J2842" s="203"/>
      <c r="K2842" s="286" t="s">
        <v>161</v>
      </c>
      <c r="L2842" s="94"/>
    </row>
    <row r="2843" spans="1:12" ht="15" customHeight="1">
      <c r="A2843" s="91">
        <v>2001011</v>
      </c>
      <c r="B2843" s="41" t="s">
        <v>97</v>
      </c>
      <c r="C2843" s="43">
        <v>201</v>
      </c>
      <c r="D2843" s="41" t="s">
        <v>152</v>
      </c>
      <c r="E2843" s="41">
        <v>142900</v>
      </c>
      <c r="F2843" s="202" t="s">
        <v>156</v>
      </c>
      <c r="G2843" s="41"/>
      <c r="H2843" s="41"/>
      <c r="I2843" s="41">
        <v>177.51</v>
      </c>
      <c r="J2843" s="203"/>
      <c r="K2843" s="166" t="s">
        <v>157</v>
      </c>
      <c r="L2843" s="94"/>
    </row>
    <row r="2844" spans="1:12" ht="15" customHeight="1">
      <c r="A2844" s="91">
        <v>2001011</v>
      </c>
      <c r="B2844" s="41" t="s">
        <v>97</v>
      </c>
      <c r="C2844" s="43">
        <v>201</v>
      </c>
      <c r="D2844" s="41" t="s">
        <v>152</v>
      </c>
      <c r="E2844" s="41">
        <v>142900</v>
      </c>
      <c r="F2844" s="202" t="s">
        <v>156</v>
      </c>
      <c r="G2844" s="41"/>
      <c r="H2844" s="41"/>
      <c r="I2844" s="41">
        <v>46.14</v>
      </c>
      <c r="J2844" s="203"/>
      <c r="K2844" s="166" t="s">
        <v>157</v>
      </c>
      <c r="L2844" s="94"/>
    </row>
    <row r="2845" spans="1:12" ht="15" customHeight="1">
      <c r="A2845" s="91">
        <v>2001011</v>
      </c>
      <c r="B2845" s="41" t="s">
        <v>97</v>
      </c>
      <c r="C2845" s="43">
        <v>201</v>
      </c>
      <c r="D2845" s="41" t="s">
        <v>152</v>
      </c>
      <c r="E2845" s="41">
        <v>142900</v>
      </c>
      <c r="F2845" s="202" t="s">
        <v>156</v>
      </c>
      <c r="G2845" s="41"/>
      <c r="H2845" s="41"/>
      <c r="I2845" s="41">
        <v>111</v>
      </c>
      <c r="J2845" s="203"/>
      <c r="K2845" s="166" t="s">
        <v>157</v>
      </c>
      <c r="L2845" s="94"/>
    </row>
    <row r="2846" spans="1:12" ht="15" customHeight="1">
      <c r="A2846" s="91">
        <v>2001011</v>
      </c>
      <c r="B2846" s="41" t="s">
        <v>97</v>
      </c>
      <c r="C2846" s="43">
        <v>201</v>
      </c>
      <c r="D2846" s="41" t="s">
        <v>152</v>
      </c>
      <c r="E2846" s="41">
        <v>142900</v>
      </c>
      <c r="F2846" s="202" t="s">
        <v>156</v>
      </c>
      <c r="G2846" s="41"/>
      <c r="H2846" s="41"/>
      <c r="I2846" s="41">
        <v>704.35</v>
      </c>
      <c r="J2846" s="203"/>
      <c r="K2846" s="166" t="s">
        <v>157</v>
      </c>
      <c r="L2846" s="94"/>
    </row>
    <row r="2847" spans="1:12" ht="15" customHeight="1">
      <c r="A2847" s="91">
        <v>2001011</v>
      </c>
      <c r="B2847" s="41" t="s">
        <v>97</v>
      </c>
      <c r="C2847" s="43">
        <v>201</v>
      </c>
      <c r="D2847" s="41" t="s">
        <v>152</v>
      </c>
      <c r="E2847" s="41">
        <v>142900</v>
      </c>
      <c r="F2847" s="202" t="s">
        <v>156</v>
      </c>
      <c r="G2847" s="41"/>
      <c r="H2847" s="41"/>
      <c r="I2847" s="41">
        <v>331.83</v>
      </c>
      <c r="J2847" s="203"/>
      <c r="K2847" s="166" t="s">
        <v>157</v>
      </c>
      <c r="L2847" s="94"/>
    </row>
    <row r="2848" spans="1:12" ht="15" customHeight="1">
      <c r="A2848" s="91">
        <v>2001011</v>
      </c>
      <c r="B2848" s="41" t="s">
        <v>97</v>
      </c>
      <c r="C2848" s="43">
        <v>201</v>
      </c>
      <c r="D2848" s="41" t="s">
        <v>152</v>
      </c>
      <c r="E2848" s="41">
        <v>142900</v>
      </c>
      <c r="F2848" s="202" t="s">
        <v>156</v>
      </c>
      <c r="G2848" s="41"/>
      <c r="H2848" s="41"/>
      <c r="I2848" s="41">
        <v>322.01</v>
      </c>
      <c r="J2848" s="203"/>
      <c r="K2848" s="166" t="s">
        <v>157</v>
      </c>
      <c r="L2848" s="94"/>
    </row>
    <row r="2849" spans="1:12" ht="15" customHeight="1">
      <c r="A2849" s="91">
        <v>2001011</v>
      </c>
      <c r="B2849" s="41" t="s">
        <v>97</v>
      </c>
      <c r="C2849" s="43">
        <v>201</v>
      </c>
      <c r="D2849" s="41" t="s">
        <v>152</v>
      </c>
      <c r="E2849" s="41">
        <v>142900</v>
      </c>
      <c r="F2849" s="202" t="s">
        <v>156</v>
      </c>
      <c r="G2849" s="41"/>
      <c r="H2849" s="41"/>
      <c r="I2849" s="41">
        <v>129.27000000000001</v>
      </c>
      <c r="J2849" s="203"/>
      <c r="K2849" s="166" t="s">
        <v>157</v>
      </c>
      <c r="L2849" s="94"/>
    </row>
    <row r="2850" spans="1:12" ht="15" customHeight="1">
      <c r="A2850" s="91">
        <v>2001011</v>
      </c>
      <c r="B2850" s="41" t="s">
        <v>97</v>
      </c>
      <c r="C2850" s="43">
        <v>201</v>
      </c>
      <c r="D2850" s="41" t="s">
        <v>152</v>
      </c>
      <c r="E2850" s="41">
        <v>142900</v>
      </c>
      <c r="F2850" s="202" t="s">
        <v>156</v>
      </c>
      <c r="G2850" s="41"/>
      <c r="H2850" s="41"/>
      <c r="I2850" s="41">
        <v>129.27000000000001</v>
      </c>
      <c r="J2850" s="203"/>
      <c r="K2850" s="166" t="s">
        <v>157</v>
      </c>
      <c r="L2850" s="94"/>
    </row>
    <row r="2851" spans="1:12" ht="15" customHeight="1">
      <c r="A2851" s="91">
        <v>2001011</v>
      </c>
      <c r="B2851" s="41" t="s">
        <v>97</v>
      </c>
      <c r="C2851" s="43">
        <v>201</v>
      </c>
      <c r="D2851" s="41" t="s">
        <v>152</v>
      </c>
      <c r="E2851" s="41">
        <v>142900</v>
      </c>
      <c r="F2851" s="202" t="s">
        <v>156</v>
      </c>
      <c r="G2851" s="41"/>
      <c r="H2851" s="41"/>
      <c r="I2851" s="41">
        <v>545.74</v>
      </c>
      <c r="J2851" s="203"/>
      <c r="K2851" s="166" t="s">
        <v>157</v>
      </c>
      <c r="L2851" s="94"/>
    </row>
    <row r="2852" spans="1:12" ht="15" customHeight="1">
      <c r="A2852" s="91">
        <v>2001011</v>
      </c>
      <c r="B2852" s="41" t="s">
        <v>97</v>
      </c>
      <c r="C2852" s="43">
        <v>201</v>
      </c>
      <c r="D2852" s="41" t="s">
        <v>152</v>
      </c>
      <c r="E2852" s="41">
        <v>142900</v>
      </c>
      <c r="F2852" s="202" t="s">
        <v>156</v>
      </c>
      <c r="G2852" s="41"/>
      <c r="H2852" s="41"/>
      <c r="I2852" s="41">
        <v>39.94</v>
      </c>
      <c r="J2852" s="203"/>
      <c r="K2852" s="166" t="s">
        <v>157</v>
      </c>
      <c r="L2852" s="94"/>
    </row>
    <row r="2853" spans="1:12" ht="15" customHeight="1">
      <c r="A2853" s="91">
        <v>2001011</v>
      </c>
      <c r="B2853" s="41" t="s">
        <v>97</v>
      </c>
      <c r="C2853" s="43">
        <v>201</v>
      </c>
      <c r="D2853" s="41" t="s">
        <v>152</v>
      </c>
      <c r="E2853" s="41">
        <v>142900</v>
      </c>
      <c r="F2853" s="202" t="s">
        <v>156</v>
      </c>
      <c r="G2853" s="41"/>
      <c r="H2853" s="41"/>
      <c r="I2853" s="41">
        <v>215.21</v>
      </c>
      <c r="J2853" s="203"/>
      <c r="K2853" s="166" t="s">
        <v>157</v>
      </c>
      <c r="L2853" s="94"/>
    </row>
    <row r="2854" spans="1:12" ht="15" customHeight="1">
      <c r="A2854" s="91">
        <v>2001011</v>
      </c>
      <c r="B2854" s="41" t="s">
        <v>97</v>
      </c>
      <c r="C2854" s="43">
        <v>201</v>
      </c>
      <c r="D2854" s="41" t="s">
        <v>152</v>
      </c>
      <c r="E2854" s="41">
        <v>142900</v>
      </c>
      <c r="F2854" s="202" t="s">
        <v>156</v>
      </c>
      <c r="G2854" s="41"/>
      <c r="H2854" s="41"/>
      <c r="I2854" s="41">
        <v>46.14</v>
      </c>
      <c r="J2854" s="203"/>
      <c r="K2854" s="166" t="s">
        <v>157</v>
      </c>
      <c r="L2854" s="94"/>
    </row>
    <row r="2855" spans="1:12" ht="15" customHeight="1">
      <c r="A2855" s="91">
        <v>2001011</v>
      </c>
      <c r="B2855" s="41" t="s">
        <v>97</v>
      </c>
      <c r="C2855" s="43">
        <v>201</v>
      </c>
      <c r="D2855" s="41" t="s">
        <v>152</v>
      </c>
      <c r="E2855" s="41">
        <v>142900</v>
      </c>
      <c r="F2855" s="202" t="s">
        <v>156</v>
      </c>
      <c r="G2855" s="41"/>
      <c r="H2855" s="41"/>
      <c r="I2855" s="41">
        <v>319.08</v>
      </c>
      <c r="J2855" s="203"/>
      <c r="K2855" s="166" t="s">
        <v>157</v>
      </c>
      <c r="L2855" s="94"/>
    </row>
    <row r="2856" spans="1:12" ht="15" customHeight="1">
      <c r="A2856" s="91">
        <v>2001021</v>
      </c>
      <c r="B2856" s="41" t="s">
        <v>89</v>
      </c>
      <c r="C2856" s="43">
        <v>201</v>
      </c>
      <c r="D2856" s="41" t="s">
        <v>152</v>
      </c>
      <c r="E2856" s="41">
        <v>142900</v>
      </c>
      <c r="F2856" s="202" t="s">
        <v>156</v>
      </c>
      <c r="G2856" s="41"/>
      <c r="H2856" s="41"/>
      <c r="I2856" s="41">
        <v>107.14</v>
      </c>
      <c r="J2856" s="203"/>
      <c r="K2856" s="166" t="s">
        <v>157</v>
      </c>
      <c r="L2856" s="94"/>
    </row>
    <row r="2857" spans="1:12" ht="15" customHeight="1">
      <c r="A2857" s="91">
        <v>2001011</v>
      </c>
      <c r="B2857" s="41" t="s">
        <v>97</v>
      </c>
      <c r="C2857" s="43">
        <v>201</v>
      </c>
      <c r="D2857" s="41" t="s">
        <v>152</v>
      </c>
      <c r="E2857" s="41">
        <v>142900</v>
      </c>
      <c r="F2857" s="202" t="s">
        <v>156</v>
      </c>
      <c r="G2857" s="41"/>
      <c r="H2857" s="41"/>
      <c r="I2857" s="41">
        <v>158</v>
      </c>
      <c r="J2857" s="203"/>
      <c r="K2857" s="166" t="s">
        <v>157</v>
      </c>
      <c r="L2857" s="94"/>
    </row>
    <row r="2858" spans="1:12" ht="15" customHeight="1">
      <c r="A2858" s="91">
        <v>2001011</v>
      </c>
      <c r="B2858" s="41" t="s">
        <v>97</v>
      </c>
      <c r="C2858" s="43">
        <v>201</v>
      </c>
      <c r="D2858" s="41" t="s">
        <v>152</v>
      </c>
      <c r="E2858" s="41">
        <v>142900</v>
      </c>
      <c r="F2858" s="202" t="s">
        <v>156</v>
      </c>
      <c r="G2858" s="41"/>
      <c r="H2858" s="41"/>
      <c r="I2858" s="41">
        <v>887.16</v>
      </c>
      <c r="J2858" s="203"/>
      <c r="K2858" s="166" t="s">
        <v>157</v>
      </c>
      <c r="L2858" s="94"/>
    </row>
    <row r="2859" spans="1:12" ht="15" customHeight="1">
      <c r="A2859" s="91">
        <v>2001051</v>
      </c>
      <c r="B2859" s="41" t="s">
        <v>87</v>
      </c>
      <c r="C2859" s="43">
        <v>201</v>
      </c>
      <c r="D2859" s="41" t="s">
        <v>152</v>
      </c>
      <c r="E2859" s="41">
        <v>142900</v>
      </c>
      <c r="F2859" s="202" t="s">
        <v>156</v>
      </c>
      <c r="G2859" s="41"/>
      <c r="H2859" s="41"/>
      <c r="I2859" s="41">
        <v>511.5</v>
      </c>
      <c r="J2859" s="203"/>
      <c r="K2859" s="166" t="s">
        <v>157</v>
      </c>
      <c r="L2859" s="94"/>
    </row>
    <row r="2860" spans="1:12" ht="15" customHeight="1">
      <c r="A2860" s="91">
        <v>2001051</v>
      </c>
      <c r="B2860" s="41" t="s">
        <v>87</v>
      </c>
      <c r="C2860" s="43">
        <v>201</v>
      </c>
      <c r="D2860" s="41" t="s">
        <v>152</v>
      </c>
      <c r="E2860" s="41">
        <v>142900</v>
      </c>
      <c r="F2860" s="202" t="s">
        <v>156</v>
      </c>
      <c r="G2860" s="41"/>
      <c r="H2860" s="41"/>
      <c r="I2860" s="41">
        <v>599.79999999999995</v>
      </c>
      <c r="J2860" s="203"/>
      <c r="K2860" s="166" t="s">
        <v>157</v>
      </c>
      <c r="L2860" s="94"/>
    </row>
    <row r="2861" spans="1:12" ht="15" customHeight="1">
      <c r="A2861" s="91">
        <v>2001051</v>
      </c>
      <c r="B2861" s="41" t="s">
        <v>87</v>
      </c>
      <c r="C2861" s="43">
        <v>201</v>
      </c>
      <c r="D2861" s="41" t="s">
        <v>152</v>
      </c>
      <c r="E2861" s="41">
        <v>142900</v>
      </c>
      <c r="F2861" s="202" t="s">
        <v>156</v>
      </c>
      <c r="G2861" s="41"/>
      <c r="H2861" s="41"/>
      <c r="I2861" s="41">
        <v>802.52</v>
      </c>
      <c r="J2861" s="203"/>
      <c r="K2861" s="166" t="s">
        <v>157</v>
      </c>
      <c r="L2861" s="94"/>
    </row>
    <row r="2862" spans="1:12" ht="15" customHeight="1">
      <c r="A2862" s="91">
        <v>2001051</v>
      </c>
      <c r="B2862" s="41" t="s">
        <v>87</v>
      </c>
      <c r="C2862" s="43">
        <v>201</v>
      </c>
      <c r="D2862" s="41" t="s">
        <v>152</v>
      </c>
      <c r="E2862" s="41">
        <v>142900</v>
      </c>
      <c r="F2862" s="202" t="s">
        <v>156</v>
      </c>
      <c r="G2862" s="41"/>
      <c r="H2862" s="41"/>
      <c r="I2862" s="41">
        <v>135.77000000000001</v>
      </c>
      <c r="J2862" s="203"/>
      <c r="K2862" s="166" t="s">
        <v>157</v>
      </c>
      <c r="L2862" s="94"/>
    </row>
    <row r="2863" spans="1:12" ht="15" customHeight="1">
      <c r="A2863" s="91">
        <v>2000010</v>
      </c>
      <c r="B2863" s="41" t="s">
        <v>159</v>
      </c>
      <c r="C2863" s="43">
        <v>201</v>
      </c>
      <c r="D2863" s="41" t="s">
        <v>152</v>
      </c>
      <c r="E2863" s="41">
        <v>142900</v>
      </c>
      <c r="F2863" s="202" t="s">
        <v>156</v>
      </c>
      <c r="G2863" s="41"/>
      <c r="H2863" s="41"/>
      <c r="I2863" s="41">
        <v>-1001.25</v>
      </c>
      <c r="J2863" s="203"/>
      <c r="K2863" s="286" t="s">
        <v>161</v>
      </c>
      <c r="L2863" s="94"/>
    </row>
    <row r="2864" spans="1:12" ht="15" customHeight="1">
      <c r="A2864" s="91">
        <v>2000010</v>
      </c>
      <c r="B2864" s="41" t="s">
        <v>159</v>
      </c>
      <c r="C2864" s="43">
        <v>201</v>
      </c>
      <c r="D2864" s="41" t="s">
        <v>152</v>
      </c>
      <c r="E2864" s="41">
        <v>142900</v>
      </c>
      <c r="F2864" s="202" t="s">
        <v>156</v>
      </c>
      <c r="G2864" s="41"/>
      <c r="H2864" s="41"/>
      <c r="I2864" s="41">
        <v>1001.25</v>
      </c>
      <c r="J2864" s="203"/>
      <c r="K2864" s="286" t="s">
        <v>161</v>
      </c>
      <c r="L2864" s="94"/>
    </row>
    <row r="2865" spans="1:12" ht="15" customHeight="1">
      <c r="A2865" s="91">
        <v>2001041</v>
      </c>
      <c r="B2865" s="41" t="s">
        <v>98</v>
      </c>
      <c r="C2865" s="43">
        <v>201</v>
      </c>
      <c r="D2865" s="41" t="s">
        <v>152</v>
      </c>
      <c r="E2865" s="41">
        <v>142900</v>
      </c>
      <c r="F2865" s="202" t="s">
        <v>156</v>
      </c>
      <c r="G2865" s="41"/>
      <c r="H2865" s="41"/>
      <c r="I2865" s="41">
        <v>772.41</v>
      </c>
      <c r="J2865" s="203"/>
      <c r="K2865" s="166" t="s">
        <v>157</v>
      </c>
      <c r="L2865" s="94"/>
    </row>
    <row r="2866" spans="1:12" ht="15" customHeight="1">
      <c r="A2866" s="91">
        <v>2001041</v>
      </c>
      <c r="B2866" s="41" t="s">
        <v>98</v>
      </c>
      <c r="C2866" s="43">
        <v>201</v>
      </c>
      <c r="D2866" s="41" t="s">
        <v>152</v>
      </c>
      <c r="E2866" s="41">
        <v>142900</v>
      </c>
      <c r="F2866" s="202" t="s">
        <v>156</v>
      </c>
      <c r="G2866" s="41"/>
      <c r="H2866" s="41"/>
      <c r="I2866" s="41">
        <v>802.31</v>
      </c>
      <c r="J2866" s="203"/>
      <c r="K2866" s="166" t="s">
        <v>157</v>
      </c>
      <c r="L2866" s="94"/>
    </row>
    <row r="2867" spans="1:12" ht="15" customHeight="1">
      <c r="A2867" s="91">
        <v>2001041</v>
      </c>
      <c r="B2867" s="41" t="s">
        <v>98</v>
      </c>
      <c r="C2867" s="43">
        <v>201</v>
      </c>
      <c r="D2867" s="41" t="s">
        <v>152</v>
      </c>
      <c r="E2867" s="41">
        <v>142900</v>
      </c>
      <c r="F2867" s="202" t="s">
        <v>156</v>
      </c>
      <c r="G2867" s="41"/>
      <c r="H2867" s="41"/>
      <c r="I2867" s="41">
        <v>788.13</v>
      </c>
      <c r="J2867" s="203"/>
      <c r="K2867" s="166" t="s">
        <v>157</v>
      </c>
      <c r="L2867" s="94"/>
    </row>
    <row r="2868" spans="1:12" ht="15" customHeight="1">
      <c r="A2868" s="91">
        <v>2001021</v>
      </c>
      <c r="B2868" s="41" t="s">
        <v>89</v>
      </c>
      <c r="C2868" s="43">
        <v>201</v>
      </c>
      <c r="D2868" s="41" t="s">
        <v>152</v>
      </c>
      <c r="E2868" s="41">
        <v>142900</v>
      </c>
      <c r="F2868" s="202" t="s">
        <v>156</v>
      </c>
      <c r="G2868" s="41"/>
      <c r="H2868" s="41"/>
      <c r="I2868" s="41">
        <v>268.5</v>
      </c>
      <c r="J2868" s="203"/>
      <c r="K2868" s="166" t="s">
        <v>157</v>
      </c>
      <c r="L2868" s="94"/>
    </row>
    <row r="2869" spans="1:12" ht="15" customHeight="1">
      <c r="A2869" s="91">
        <v>2000010</v>
      </c>
      <c r="B2869" s="41" t="s">
        <v>159</v>
      </c>
      <c r="C2869" s="43">
        <v>201</v>
      </c>
      <c r="D2869" s="41" t="s">
        <v>152</v>
      </c>
      <c r="E2869" s="41">
        <v>142900</v>
      </c>
      <c r="F2869" s="202" t="s">
        <v>156</v>
      </c>
      <c r="G2869" s="41"/>
      <c r="H2869" s="41"/>
      <c r="I2869" s="41">
        <v>38.14</v>
      </c>
      <c r="J2869" s="203"/>
      <c r="K2869" s="286" t="s">
        <v>161</v>
      </c>
      <c r="L2869" s="94"/>
    </row>
    <row r="2870" spans="1:12" ht="15" customHeight="1">
      <c r="A2870" s="91">
        <v>2001021</v>
      </c>
      <c r="B2870" s="41" t="s">
        <v>89</v>
      </c>
      <c r="C2870" s="43">
        <v>201</v>
      </c>
      <c r="D2870" s="41" t="s">
        <v>152</v>
      </c>
      <c r="E2870" s="41">
        <v>142900</v>
      </c>
      <c r="F2870" s="202" t="s">
        <v>156</v>
      </c>
      <c r="G2870" s="41"/>
      <c r="H2870" s="41"/>
      <c r="I2870" s="41">
        <v>85.17</v>
      </c>
      <c r="J2870" s="203"/>
      <c r="K2870" s="166" t="s">
        <v>157</v>
      </c>
      <c r="L2870" s="94"/>
    </row>
    <row r="2871" spans="1:12" ht="15" customHeight="1">
      <c r="A2871" s="91">
        <v>2001011</v>
      </c>
      <c r="B2871" s="41" t="s">
        <v>97</v>
      </c>
      <c r="C2871" s="43">
        <v>201</v>
      </c>
      <c r="D2871" s="41" t="s">
        <v>152</v>
      </c>
      <c r="E2871" s="41">
        <v>142900</v>
      </c>
      <c r="F2871" s="202" t="s">
        <v>156</v>
      </c>
      <c r="G2871" s="41"/>
      <c r="H2871" s="41"/>
      <c r="I2871" s="41">
        <v>23.07</v>
      </c>
      <c r="J2871" s="203"/>
      <c r="K2871" s="166" t="s">
        <v>157</v>
      </c>
      <c r="L2871" s="94"/>
    </row>
    <row r="2872" spans="1:12" ht="15" customHeight="1">
      <c r="A2872" s="91">
        <v>2001011</v>
      </c>
      <c r="B2872" s="41" t="s">
        <v>97</v>
      </c>
      <c r="C2872" s="43">
        <v>201</v>
      </c>
      <c r="D2872" s="41" t="s">
        <v>152</v>
      </c>
      <c r="E2872" s="41">
        <v>142900</v>
      </c>
      <c r="F2872" s="202" t="s">
        <v>156</v>
      </c>
      <c r="G2872" s="41"/>
      <c r="H2872" s="41"/>
      <c r="I2872" s="41">
        <v>356.74</v>
      </c>
      <c r="J2872" s="203"/>
      <c r="K2872" s="166" t="s">
        <v>157</v>
      </c>
      <c r="L2872" s="94"/>
    </row>
    <row r="2873" spans="1:12" ht="15" customHeight="1">
      <c r="A2873" s="91">
        <v>2001011</v>
      </c>
      <c r="B2873" s="41" t="s">
        <v>97</v>
      </c>
      <c r="C2873" s="43">
        <v>201</v>
      </c>
      <c r="D2873" s="41" t="s">
        <v>152</v>
      </c>
      <c r="E2873" s="41">
        <v>142900</v>
      </c>
      <c r="F2873" s="202" t="s">
        <v>156</v>
      </c>
      <c r="G2873" s="41"/>
      <c r="H2873" s="41"/>
      <c r="I2873" s="41">
        <v>65.94</v>
      </c>
      <c r="J2873" s="203"/>
      <c r="K2873" s="166" t="s">
        <v>157</v>
      </c>
      <c r="L2873" s="94"/>
    </row>
    <row r="2874" spans="1:12" ht="15" customHeight="1">
      <c r="A2874" s="91">
        <v>2001011</v>
      </c>
      <c r="B2874" s="41" t="s">
        <v>97</v>
      </c>
      <c r="C2874" s="43">
        <v>201</v>
      </c>
      <c r="D2874" s="41" t="s">
        <v>152</v>
      </c>
      <c r="E2874" s="41">
        <v>142900</v>
      </c>
      <c r="F2874" s="202" t="s">
        <v>156</v>
      </c>
      <c r="G2874" s="41"/>
      <c r="H2874" s="41"/>
      <c r="I2874" s="41">
        <v>279.23</v>
      </c>
      <c r="J2874" s="203"/>
      <c r="K2874" s="166" t="s">
        <v>157</v>
      </c>
      <c r="L2874" s="94"/>
    </row>
    <row r="2875" spans="1:12" ht="15" customHeight="1">
      <c r="A2875" s="91">
        <v>2001011</v>
      </c>
      <c r="B2875" s="41" t="s">
        <v>97</v>
      </c>
      <c r="C2875" s="43">
        <v>201</v>
      </c>
      <c r="D2875" s="41" t="s">
        <v>152</v>
      </c>
      <c r="E2875" s="41">
        <v>142900</v>
      </c>
      <c r="F2875" s="202" t="s">
        <v>156</v>
      </c>
      <c r="G2875" s="41"/>
      <c r="H2875" s="41"/>
      <c r="I2875" s="41">
        <v>46.14</v>
      </c>
      <c r="J2875" s="203"/>
      <c r="K2875" s="166" t="s">
        <v>157</v>
      </c>
      <c r="L2875" s="94"/>
    </row>
    <row r="2876" spans="1:12" ht="15" customHeight="1">
      <c r="A2876" s="91">
        <v>2001051</v>
      </c>
      <c r="B2876" s="41" t="s">
        <v>87</v>
      </c>
      <c r="C2876" s="43">
        <v>201</v>
      </c>
      <c r="D2876" s="41" t="s">
        <v>152</v>
      </c>
      <c r="E2876" s="41">
        <v>142900</v>
      </c>
      <c r="F2876" s="202" t="s">
        <v>156</v>
      </c>
      <c r="G2876" s="41"/>
      <c r="H2876" s="41"/>
      <c r="I2876" s="41">
        <v>778.04</v>
      </c>
      <c r="J2876" s="203"/>
      <c r="K2876" s="166" t="s">
        <v>157</v>
      </c>
      <c r="L2876" s="94"/>
    </row>
    <row r="2877" spans="1:12" ht="15" customHeight="1">
      <c r="A2877" s="91">
        <v>2001051</v>
      </c>
      <c r="B2877" s="41" t="s">
        <v>87</v>
      </c>
      <c r="C2877" s="43">
        <v>201</v>
      </c>
      <c r="D2877" s="41" t="s">
        <v>152</v>
      </c>
      <c r="E2877" s="41">
        <v>142900</v>
      </c>
      <c r="F2877" s="202" t="s">
        <v>156</v>
      </c>
      <c r="G2877" s="41"/>
      <c r="H2877" s="41"/>
      <c r="I2877" s="41">
        <v>713.8</v>
      </c>
      <c r="J2877" s="203"/>
      <c r="K2877" s="166" t="s">
        <v>157</v>
      </c>
      <c r="L2877" s="94"/>
    </row>
    <row r="2878" spans="1:12" ht="15" customHeight="1">
      <c r="A2878" s="91">
        <v>2001051</v>
      </c>
      <c r="B2878" s="41" t="s">
        <v>87</v>
      </c>
      <c r="C2878" s="43">
        <v>201</v>
      </c>
      <c r="D2878" s="41" t="s">
        <v>152</v>
      </c>
      <c r="E2878" s="41">
        <v>142900</v>
      </c>
      <c r="F2878" s="202" t="s">
        <v>156</v>
      </c>
      <c r="G2878" s="41"/>
      <c r="H2878" s="41"/>
      <c r="I2878" s="41">
        <v>159.6</v>
      </c>
      <c r="J2878" s="203"/>
      <c r="K2878" s="166" t="s">
        <v>157</v>
      </c>
      <c r="L2878" s="94"/>
    </row>
    <row r="2879" spans="1:12" ht="15" customHeight="1">
      <c r="A2879" s="91">
        <v>2001051</v>
      </c>
      <c r="B2879" s="41" t="s">
        <v>87</v>
      </c>
      <c r="C2879" s="43">
        <v>201</v>
      </c>
      <c r="D2879" s="41" t="s">
        <v>152</v>
      </c>
      <c r="E2879" s="41">
        <v>142900</v>
      </c>
      <c r="F2879" s="202" t="s">
        <v>156</v>
      </c>
      <c r="G2879" s="41"/>
      <c r="H2879" s="41"/>
      <c r="I2879" s="41">
        <v>325.73</v>
      </c>
      <c r="J2879" s="203"/>
      <c r="K2879" s="166" t="s">
        <v>157</v>
      </c>
      <c r="L2879" s="94"/>
    </row>
    <row r="2880" spans="1:12" ht="15" customHeight="1">
      <c r="A2880" s="91">
        <v>2001051</v>
      </c>
      <c r="B2880" s="41" t="s">
        <v>87</v>
      </c>
      <c r="C2880" s="43">
        <v>201</v>
      </c>
      <c r="D2880" s="41" t="s">
        <v>152</v>
      </c>
      <c r="E2880" s="41">
        <v>142900</v>
      </c>
      <c r="F2880" s="202" t="s">
        <v>156</v>
      </c>
      <c r="G2880" s="41"/>
      <c r="H2880" s="41"/>
      <c r="I2880" s="41">
        <v>509.35</v>
      </c>
      <c r="J2880" s="203"/>
      <c r="K2880" s="166" t="s">
        <v>157</v>
      </c>
      <c r="L2880" s="94"/>
    </row>
    <row r="2881" spans="1:12" ht="15" customHeight="1">
      <c r="A2881" s="91">
        <v>2001021</v>
      </c>
      <c r="B2881" s="41" t="s">
        <v>89</v>
      </c>
      <c r="C2881" s="43">
        <v>201</v>
      </c>
      <c r="D2881" s="41" t="s">
        <v>152</v>
      </c>
      <c r="E2881" s="41">
        <v>142900</v>
      </c>
      <c r="F2881" s="202" t="s">
        <v>156</v>
      </c>
      <c r="G2881" s="41"/>
      <c r="H2881" s="41"/>
      <c r="I2881" s="41">
        <v>400.57</v>
      </c>
      <c r="J2881" s="203"/>
      <c r="K2881" s="166" t="s">
        <v>157</v>
      </c>
      <c r="L2881" s="94"/>
    </row>
    <row r="2882" spans="1:12" ht="15" customHeight="1">
      <c r="A2882" s="91">
        <v>2001021</v>
      </c>
      <c r="B2882" s="41" t="s">
        <v>89</v>
      </c>
      <c r="C2882" s="43">
        <v>201</v>
      </c>
      <c r="D2882" s="41" t="s">
        <v>152</v>
      </c>
      <c r="E2882" s="41">
        <v>142900</v>
      </c>
      <c r="F2882" s="202" t="s">
        <v>156</v>
      </c>
      <c r="G2882" s="41"/>
      <c r="H2882" s="41"/>
      <c r="I2882" s="41">
        <v>47.62</v>
      </c>
      <c r="J2882" s="203"/>
      <c r="K2882" s="166" t="s">
        <v>157</v>
      </c>
      <c r="L2882" s="94"/>
    </row>
    <row r="2883" spans="1:12" ht="15" customHeight="1">
      <c r="A2883" s="91">
        <v>2001021</v>
      </c>
      <c r="B2883" s="41" t="s">
        <v>89</v>
      </c>
      <c r="C2883" s="43">
        <v>201</v>
      </c>
      <c r="D2883" s="41" t="s">
        <v>152</v>
      </c>
      <c r="E2883" s="41">
        <v>142900</v>
      </c>
      <c r="F2883" s="202" t="s">
        <v>156</v>
      </c>
      <c r="G2883" s="41"/>
      <c r="H2883" s="41"/>
      <c r="I2883" s="41">
        <v>845.78</v>
      </c>
      <c r="J2883" s="203"/>
      <c r="K2883" s="166" t="s">
        <v>157</v>
      </c>
      <c r="L2883" s="94"/>
    </row>
    <row r="2884" spans="1:12" ht="15" customHeight="1">
      <c r="A2884" s="91">
        <v>2001021</v>
      </c>
      <c r="B2884" s="41" t="s">
        <v>89</v>
      </c>
      <c r="C2884" s="43">
        <v>201</v>
      </c>
      <c r="D2884" s="41" t="s">
        <v>152</v>
      </c>
      <c r="E2884" s="41">
        <v>142900</v>
      </c>
      <c r="F2884" s="202" t="s">
        <v>156</v>
      </c>
      <c r="G2884" s="41"/>
      <c r="H2884" s="41"/>
      <c r="I2884" s="41">
        <v>683.77</v>
      </c>
      <c r="J2884" s="203"/>
      <c r="K2884" s="166" t="s">
        <v>157</v>
      </c>
      <c r="L2884" s="94"/>
    </row>
    <row r="2885" spans="1:12" ht="15" customHeight="1">
      <c r="A2885" s="91">
        <v>2001051</v>
      </c>
      <c r="B2885" s="41" t="s">
        <v>87</v>
      </c>
      <c r="C2885" s="43">
        <v>201</v>
      </c>
      <c r="D2885" s="41" t="s">
        <v>152</v>
      </c>
      <c r="E2885" s="41">
        <v>142900</v>
      </c>
      <c r="F2885" s="202" t="s">
        <v>156</v>
      </c>
      <c r="G2885" s="41"/>
      <c r="H2885" s="41"/>
      <c r="I2885" s="41">
        <v>299.25</v>
      </c>
      <c r="J2885" s="203"/>
      <c r="K2885" s="166" t="s">
        <v>157</v>
      </c>
      <c r="L2885" s="94"/>
    </row>
    <row r="2886" spans="1:12" ht="15" customHeight="1">
      <c r="A2886" s="91">
        <v>2001011</v>
      </c>
      <c r="B2886" s="41" t="s">
        <v>97</v>
      </c>
      <c r="C2886" s="43">
        <v>201</v>
      </c>
      <c r="D2886" s="41" t="s">
        <v>152</v>
      </c>
      <c r="E2886" s="41">
        <v>142900</v>
      </c>
      <c r="F2886" s="202" t="s">
        <v>156</v>
      </c>
      <c r="G2886" s="41"/>
      <c r="H2886" s="41"/>
      <c r="I2886" s="41">
        <v>422.76</v>
      </c>
      <c r="J2886" s="203"/>
      <c r="K2886" s="166" t="s">
        <v>157</v>
      </c>
      <c r="L2886" s="94"/>
    </row>
    <row r="2887" spans="1:12" ht="15" customHeight="1">
      <c r="A2887" s="91">
        <v>2001011</v>
      </c>
      <c r="B2887" s="41" t="s">
        <v>97</v>
      </c>
      <c r="C2887" s="43">
        <v>201</v>
      </c>
      <c r="D2887" s="41" t="s">
        <v>152</v>
      </c>
      <c r="E2887" s="41">
        <v>142900</v>
      </c>
      <c r="F2887" s="202" t="s">
        <v>156</v>
      </c>
      <c r="G2887" s="41"/>
      <c r="H2887" s="41"/>
      <c r="I2887" s="41">
        <v>144.28</v>
      </c>
      <c r="J2887" s="203"/>
      <c r="K2887" s="166" t="s">
        <v>157</v>
      </c>
      <c r="L2887" s="94"/>
    </row>
    <row r="2888" spans="1:12" ht="15" customHeight="1">
      <c r="A2888" s="91">
        <v>2001011</v>
      </c>
      <c r="B2888" s="41" t="s">
        <v>97</v>
      </c>
      <c r="C2888" s="43">
        <v>201</v>
      </c>
      <c r="D2888" s="41" t="s">
        <v>152</v>
      </c>
      <c r="E2888" s="41">
        <v>142900</v>
      </c>
      <c r="F2888" s="202" t="s">
        <v>156</v>
      </c>
      <c r="G2888" s="41"/>
      <c r="H2888" s="41"/>
      <c r="I2888" s="41">
        <v>363.03</v>
      </c>
      <c r="J2888" s="203"/>
      <c r="K2888" s="166" t="s">
        <v>157</v>
      </c>
      <c r="L2888" s="94"/>
    </row>
    <row r="2889" spans="1:12" ht="15" customHeight="1">
      <c r="A2889" s="91">
        <v>2001011</v>
      </c>
      <c r="B2889" s="41" t="s">
        <v>97</v>
      </c>
      <c r="C2889" s="43">
        <v>201</v>
      </c>
      <c r="D2889" s="41" t="s">
        <v>152</v>
      </c>
      <c r="E2889" s="41">
        <v>142900</v>
      </c>
      <c r="F2889" s="202" t="s">
        <v>156</v>
      </c>
      <c r="G2889" s="41"/>
      <c r="H2889" s="41"/>
      <c r="I2889" s="41">
        <v>13.33</v>
      </c>
      <c r="J2889" s="203"/>
      <c r="K2889" s="166" t="s">
        <v>157</v>
      </c>
      <c r="L2889" s="94"/>
    </row>
    <row r="2890" spans="1:12" ht="15" customHeight="1">
      <c r="A2890" s="91">
        <v>2001011</v>
      </c>
      <c r="B2890" s="41" t="s">
        <v>97</v>
      </c>
      <c r="C2890" s="43">
        <v>201</v>
      </c>
      <c r="D2890" s="41" t="s">
        <v>152</v>
      </c>
      <c r="E2890" s="41">
        <v>142900</v>
      </c>
      <c r="F2890" s="202" t="s">
        <v>156</v>
      </c>
      <c r="G2890" s="41"/>
      <c r="H2890" s="41"/>
      <c r="I2890" s="41">
        <v>550.58000000000004</v>
      </c>
      <c r="J2890" s="203"/>
      <c r="K2890" s="166" t="s">
        <v>157</v>
      </c>
      <c r="L2890" s="94"/>
    </row>
    <row r="2891" spans="1:12" ht="15" customHeight="1">
      <c r="A2891" s="91">
        <v>2001041</v>
      </c>
      <c r="B2891" s="41" t="s">
        <v>98</v>
      </c>
      <c r="C2891" s="43">
        <v>201</v>
      </c>
      <c r="D2891" s="41" t="s">
        <v>152</v>
      </c>
      <c r="E2891" s="41">
        <v>142900</v>
      </c>
      <c r="F2891" s="202" t="s">
        <v>156</v>
      </c>
      <c r="G2891" s="41"/>
      <c r="H2891" s="41"/>
      <c r="I2891" s="41">
        <v>226</v>
      </c>
      <c r="J2891" s="203"/>
      <c r="K2891" s="166" t="s">
        <v>157</v>
      </c>
      <c r="L2891" s="94"/>
    </row>
    <row r="2892" spans="1:12" ht="15" customHeight="1">
      <c r="A2892" s="91">
        <v>2001041</v>
      </c>
      <c r="B2892" s="41" t="s">
        <v>98</v>
      </c>
      <c r="C2892" s="43">
        <v>201</v>
      </c>
      <c r="D2892" s="41" t="s">
        <v>152</v>
      </c>
      <c r="E2892" s="41">
        <v>142900</v>
      </c>
      <c r="F2892" s="202" t="s">
        <v>156</v>
      </c>
      <c r="G2892" s="41"/>
      <c r="H2892" s="41"/>
      <c r="I2892" s="41">
        <v>537.63</v>
      </c>
      <c r="J2892" s="203"/>
      <c r="K2892" s="166" t="s">
        <v>157</v>
      </c>
      <c r="L2892" s="94"/>
    </row>
    <row r="2893" spans="1:12" ht="15" customHeight="1">
      <c r="A2893" s="91">
        <v>2001041</v>
      </c>
      <c r="B2893" s="41" t="s">
        <v>98</v>
      </c>
      <c r="C2893" s="43">
        <v>201</v>
      </c>
      <c r="D2893" s="41" t="s">
        <v>152</v>
      </c>
      <c r="E2893" s="41">
        <v>142900</v>
      </c>
      <c r="F2893" s="202" t="s">
        <v>156</v>
      </c>
      <c r="G2893" s="41"/>
      <c r="H2893" s="41"/>
      <c r="I2893" s="41">
        <v>99.82</v>
      </c>
      <c r="J2893" s="203"/>
      <c r="K2893" s="166" t="s">
        <v>157</v>
      </c>
      <c r="L2893" s="94"/>
    </row>
    <row r="2894" spans="1:12" ht="15" customHeight="1">
      <c r="A2894" s="91">
        <v>2001041</v>
      </c>
      <c r="B2894" s="41" t="s">
        <v>98</v>
      </c>
      <c r="C2894" s="43">
        <v>201</v>
      </c>
      <c r="D2894" s="41" t="s">
        <v>152</v>
      </c>
      <c r="E2894" s="41">
        <v>142900</v>
      </c>
      <c r="F2894" s="202" t="s">
        <v>156</v>
      </c>
      <c r="G2894" s="41"/>
      <c r="H2894" s="41"/>
      <c r="I2894" s="41">
        <v>788.53</v>
      </c>
      <c r="J2894" s="203"/>
      <c r="K2894" s="166" t="s">
        <v>157</v>
      </c>
      <c r="L2894" s="94"/>
    </row>
    <row r="2895" spans="1:12" ht="15" customHeight="1">
      <c r="A2895" s="91">
        <v>2001041</v>
      </c>
      <c r="B2895" s="41" t="s">
        <v>98</v>
      </c>
      <c r="C2895" s="43">
        <v>201</v>
      </c>
      <c r="D2895" s="41" t="s">
        <v>152</v>
      </c>
      <c r="E2895" s="41">
        <v>142900</v>
      </c>
      <c r="F2895" s="202" t="s">
        <v>156</v>
      </c>
      <c r="G2895" s="41"/>
      <c r="H2895" s="41"/>
      <c r="I2895" s="41">
        <v>39</v>
      </c>
      <c r="J2895" s="203"/>
      <c r="K2895" s="166" t="s">
        <v>157</v>
      </c>
      <c r="L2895" s="94"/>
    </row>
    <row r="2896" spans="1:12" ht="15" customHeight="1">
      <c r="A2896" s="91">
        <v>2001041</v>
      </c>
      <c r="B2896" s="41" t="s">
        <v>98</v>
      </c>
      <c r="C2896" s="43">
        <v>201</v>
      </c>
      <c r="D2896" s="41" t="s">
        <v>152</v>
      </c>
      <c r="E2896" s="41">
        <v>142900</v>
      </c>
      <c r="F2896" s="202" t="s">
        <v>156</v>
      </c>
      <c r="G2896" s="41"/>
      <c r="H2896" s="41"/>
      <c r="I2896" s="41">
        <v>93.08</v>
      </c>
      <c r="J2896" s="203"/>
      <c r="K2896" s="166" t="s">
        <v>157</v>
      </c>
      <c r="L2896" s="94"/>
    </row>
    <row r="2897" spans="1:12" ht="15" customHeight="1">
      <c r="A2897" s="91">
        <v>2001041</v>
      </c>
      <c r="B2897" s="41" t="s">
        <v>98</v>
      </c>
      <c r="C2897" s="43">
        <v>201</v>
      </c>
      <c r="D2897" s="41" t="s">
        <v>152</v>
      </c>
      <c r="E2897" s="41">
        <v>142900</v>
      </c>
      <c r="F2897" s="202" t="s">
        <v>156</v>
      </c>
      <c r="G2897" s="41"/>
      <c r="H2897" s="41"/>
      <c r="I2897" s="41">
        <v>107.14</v>
      </c>
      <c r="J2897" s="203"/>
      <c r="K2897" s="166" t="s">
        <v>157</v>
      </c>
      <c r="L2897" s="94"/>
    </row>
    <row r="2898" spans="1:12" ht="15" customHeight="1">
      <c r="A2898" s="91">
        <v>2001041</v>
      </c>
      <c r="B2898" s="41" t="s">
        <v>98</v>
      </c>
      <c r="C2898" s="43">
        <v>201</v>
      </c>
      <c r="D2898" s="41" t="s">
        <v>152</v>
      </c>
      <c r="E2898" s="41">
        <v>142900</v>
      </c>
      <c r="F2898" s="202" t="s">
        <v>156</v>
      </c>
      <c r="G2898" s="41"/>
      <c r="H2898" s="41"/>
      <c r="I2898" s="41">
        <v>1678.71</v>
      </c>
      <c r="J2898" s="203"/>
      <c r="K2898" s="166" t="s">
        <v>157</v>
      </c>
      <c r="L2898" s="94"/>
    </row>
    <row r="2899" spans="1:12" ht="15" customHeight="1">
      <c r="A2899" s="91">
        <v>2001041</v>
      </c>
      <c r="B2899" s="41" t="s">
        <v>98</v>
      </c>
      <c r="C2899" s="43">
        <v>201</v>
      </c>
      <c r="D2899" s="41" t="s">
        <v>152</v>
      </c>
      <c r="E2899" s="41">
        <v>142900</v>
      </c>
      <c r="F2899" s="202" t="s">
        <v>156</v>
      </c>
      <c r="G2899" s="41"/>
      <c r="H2899" s="41"/>
      <c r="I2899" s="41">
        <v>3009.54</v>
      </c>
      <c r="J2899" s="203"/>
      <c r="K2899" s="166" t="s">
        <v>157</v>
      </c>
      <c r="L2899" s="94"/>
    </row>
    <row r="2900" spans="1:12" ht="15" customHeight="1">
      <c r="A2900" s="91">
        <v>2001041</v>
      </c>
      <c r="B2900" s="41" t="s">
        <v>98</v>
      </c>
      <c r="C2900" s="43">
        <v>201</v>
      </c>
      <c r="D2900" s="41" t="s">
        <v>152</v>
      </c>
      <c r="E2900" s="41">
        <v>142900</v>
      </c>
      <c r="F2900" s="202" t="s">
        <v>156</v>
      </c>
      <c r="G2900" s="41"/>
      <c r="H2900" s="41"/>
      <c r="I2900" s="41">
        <v>112.5</v>
      </c>
      <c r="J2900" s="203"/>
      <c r="K2900" s="166" t="s">
        <v>157</v>
      </c>
      <c r="L2900" s="94"/>
    </row>
    <row r="2901" spans="1:12" ht="15" customHeight="1">
      <c r="A2901" s="91">
        <v>2001021</v>
      </c>
      <c r="B2901" s="41" t="s">
        <v>89</v>
      </c>
      <c r="C2901" s="43">
        <v>201</v>
      </c>
      <c r="D2901" s="41" t="s">
        <v>152</v>
      </c>
      <c r="E2901" s="41">
        <v>142900</v>
      </c>
      <c r="F2901" s="202" t="s">
        <v>156</v>
      </c>
      <c r="G2901" s="41"/>
      <c r="H2901" s="41"/>
      <c r="I2901" s="41">
        <v>876</v>
      </c>
      <c r="J2901" s="203"/>
      <c r="K2901" s="166" t="s">
        <v>157</v>
      </c>
      <c r="L2901" s="94"/>
    </row>
    <row r="2902" spans="1:12" ht="15" customHeight="1">
      <c r="A2902" s="91">
        <v>2001021</v>
      </c>
      <c r="B2902" s="41" t="s">
        <v>89</v>
      </c>
      <c r="C2902" s="43">
        <v>201</v>
      </c>
      <c r="D2902" s="41" t="s">
        <v>152</v>
      </c>
      <c r="E2902" s="41">
        <v>142900</v>
      </c>
      <c r="F2902" s="202" t="s">
        <v>156</v>
      </c>
      <c r="G2902" s="41"/>
      <c r="H2902" s="41"/>
      <c r="I2902" s="41">
        <v>214.29</v>
      </c>
      <c r="J2902" s="203"/>
      <c r="K2902" s="166" t="s">
        <v>157</v>
      </c>
      <c r="L2902" s="94"/>
    </row>
    <row r="2903" spans="1:12" ht="15" customHeight="1">
      <c r="A2903" s="91">
        <v>2001021</v>
      </c>
      <c r="B2903" s="41" t="s">
        <v>89</v>
      </c>
      <c r="C2903" s="43">
        <v>201</v>
      </c>
      <c r="D2903" s="41" t="s">
        <v>152</v>
      </c>
      <c r="E2903" s="41">
        <v>142900</v>
      </c>
      <c r="F2903" s="202" t="s">
        <v>156</v>
      </c>
      <c r="G2903" s="41"/>
      <c r="H2903" s="41"/>
      <c r="I2903" s="41">
        <v>614.71</v>
      </c>
      <c r="J2903" s="203"/>
      <c r="K2903" s="166" t="s">
        <v>157</v>
      </c>
      <c r="L2903" s="94"/>
    </row>
    <row r="2904" spans="1:12" ht="15" customHeight="1">
      <c r="A2904" s="91">
        <v>2001021</v>
      </c>
      <c r="B2904" s="41" t="s">
        <v>89</v>
      </c>
      <c r="C2904" s="43">
        <v>201</v>
      </c>
      <c r="D2904" s="41" t="s">
        <v>152</v>
      </c>
      <c r="E2904" s="41">
        <v>142900</v>
      </c>
      <c r="F2904" s="202" t="s">
        <v>156</v>
      </c>
      <c r="G2904" s="41"/>
      <c r="H2904" s="41"/>
      <c r="I2904" s="41">
        <v>877.85</v>
      </c>
      <c r="J2904" s="203"/>
      <c r="K2904" s="166" t="s">
        <v>157</v>
      </c>
      <c r="L2904" s="94"/>
    </row>
    <row r="2905" spans="1:12" ht="15" customHeight="1">
      <c r="A2905" s="91">
        <v>2001041</v>
      </c>
      <c r="B2905" s="41" t="s">
        <v>98</v>
      </c>
      <c r="C2905" s="43">
        <v>201</v>
      </c>
      <c r="D2905" s="41" t="s">
        <v>152</v>
      </c>
      <c r="E2905" s="41">
        <v>142900</v>
      </c>
      <c r="F2905" s="202" t="s">
        <v>156</v>
      </c>
      <c r="G2905" s="41"/>
      <c r="H2905" s="41"/>
      <c r="I2905" s="41">
        <v>950.4</v>
      </c>
      <c r="J2905" s="203"/>
      <c r="K2905" s="166" t="s">
        <v>157</v>
      </c>
      <c r="L2905" s="94"/>
    </row>
    <row r="2906" spans="1:12" ht="15" customHeight="1">
      <c r="A2906" s="91">
        <v>2001041</v>
      </c>
      <c r="B2906" s="41" t="s">
        <v>98</v>
      </c>
      <c r="C2906" s="43">
        <v>201</v>
      </c>
      <c r="D2906" s="41" t="s">
        <v>152</v>
      </c>
      <c r="E2906" s="41">
        <v>142900</v>
      </c>
      <c r="F2906" s="202" t="s">
        <v>156</v>
      </c>
      <c r="G2906" s="41"/>
      <c r="H2906" s="41"/>
      <c r="I2906" s="41">
        <v>993.75</v>
      </c>
      <c r="J2906" s="203"/>
      <c r="K2906" s="166" t="s">
        <v>157</v>
      </c>
      <c r="L2906" s="94"/>
    </row>
    <row r="2907" spans="1:12" ht="15" customHeight="1">
      <c r="A2907" s="91">
        <v>2001041</v>
      </c>
      <c r="B2907" s="41" t="s">
        <v>98</v>
      </c>
      <c r="C2907" s="43">
        <v>201</v>
      </c>
      <c r="D2907" s="41" t="s">
        <v>152</v>
      </c>
      <c r="E2907" s="41">
        <v>142900</v>
      </c>
      <c r="F2907" s="202" t="s">
        <v>156</v>
      </c>
      <c r="G2907" s="41"/>
      <c r="H2907" s="41"/>
      <c r="I2907" s="41">
        <v>2244.1999999999998</v>
      </c>
      <c r="J2907" s="203"/>
      <c r="K2907" s="166" t="s">
        <v>157</v>
      </c>
      <c r="L2907" s="94"/>
    </row>
    <row r="2908" spans="1:12" ht="15" customHeight="1">
      <c r="A2908" s="91">
        <v>2001041</v>
      </c>
      <c r="B2908" s="41" t="s">
        <v>98</v>
      </c>
      <c r="C2908" s="43">
        <v>201</v>
      </c>
      <c r="D2908" s="41" t="s">
        <v>152</v>
      </c>
      <c r="E2908" s="41">
        <v>142900</v>
      </c>
      <c r="F2908" s="202" t="s">
        <v>156</v>
      </c>
      <c r="G2908" s="41"/>
      <c r="H2908" s="41"/>
      <c r="I2908" s="41">
        <v>134.91999999999999</v>
      </c>
      <c r="J2908" s="203"/>
      <c r="K2908" s="166" t="s">
        <v>157</v>
      </c>
      <c r="L2908" s="94"/>
    </row>
    <row r="2909" spans="1:12" ht="15" customHeight="1">
      <c r="A2909" s="91">
        <v>2001041</v>
      </c>
      <c r="B2909" s="41" t="s">
        <v>98</v>
      </c>
      <c r="C2909" s="43">
        <v>201</v>
      </c>
      <c r="D2909" s="41" t="s">
        <v>152</v>
      </c>
      <c r="E2909" s="41">
        <v>142900</v>
      </c>
      <c r="F2909" s="202" t="s">
        <v>156</v>
      </c>
      <c r="G2909" s="41"/>
      <c r="H2909" s="41"/>
      <c r="I2909" s="41">
        <v>6920</v>
      </c>
      <c r="J2909" s="203"/>
      <c r="K2909" s="166" t="s">
        <v>157</v>
      </c>
      <c r="L2909" s="94"/>
    </row>
    <row r="2910" spans="1:12" ht="15" customHeight="1">
      <c r="A2910" s="91">
        <v>2001041</v>
      </c>
      <c r="B2910" s="41" t="s">
        <v>98</v>
      </c>
      <c r="C2910" s="43">
        <v>201</v>
      </c>
      <c r="D2910" s="41" t="s">
        <v>152</v>
      </c>
      <c r="E2910" s="41">
        <v>142900</v>
      </c>
      <c r="F2910" s="202" t="s">
        <v>156</v>
      </c>
      <c r="G2910" s="41"/>
      <c r="H2910" s="41"/>
      <c r="I2910" s="41">
        <v>336.7</v>
      </c>
      <c r="J2910" s="203"/>
      <c r="K2910" s="166" t="s">
        <v>157</v>
      </c>
      <c r="L2910" s="94"/>
    </row>
    <row r="2911" spans="1:12" ht="15" customHeight="1">
      <c r="A2911" s="91">
        <v>2001051</v>
      </c>
      <c r="B2911" s="41" t="s">
        <v>87</v>
      </c>
      <c r="C2911" s="43">
        <v>201</v>
      </c>
      <c r="D2911" s="41" t="s">
        <v>152</v>
      </c>
      <c r="E2911" s="41">
        <v>142900</v>
      </c>
      <c r="F2911" s="202" t="s">
        <v>156</v>
      </c>
      <c r="G2911" s="41"/>
      <c r="H2911" s="41"/>
      <c r="I2911" s="41">
        <v>411.71</v>
      </c>
      <c r="J2911" s="203"/>
      <c r="K2911" s="166" t="s">
        <v>157</v>
      </c>
      <c r="L2911" s="94"/>
    </row>
    <row r="2912" spans="1:12" ht="15" customHeight="1">
      <c r="A2912" s="91">
        <v>2001051</v>
      </c>
      <c r="B2912" s="41" t="s">
        <v>87</v>
      </c>
      <c r="C2912" s="43">
        <v>201</v>
      </c>
      <c r="D2912" s="41" t="s">
        <v>152</v>
      </c>
      <c r="E2912" s="41">
        <v>142900</v>
      </c>
      <c r="F2912" s="202" t="s">
        <v>156</v>
      </c>
      <c r="G2912" s="41"/>
      <c r="H2912" s="41"/>
      <c r="I2912" s="41">
        <v>746.79</v>
      </c>
      <c r="J2912" s="203"/>
      <c r="K2912" s="166" t="s">
        <v>157</v>
      </c>
      <c r="L2912" s="94"/>
    </row>
    <row r="2913" spans="1:12" ht="15" customHeight="1">
      <c r="A2913" s="91">
        <v>2001021</v>
      </c>
      <c r="B2913" s="41" t="s">
        <v>89</v>
      </c>
      <c r="C2913" s="43">
        <v>201</v>
      </c>
      <c r="D2913" s="41" t="s">
        <v>152</v>
      </c>
      <c r="E2913" s="41">
        <v>142900</v>
      </c>
      <c r="F2913" s="202" t="s">
        <v>156</v>
      </c>
      <c r="G2913" s="41"/>
      <c r="H2913" s="41"/>
      <c r="I2913" s="41">
        <v>1249.2</v>
      </c>
      <c r="J2913" s="203"/>
      <c r="K2913" s="166" t="s">
        <v>157</v>
      </c>
      <c r="L2913" s="94"/>
    </row>
    <row r="2914" spans="1:12" ht="15" customHeight="1">
      <c r="A2914" s="91">
        <v>2001021</v>
      </c>
      <c r="B2914" s="41" t="s">
        <v>89</v>
      </c>
      <c r="C2914" s="43">
        <v>201</v>
      </c>
      <c r="D2914" s="41" t="s">
        <v>152</v>
      </c>
      <c r="E2914" s="41">
        <v>142900</v>
      </c>
      <c r="F2914" s="202" t="s">
        <v>156</v>
      </c>
      <c r="G2914" s="41"/>
      <c r="H2914" s="41"/>
      <c r="I2914" s="41">
        <v>233.82</v>
      </c>
      <c r="J2914" s="203"/>
      <c r="K2914" s="166" t="s">
        <v>157</v>
      </c>
      <c r="L2914" s="94"/>
    </row>
    <row r="2915" spans="1:12" ht="15" customHeight="1">
      <c r="A2915" s="91">
        <v>2001021</v>
      </c>
      <c r="B2915" s="41" t="s">
        <v>89</v>
      </c>
      <c r="C2915" s="43">
        <v>201</v>
      </c>
      <c r="D2915" s="41" t="s">
        <v>152</v>
      </c>
      <c r="E2915" s="41">
        <v>142900</v>
      </c>
      <c r="F2915" s="202" t="s">
        <v>156</v>
      </c>
      <c r="G2915" s="41"/>
      <c r="H2915" s="41"/>
      <c r="I2915" s="41">
        <v>149.4</v>
      </c>
      <c r="J2915" s="203"/>
      <c r="K2915" s="166" t="s">
        <v>157</v>
      </c>
      <c r="L2915" s="94"/>
    </row>
    <row r="2916" spans="1:12" ht="15" customHeight="1">
      <c r="A2916" s="91">
        <v>2001051</v>
      </c>
      <c r="B2916" s="41" t="s">
        <v>87</v>
      </c>
      <c r="C2916" s="43">
        <v>201</v>
      </c>
      <c r="D2916" s="41" t="s">
        <v>152</v>
      </c>
      <c r="E2916" s="41">
        <v>142900</v>
      </c>
      <c r="F2916" s="202" t="s">
        <v>156</v>
      </c>
      <c r="G2916" s="41"/>
      <c r="H2916" s="41"/>
      <c r="I2916" s="41">
        <v>1090.79</v>
      </c>
      <c r="J2916" s="203"/>
      <c r="K2916" s="166" t="s">
        <v>157</v>
      </c>
      <c r="L2916" s="94"/>
    </row>
    <row r="2917" spans="1:12" ht="15" customHeight="1">
      <c r="A2917" s="91">
        <v>2001051</v>
      </c>
      <c r="B2917" s="41" t="s">
        <v>87</v>
      </c>
      <c r="C2917" s="43">
        <v>201</v>
      </c>
      <c r="D2917" s="41" t="s">
        <v>152</v>
      </c>
      <c r="E2917" s="41">
        <v>142900</v>
      </c>
      <c r="F2917" s="202" t="s">
        <v>156</v>
      </c>
      <c r="G2917" s="41"/>
      <c r="H2917" s="41"/>
      <c r="I2917" s="41">
        <v>1066.53</v>
      </c>
      <c r="J2917" s="203"/>
      <c r="K2917" s="166" t="s">
        <v>157</v>
      </c>
      <c r="L2917" s="94"/>
    </row>
    <row r="2918" spans="1:12" ht="15" customHeight="1">
      <c r="A2918" s="91">
        <v>2001041</v>
      </c>
      <c r="B2918" s="41" t="s">
        <v>98</v>
      </c>
      <c r="C2918" s="43">
        <v>201</v>
      </c>
      <c r="D2918" s="41" t="s">
        <v>152</v>
      </c>
      <c r="E2918" s="41">
        <v>142900</v>
      </c>
      <c r="F2918" s="202" t="s">
        <v>156</v>
      </c>
      <c r="G2918" s="41"/>
      <c r="H2918" s="41"/>
      <c r="I2918" s="41">
        <v>368</v>
      </c>
      <c r="J2918" s="203"/>
      <c r="K2918" s="166" t="s">
        <v>157</v>
      </c>
      <c r="L2918" s="94"/>
    </row>
    <row r="2919" spans="1:12" ht="15" customHeight="1">
      <c r="A2919" s="91">
        <v>2001041</v>
      </c>
      <c r="B2919" s="41" t="s">
        <v>98</v>
      </c>
      <c r="C2919" s="43">
        <v>201</v>
      </c>
      <c r="D2919" s="41" t="s">
        <v>152</v>
      </c>
      <c r="E2919" s="41">
        <v>142900</v>
      </c>
      <c r="F2919" s="202" t="s">
        <v>156</v>
      </c>
      <c r="G2919" s="41"/>
      <c r="H2919" s="41"/>
      <c r="I2919" s="41">
        <v>1423.5</v>
      </c>
      <c r="J2919" s="203"/>
      <c r="K2919" s="166" t="s">
        <v>157</v>
      </c>
      <c r="L2919" s="94"/>
    </row>
    <row r="2920" spans="1:12" ht="15" customHeight="1">
      <c r="A2920" s="91">
        <v>2001041</v>
      </c>
      <c r="B2920" s="41" t="s">
        <v>98</v>
      </c>
      <c r="C2920" s="43">
        <v>201</v>
      </c>
      <c r="D2920" s="41" t="s">
        <v>152</v>
      </c>
      <c r="E2920" s="41">
        <v>142900</v>
      </c>
      <c r="F2920" s="202" t="s">
        <v>156</v>
      </c>
      <c r="G2920" s="41"/>
      <c r="H2920" s="41"/>
      <c r="I2920" s="41">
        <v>1443.6</v>
      </c>
      <c r="J2920" s="203"/>
      <c r="K2920" s="166" t="s">
        <v>157</v>
      </c>
      <c r="L2920" s="94"/>
    </row>
    <row r="2921" spans="1:12" ht="15" customHeight="1">
      <c r="A2921" s="91">
        <v>2001041</v>
      </c>
      <c r="B2921" s="41" t="s">
        <v>98</v>
      </c>
      <c r="C2921" s="43">
        <v>201</v>
      </c>
      <c r="D2921" s="41" t="s">
        <v>152</v>
      </c>
      <c r="E2921" s="41">
        <v>142900</v>
      </c>
      <c r="F2921" s="202" t="s">
        <v>156</v>
      </c>
      <c r="G2921" s="41"/>
      <c r="H2921" s="41"/>
      <c r="I2921" s="41">
        <v>794.89</v>
      </c>
      <c r="J2921" s="203"/>
      <c r="K2921" s="166" t="s">
        <v>157</v>
      </c>
      <c r="L2921" s="94"/>
    </row>
    <row r="2922" spans="1:12" ht="15" customHeight="1">
      <c r="A2922" s="91">
        <v>2001041</v>
      </c>
      <c r="B2922" s="41" t="s">
        <v>98</v>
      </c>
      <c r="C2922" s="43">
        <v>201</v>
      </c>
      <c r="D2922" s="41" t="s">
        <v>152</v>
      </c>
      <c r="E2922" s="41">
        <v>142900</v>
      </c>
      <c r="F2922" s="202" t="s">
        <v>156</v>
      </c>
      <c r="G2922" s="41"/>
      <c r="H2922" s="41"/>
      <c r="I2922" s="41">
        <v>100</v>
      </c>
      <c r="J2922" s="203"/>
      <c r="K2922" s="166" t="s">
        <v>157</v>
      </c>
      <c r="L2922" s="94"/>
    </row>
    <row r="2923" spans="1:12" ht="15" customHeight="1">
      <c r="A2923" s="91">
        <v>2001011</v>
      </c>
      <c r="B2923" s="41" t="s">
        <v>97</v>
      </c>
      <c r="C2923" s="43">
        <v>201</v>
      </c>
      <c r="D2923" s="41" t="s">
        <v>152</v>
      </c>
      <c r="E2923" s="41">
        <v>142900</v>
      </c>
      <c r="F2923" s="202" t="s">
        <v>156</v>
      </c>
      <c r="G2923" s="41"/>
      <c r="H2923" s="41"/>
      <c r="I2923" s="41">
        <v>134.52000000000001</v>
      </c>
      <c r="J2923" s="203"/>
      <c r="K2923" s="166" t="s">
        <v>157</v>
      </c>
      <c r="L2923" s="94"/>
    </row>
    <row r="2924" spans="1:12" ht="15" customHeight="1">
      <c r="A2924" s="91">
        <v>2001011</v>
      </c>
      <c r="B2924" s="41" t="s">
        <v>97</v>
      </c>
      <c r="C2924" s="43">
        <v>201</v>
      </c>
      <c r="D2924" s="41" t="s">
        <v>152</v>
      </c>
      <c r="E2924" s="41">
        <v>142900</v>
      </c>
      <c r="F2924" s="202" t="s">
        <v>156</v>
      </c>
      <c r="G2924" s="41"/>
      <c r="H2924" s="41"/>
      <c r="I2924" s="41">
        <v>69.209999999999994</v>
      </c>
      <c r="J2924" s="203"/>
      <c r="K2924" s="166" t="s">
        <v>157</v>
      </c>
      <c r="L2924" s="94"/>
    </row>
    <row r="2925" spans="1:12" ht="15" customHeight="1">
      <c r="A2925" s="91">
        <v>2001011</v>
      </c>
      <c r="B2925" s="41" t="s">
        <v>97</v>
      </c>
      <c r="C2925" s="43">
        <v>201</v>
      </c>
      <c r="D2925" s="41" t="s">
        <v>152</v>
      </c>
      <c r="E2925" s="41">
        <v>142900</v>
      </c>
      <c r="F2925" s="202" t="s">
        <v>156</v>
      </c>
      <c r="G2925" s="41"/>
      <c r="H2925" s="41"/>
      <c r="I2925" s="41">
        <v>179.15</v>
      </c>
      <c r="J2925" s="203"/>
      <c r="K2925" s="166" t="s">
        <v>157</v>
      </c>
      <c r="L2925" s="94"/>
    </row>
    <row r="2926" spans="1:12" ht="15" customHeight="1">
      <c r="A2926" s="91">
        <v>2001011</v>
      </c>
      <c r="B2926" s="41" t="s">
        <v>97</v>
      </c>
      <c r="C2926" s="43">
        <v>201</v>
      </c>
      <c r="D2926" s="41" t="s">
        <v>152</v>
      </c>
      <c r="E2926" s="41">
        <v>142900</v>
      </c>
      <c r="F2926" s="202" t="s">
        <v>156</v>
      </c>
      <c r="G2926" s="41"/>
      <c r="H2926" s="41"/>
      <c r="I2926" s="41">
        <v>42.2</v>
      </c>
      <c r="J2926" s="203"/>
      <c r="K2926" s="166" t="s">
        <v>157</v>
      </c>
      <c r="L2926" s="94"/>
    </row>
    <row r="2927" spans="1:12" ht="15" customHeight="1">
      <c r="A2927" s="91">
        <v>2001011</v>
      </c>
      <c r="B2927" s="41" t="s">
        <v>97</v>
      </c>
      <c r="C2927" s="43">
        <v>201</v>
      </c>
      <c r="D2927" s="41" t="s">
        <v>152</v>
      </c>
      <c r="E2927" s="41">
        <v>142900</v>
      </c>
      <c r="F2927" s="202" t="s">
        <v>156</v>
      </c>
      <c r="G2927" s="41"/>
      <c r="H2927" s="41"/>
      <c r="I2927" s="41">
        <v>46.14</v>
      </c>
      <c r="J2927" s="203"/>
      <c r="K2927" s="166" t="s">
        <v>157</v>
      </c>
      <c r="L2927" s="94"/>
    </row>
    <row r="2928" spans="1:12" ht="15" customHeight="1">
      <c r="A2928" s="91">
        <v>2001011</v>
      </c>
      <c r="B2928" s="41" t="s">
        <v>97</v>
      </c>
      <c r="C2928" s="43">
        <v>201</v>
      </c>
      <c r="D2928" s="41" t="s">
        <v>152</v>
      </c>
      <c r="E2928" s="41">
        <v>142900</v>
      </c>
      <c r="F2928" s="202" t="s">
        <v>156</v>
      </c>
      <c r="G2928" s="41"/>
      <c r="H2928" s="41"/>
      <c r="I2928" s="41">
        <v>133.63999999999999</v>
      </c>
      <c r="J2928" s="203"/>
      <c r="K2928" s="166" t="s">
        <v>157</v>
      </c>
      <c r="L2928" s="94"/>
    </row>
    <row r="2929" spans="1:12" ht="15" customHeight="1">
      <c r="A2929" s="91">
        <v>2001011</v>
      </c>
      <c r="B2929" s="41" t="s">
        <v>97</v>
      </c>
      <c r="C2929" s="43">
        <v>201</v>
      </c>
      <c r="D2929" s="41" t="s">
        <v>152</v>
      </c>
      <c r="E2929" s="41">
        <v>142900</v>
      </c>
      <c r="F2929" s="202" t="s">
        <v>156</v>
      </c>
      <c r="G2929" s="41"/>
      <c r="H2929" s="41"/>
      <c r="I2929" s="41">
        <v>291.75</v>
      </c>
      <c r="J2929" s="203"/>
      <c r="K2929" s="166" t="s">
        <v>157</v>
      </c>
      <c r="L2929" s="94"/>
    </row>
    <row r="2930" spans="1:12" ht="15" customHeight="1">
      <c r="A2930" s="91">
        <v>2001011</v>
      </c>
      <c r="B2930" s="41" t="s">
        <v>97</v>
      </c>
      <c r="C2930" s="43">
        <v>201</v>
      </c>
      <c r="D2930" s="41" t="s">
        <v>152</v>
      </c>
      <c r="E2930" s="41">
        <v>142900</v>
      </c>
      <c r="F2930" s="202" t="s">
        <v>156</v>
      </c>
      <c r="G2930" s="41"/>
      <c r="H2930" s="41"/>
      <c r="I2930" s="41">
        <v>408.41</v>
      </c>
      <c r="J2930" s="203"/>
      <c r="K2930" s="166" t="s">
        <v>157</v>
      </c>
      <c r="L2930" s="94"/>
    </row>
    <row r="2931" spans="1:12" ht="15" customHeight="1">
      <c r="A2931" s="91">
        <v>2001011</v>
      </c>
      <c r="B2931" s="41" t="s">
        <v>97</v>
      </c>
      <c r="C2931" s="43">
        <v>201</v>
      </c>
      <c r="D2931" s="41" t="s">
        <v>152</v>
      </c>
      <c r="E2931" s="41">
        <v>142900</v>
      </c>
      <c r="F2931" s="202" t="s">
        <v>156</v>
      </c>
      <c r="G2931" s="41"/>
      <c r="H2931" s="41"/>
      <c r="I2931" s="41">
        <v>302.83</v>
      </c>
      <c r="J2931" s="203"/>
      <c r="K2931" s="166" t="s">
        <v>157</v>
      </c>
      <c r="L2931" s="94"/>
    </row>
    <row r="2932" spans="1:12" ht="15" customHeight="1">
      <c r="A2932" s="91">
        <v>2001011</v>
      </c>
      <c r="B2932" s="41" t="s">
        <v>97</v>
      </c>
      <c r="C2932" s="43">
        <v>201</v>
      </c>
      <c r="D2932" s="41" t="s">
        <v>152</v>
      </c>
      <c r="E2932" s="41">
        <v>142900</v>
      </c>
      <c r="F2932" s="202" t="s">
        <v>156</v>
      </c>
      <c r="G2932" s="41"/>
      <c r="H2932" s="41"/>
      <c r="I2932" s="41">
        <v>487.14</v>
      </c>
      <c r="J2932" s="203"/>
      <c r="K2932" s="166" t="s">
        <v>157</v>
      </c>
      <c r="L2932" s="94"/>
    </row>
    <row r="2933" spans="1:12" ht="15" customHeight="1">
      <c r="A2933" s="91">
        <v>2001011</v>
      </c>
      <c r="B2933" s="41" t="s">
        <v>97</v>
      </c>
      <c r="C2933" s="43">
        <v>201</v>
      </c>
      <c r="D2933" s="41" t="s">
        <v>152</v>
      </c>
      <c r="E2933" s="41">
        <v>142900</v>
      </c>
      <c r="F2933" s="202" t="s">
        <v>156</v>
      </c>
      <c r="G2933" s="41"/>
      <c r="H2933" s="41"/>
      <c r="I2933" s="41">
        <v>133.63999999999999</v>
      </c>
      <c r="J2933" s="203"/>
      <c r="K2933" s="166" t="s">
        <v>157</v>
      </c>
      <c r="L2933" s="94"/>
    </row>
    <row r="2934" spans="1:12" ht="15" customHeight="1">
      <c r="A2934" s="91">
        <v>2001011</v>
      </c>
      <c r="B2934" s="41" t="s">
        <v>97</v>
      </c>
      <c r="C2934" s="43">
        <v>201</v>
      </c>
      <c r="D2934" s="41" t="s">
        <v>152</v>
      </c>
      <c r="E2934" s="41">
        <v>142900</v>
      </c>
      <c r="F2934" s="202" t="s">
        <v>156</v>
      </c>
      <c r="G2934" s="41"/>
      <c r="H2934" s="41"/>
      <c r="I2934" s="41">
        <v>352.55</v>
      </c>
      <c r="J2934" s="203"/>
      <c r="K2934" s="166" t="s">
        <v>157</v>
      </c>
      <c r="L2934" s="94"/>
    </row>
    <row r="2935" spans="1:12" ht="15" customHeight="1">
      <c r="A2935" s="91">
        <v>2001011</v>
      </c>
      <c r="B2935" s="41" t="s">
        <v>97</v>
      </c>
      <c r="C2935" s="43">
        <v>201</v>
      </c>
      <c r="D2935" s="41" t="s">
        <v>152</v>
      </c>
      <c r="E2935" s="41">
        <v>142900</v>
      </c>
      <c r="F2935" s="202" t="s">
        <v>156</v>
      </c>
      <c r="G2935" s="41"/>
      <c r="H2935" s="41"/>
      <c r="I2935" s="41">
        <v>555</v>
      </c>
      <c r="J2935" s="203"/>
      <c r="K2935" s="166" t="s">
        <v>157</v>
      </c>
      <c r="L2935" s="94"/>
    </row>
    <row r="2936" spans="1:12" ht="15" customHeight="1">
      <c r="A2936" s="91">
        <v>2001011</v>
      </c>
      <c r="B2936" s="41" t="s">
        <v>97</v>
      </c>
      <c r="C2936" s="43">
        <v>201</v>
      </c>
      <c r="D2936" s="41" t="s">
        <v>152</v>
      </c>
      <c r="E2936" s="41">
        <v>142900</v>
      </c>
      <c r="F2936" s="202" t="s">
        <v>156</v>
      </c>
      <c r="G2936" s="41"/>
      <c r="H2936" s="41"/>
      <c r="I2936" s="41">
        <v>21</v>
      </c>
      <c r="J2936" s="203"/>
      <c r="K2936" s="166" t="s">
        <v>157</v>
      </c>
      <c r="L2936" s="94"/>
    </row>
    <row r="2937" spans="1:12" ht="15" customHeight="1">
      <c r="A2937" s="91">
        <v>2001011</v>
      </c>
      <c r="B2937" s="41" t="s">
        <v>97</v>
      </c>
      <c r="C2937" s="43">
        <v>201</v>
      </c>
      <c r="D2937" s="41" t="s">
        <v>152</v>
      </c>
      <c r="E2937" s="41">
        <v>142900</v>
      </c>
      <c r="F2937" s="202" t="s">
        <v>156</v>
      </c>
      <c r="G2937" s="41"/>
      <c r="H2937" s="41"/>
      <c r="I2937" s="41">
        <v>23.07</v>
      </c>
      <c r="J2937" s="203"/>
      <c r="K2937" s="166" t="s">
        <v>157</v>
      </c>
      <c r="L2937" s="94"/>
    </row>
    <row r="2938" spans="1:12" ht="15" customHeight="1">
      <c r="A2938" s="91">
        <v>2001011</v>
      </c>
      <c r="B2938" s="41" t="s">
        <v>97</v>
      </c>
      <c r="C2938" s="43">
        <v>201</v>
      </c>
      <c r="D2938" s="41" t="s">
        <v>152</v>
      </c>
      <c r="E2938" s="41">
        <v>142900</v>
      </c>
      <c r="F2938" s="202" t="s">
        <v>156</v>
      </c>
      <c r="G2938" s="41"/>
      <c r="H2938" s="41"/>
      <c r="I2938" s="41">
        <v>174.77</v>
      </c>
      <c r="J2938" s="203"/>
      <c r="K2938" s="166" t="s">
        <v>157</v>
      </c>
      <c r="L2938" s="94"/>
    </row>
    <row r="2939" spans="1:12" ht="15" customHeight="1">
      <c r="A2939" s="91">
        <v>2001021</v>
      </c>
      <c r="B2939" s="41" t="s">
        <v>89</v>
      </c>
      <c r="C2939" s="43">
        <v>201</v>
      </c>
      <c r="D2939" s="41" t="s">
        <v>152</v>
      </c>
      <c r="E2939" s="41">
        <v>142900</v>
      </c>
      <c r="F2939" s="202" t="s">
        <v>156</v>
      </c>
      <c r="G2939" s="41"/>
      <c r="H2939" s="41"/>
      <c r="I2939" s="41">
        <v>214.29</v>
      </c>
      <c r="J2939" s="203"/>
      <c r="K2939" s="166" t="s">
        <v>157</v>
      </c>
      <c r="L2939" s="94"/>
    </row>
    <row r="2940" spans="1:12" ht="15" customHeight="1">
      <c r="A2940" s="91">
        <v>2000010</v>
      </c>
      <c r="B2940" s="41" t="s">
        <v>159</v>
      </c>
      <c r="C2940" s="43">
        <v>201</v>
      </c>
      <c r="D2940" s="41" t="s">
        <v>152</v>
      </c>
      <c r="E2940" s="41">
        <v>142900</v>
      </c>
      <c r="F2940" s="202" t="s">
        <v>156</v>
      </c>
      <c r="G2940" s="41"/>
      <c r="H2940" s="41"/>
      <c r="I2940" s="41">
        <v>172.74</v>
      </c>
      <c r="J2940" s="203"/>
      <c r="K2940" s="286" t="s">
        <v>161</v>
      </c>
      <c r="L2940" s="94"/>
    </row>
    <row r="2941" spans="1:12" ht="15" customHeight="1">
      <c r="A2941" s="91">
        <v>2001021</v>
      </c>
      <c r="B2941" s="41" t="s">
        <v>89</v>
      </c>
      <c r="C2941" s="43">
        <v>201</v>
      </c>
      <c r="D2941" s="41" t="s">
        <v>152</v>
      </c>
      <c r="E2941" s="41">
        <v>142900</v>
      </c>
      <c r="F2941" s="202" t="s">
        <v>156</v>
      </c>
      <c r="G2941" s="41"/>
      <c r="H2941" s="41"/>
      <c r="I2941" s="41">
        <v>26.69</v>
      </c>
      <c r="J2941" s="203"/>
      <c r="K2941" s="166" t="s">
        <v>157</v>
      </c>
      <c r="L2941" s="94"/>
    </row>
    <row r="2942" spans="1:12" ht="15" customHeight="1">
      <c r="A2942" s="91">
        <v>2001021</v>
      </c>
      <c r="B2942" s="41" t="s">
        <v>89</v>
      </c>
      <c r="C2942" s="43">
        <v>201</v>
      </c>
      <c r="D2942" s="41" t="s">
        <v>152</v>
      </c>
      <c r="E2942" s="41">
        <v>142900</v>
      </c>
      <c r="F2942" s="202" t="s">
        <v>156</v>
      </c>
      <c r="G2942" s="41"/>
      <c r="H2942" s="41"/>
      <c r="I2942" s="41">
        <v>169.04</v>
      </c>
      <c r="J2942" s="203"/>
      <c r="K2942" s="166" t="s">
        <v>157</v>
      </c>
      <c r="L2942" s="94"/>
    </row>
    <row r="2943" spans="1:12" ht="15" customHeight="1">
      <c r="A2943" s="91">
        <v>2001041</v>
      </c>
      <c r="B2943" s="41" t="s">
        <v>98</v>
      </c>
      <c r="C2943" s="43">
        <v>201</v>
      </c>
      <c r="D2943" s="41" t="s">
        <v>152</v>
      </c>
      <c r="E2943" s="41">
        <v>142900</v>
      </c>
      <c r="F2943" s="202" t="s">
        <v>156</v>
      </c>
      <c r="G2943" s="41"/>
      <c r="H2943" s="41"/>
      <c r="I2943" s="41">
        <v>300</v>
      </c>
      <c r="J2943" s="203"/>
      <c r="K2943" s="166" t="s">
        <v>157</v>
      </c>
      <c r="L2943" s="94"/>
    </row>
    <row r="2944" spans="1:12" ht="15" customHeight="1">
      <c r="A2944" s="91">
        <v>2001051</v>
      </c>
      <c r="B2944" s="41" t="s">
        <v>87</v>
      </c>
      <c r="C2944" s="43">
        <v>201</v>
      </c>
      <c r="D2944" s="41" t="s">
        <v>152</v>
      </c>
      <c r="E2944" s="41">
        <v>142900</v>
      </c>
      <c r="F2944" s="202" t="s">
        <v>156</v>
      </c>
      <c r="G2944" s="41"/>
      <c r="H2944" s="41"/>
      <c r="I2944" s="41">
        <v>259.8</v>
      </c>
      <c r="J2944" s="203"/>
      <c r="K2944" s="166" t="s">
        <v>157</v>
      </c>
      <c r="L2944" s="94"/>
    </row>
    <row r="2945" spans="1:12" ht="15" customHeight="1">
      <c r="A2945" s="91">
        <v>2001051</v>
      </c>
      <c r="B2945" s="41" t="s">
        <v>87</v>
      </c>
      <c r="C2945" s="43">
        <v>201</v>
      </c>
      <c r="D2945" s="41" t="s">
        <v>152</v>
      </c>
      <c r="E2945" s="41">
        <v>142900</v>
      </c>
      <c r="F2945" s="202" t="s">
        <v>156</v>
      </c>
      <c r="G2945" s="41"/>
      <c r="H2945" s="41"/>
      <c r="I2945" s="41">
        <v>57.95</v>
      </c>
      <c r="J2945" s="203"/>
      <c r="K2945" s="166" t="s">
        <v>157</v>
      </c>
      <c r="L2945" s="94"/>
    </row>
    <row r="2946" spans="1:12" ht="15" customHeight="1">
      <c r="A2946" s="91">
        <v>2001051</v>
      </c>
      <c r="B2946" s="41" t="s">
        <v>87</v>
      </c>
      <c r="C2946" s="43">
        <v>201</v>
      </c>
      <c r="D2946" s="41" t="s">
        <v>152</v>
      </c>
      <c r="E2946" s="41">
        <v>142900</v>
      </c>
      <c r="F2946" s="202" t="s">
        <v>156</v>
      </c>
      <c r="G2946" s="41"/>
      <c r="H2946" s="41"/>
      <c r="I2946" s="41">
        <v>337.88</v>
      </c>
      <c r="J2946" s="203"/>
      <c r="K2946" s="166" t="s">
        <v>157</v>
      </c>
      <c r="L2946" s="94"/>
    </row>
    <row r="2947" spans="1:12" ht="15" customHeight="1">
      <c r="A2947" s="91">
        <v>2001051</v>
      </c>
      <c r="B2947" s="41" t="s">
        <v>87</v>
      </c>
      <c r="C2947" s="43">
        <v>201</v>
      </c>
      <c r="D2947" s="41" t="s">
        <v>152</v>
      </c>
      <c r="E2947" s="41">
        <v>142900</v>
      </c>
      <c r="F2947" s="202" t="s">
        <v>156</v>
      </c>
      <c r="G2947" s="41"/>
      <c r="H2947" s="41"/>
      <c r="I2947" s="41">
        <v>225</v>
      </c>
      <c r="J2947" s="203"/>
      <c r="K2947" s="166" t="s">
        <v>157</v>
      </c>
      <c r="L2947" s="94"/>
    </row>
    <row r="2948" spans="1:12" ht="15" customHeight="1">
      <c r="A2948" s="91">
        <v>2001051</v>
      </c>
      <c r="B2948" s="41" t="s">
        <v>87</v>
      </c>
      <c r="C2948" s="43">
        <v>201</v>
      </c>
      <c r="D2948" s="41" t="s">
        <v>152</v>
      </c>
      <c r="E2948" s="41">
        <v>142900</v>
      </c>
      <c r="F2948" s="202" t="s">
        <v>156</v>
      </c>
      <c r="G2948" s="41"/>
      <c r="H2948" s="41"/>
      <c r="I2948" s="41">
        <v>523.84</v>
      </c>
      <c r="J2948" s="203"/>
      <c r="K2948" s="166" t="s">
        <v>157</v>
      </c>
      <c r="L2948" s="94"/>
    </row>
    <row r="2949" spans="1:12" ht="15" customHeight="1">
      <c r="A2949" s="91">
        <v>2000010</v>
      </c>
      <c r="B2949" s="41" t="s">
        <v>159</v>
      </c>
      <c r="C2949" s="43">
        <v>201</v>
      </c>
      <c r="D2949" s="41" t="s">
        <v>152</v>
      </c>
      <c r="E2949" s="41">
        <v>142900</v>
      </c>
      <c r="F2949" s="202" t="s">
        <v>156</v>
      </c>
      <c r="G2949" s="41"/>
      <c r="H2949" s="41"/>
      <c r="I2949" s="41">
        <v>60.17</v>
      </c>
      <c r="J2949" s="203"/>
      <c r="K2949" s="286" t="s">
        <v>161</v>
      </c>
      <c r="L2949" s="94"/>
    </row>
    <row r="2950" spans="1:12" ht="15" customHeight="1">
      <c r="A2950" s="91">
        <v>2001041</v>
      </c>
      <c r="B2950" s="41" t="s">
        <v>98</v>
      </c>
      <c r="C2950" s="43">
        <v>201</v>
      </c>
      <c r="D2950" s="41" t="s">
        <v>152</v>
      </c>
      <c r="E2950" s="41">
        <v>142900</v>
      </c>
      <c r="F2950" s="202" t="s">
        <v>156</v>
      </c>
      <c r="G2950" s="41"/>
      <c r="H2950" s="41"/>
      <c r="I2950" s="41">
        <v>299.02</v>
      </c>
      <c r="J2950" s="203"/>
      <c r="K2950" s="166" t="s">
        <v>157</v>
      </c>
      <c r="L2950" s="94"/>
    </row>
    <row r="2951" spans="1:12" ht="15" customHeight="1">
      <c r="A2951" s="91">
        <v>2001041</v>
      </c>
      <c r="B2951" s="41" t="s">
        <v>98</v>
      </c>
      <c r="C2951" s="43">
        <v>201</v>
      </c>
      <c r="D2951" s="41" t="s">
        <v>152</v>
      </c>
      <c r="E2951" s="41">
        <v>142900</v>
      </c>
      <c r="F2951" s="202" t="s">
        <v>156</v>
      </c>
      <c r="G2951" s="41"/>
      <c r="H2951" s="41"/>
      <c r="I2951" s="41">
        <v>548.47</v>
      </c>
      <c r="J2951" s="203"/>
      <c r="K2951" s="166" t="s">
        <v>157</v>
      </c>
      <c r="L2951" s="94"/>
    </row>
    <row r="2952" spans="1:12" ht="15" customHeight="1">
      <c r="A2952" s="91">
        <v>2001041</v>
      </c>
      <c r="B2952" s="41" t="s">
        <v>98</v>
      </c>
      <c r="C2952" s="43">
        <v>201</v>
      </c>
      <c r="D2952" s="41" t="s">
        <v>152</v>
      </c>
      <c r="E2952" s="41">
        <v>142900</v>
      </c>
      <c r="F2952" s="202" t="s">
        <v>156</v>
      </c>
      <c r="G2952" s="41"/>
      <c r="H2952" s="41"/>
      <c r="I2952" s="41">
        <v>913.82</v>
      </c>
      <c r="J2952" s="203"/>
      <c r="K2952" s="166" t="s">
        <v>157</v>
      </c>
      <c r="L2952" s="94"/>
    </row>
    <row r="2953" spans="1:12" ht="15" customHeight="1">
      <c r="A2953" s="91">
        <v>2001041</v>
      </c>
      <c r="B2953" s="41" t="s">
        <v>98</v>
      </c>
      <c r="C2953" s="43">
        <v>201</v>
      </c>
      <c r="D2953" s="41" t="s">
        <v>152</v>
      </c>
      <c r="E2953" s="41">
        <v>142900</v>
      </c>
      <c r="F2953" s="202" t="s">
        <v>156</v>
      </c>
      <c r="G2953" s="41"/>
      <c r="H2953" s="41"/>
      <c r="I2953" s="41">
        <v>154.47</v>
      </c>
      <c r="J2953" s="203"/>
      <c r="K2953" s="166" t="s">
        <v>157</v>
      </c>
      <c r="L2953" s="94"/>
    </row>
    <row r="2954" spans="1:12" ht="15" customHeight="1">
      <c r="A2954" s="91">
        <v>2001041</v>
      </c>
      <c r="B2954" s="41" t="s">
        <v>98</v>
      </c>
      <c r="C2954" s="43">
        <v>201</v>
      </c>
      <c r="D2954" s="41" t="s">
        <v>152</v>
      </c>
      <c r="E2954" s="41">
        <v>142900</v>
      </c>
      <c r="F2954" s="202" t="s">
        <v>156</v>
      </c>
      <c r="G2954" s="41"/>
      <c r="H2954" s="41"/>
      <c r="I2954" s="41">
        <v>1234.22</v>
      </c>
      <c r="J2954" s="203"/>
      <c r="K2954" s="166" t="s">
        <v>157</v>
      </c>
      <c r="L2954" s="94"/>
    </row>
    <row r="2955" spans="1:12" ht="15" customHeight="1">
      <c r="A2955" s="91">
        <v>2001041</v>
      </c>
      <c r="B2955" s="41" t="s">
        <v>98</v>
      </c>
      <c r="C2955" s="43">
        <v>201</v>
      </c>
      <c r="D2955" s="41" t="s">
        <v>152</v>
      </c>
      <c r="E2955" s="41">
        <v>142900</v>
      </c>
      <c r="F2955" s="202" t="s">
        <v>156</v>
      </c>
      <c r="G2955" s="41"/>
      <c r="H2955" s="41"/>
      <c r="I2955" s="41">
        <v>426.41</v>
      </c>
      <c r="J2955" s="203"/>
      <c r="K2955" s="166" t="s">
        <v>157</v>
      </c>
      <c r="L2955" s="94"/>
    </row>
    <row r="2956" spans="1:12" ht="15" customHeight="1">
      <c r="A2956" s="91">
        <v>2001041</v>
      </c>
      <c r="B2956" s="41" t="s">
        <v>98</v>
      </c>
      <c r="C2956" s="43">
        <v>201</v>
      </c>
      <c r="D2956" s="41" t="s">
        <v>152</v>
      </c>
      <c r="E2956" s="41">
        <v>142900</v>
      </c>
      <c r="F2956" s="202" t="s">
        <v>156</v>
      </c>
      <c r="G2956" s="41"/>
      <c r="H2956" s="41"/>
      <c r="I2956" s="41">
        <v>380</v>
      </c>
      <c r="J2956" s="203"/>
      <c r="K2956" s="166" t="s">
        <v>157</v>
      </c>
      <c r="L2956" s="94"/>
    </row>
    <row r="2957" spans="1:12" ht="15" customHeight="1">
      <c r="A2957" s="91">
        <v>2001041</v>
      </c>
      <c r="B2957" s="41" t="s">
        <v>98</v>
      </c>
      <c r="C2957" s="43">
        <v>201</v>
      </c>
      <c r="D2957" s="41" t="s">
        <v>152</v>
      </c>
      <c r="E2957" s="41">
        <v>142900</v>
      </c>
      <c r="F2957" s="202" t="s">
        <v>156</v>
      </c>
      <c r="G2957" s="41"/>
      <c r="H2957" s="41"/>
      <c r="I2957" s="41">
        <v>1309.45</v>
      </c>
      <c r="J2957" s="203"/>
      <c r="K2957" s="166" t="s">
        <v>157</v>
      </c>
      <c r="L2957" s="94"/>
    </row>
    <row r="2958" spans="1:12" ht="15" customHeight="1">
      <c r="A2958" s="91">
        <v>2001041</v>
      </c>
      <c r="B2958" s="41" t="s">
        <v>98</v>
      </c>
      <c r="C2958" s="43">
        <v>201</v>
      </c>
      <c r="D2958" s="41" t="s">
        <v>152</v>
      </c>
      <c r="E2958" s="41">
        <v>142900</v>
      </c>
      <c r="F2958" s="202" t="s">
        <v>156</v>
      </c>
      <c r="G2958" s="41"/>
      <c r="H2958" s="41"/>
      <c r="I2958" s="41">
        <v>171.94</v>
      </c>
      <c r="J2958" s="203"/>
      <c r="K2958" s="166" t="s">
        <v>157</v>
      </c>
      <c r="L2958" s="94"/>
    </row>
    <row r="2959" spans="1:12" ht="15" customHeight="1">
      <c r="A2959" s="91">
        <v>2001041</v>
      </c>
      <c r="B2959" s="41" t="s">
        <v>98</v>
      </c>
      <c r="C2959" s="43">
        <v>201</v>
      </c>
      <c r="D2959" s="41" t="s">
        <v>152</v>
      </c>
      <c r="E2959" s="41">
        <v>142900</v>
      </c>
      <c r="F2959" s="202" t="s">
        <v>156</v>
      </c>
      <c r="G2959" s="41"/>
      <c r="H2959" s="41"/>
      <c r="I2959" s="41">
        <v>105.64</v>
      </c>
      <c r="J2959" s="203"/>
      <c r="K2959" s="166" t="s">
        <v>157</v>
      </c>
      <c r="L2959" s="94"/>
    </row>
    <row r="2960" spans="1:12" ht="15" customHeight="1">
      <c r="A2960" s="91">
        <v>2001041</v>
      </c>
      <c r="B2960" s="41" t="s">
        <v>98</v>
      </c>
      <c r="C2960" s="43">
        <v>201</v>
      </c>
      <c r="D2960" s="41" t="s">
        <v>152</v>
      </c>
      <c r="E2960" s="41">
        <v>142900</v>
      </c>
      <c r="F2960" s="202" t="s">
        <v>156</v>
      </c>
      <c r="G2960" s="41"/>
      <c r="H2960" s="41"/>
      <c r="I2960" s="41">
        <v>222</v>
      </c>
      <c r="J2960" s="203"/>
      <c r="K2960" s="166" t="s">
        <v>157</v>
      </c>
      <c r="L2960" s="94"/>
    </row>
    <row r="2961" spans="1:12" ht="15" customHeight="1">
      <c r="A2961" s="91">
        <v>2001041</v>
      </c>
      <c r="B2961" s="41" t="s">
        <v>98</v>
      </c>
      <c r="C2961" s="43">
        <v>201</v>
      </c>
      <c r="D2961" s="41" t="s">
        <v>152</v>
      </c>
      <c r="E2961" s="41">
        <v>142900</v>
      </c>
      <c r="F2961" s="202" t="s">
        <v>156</v>
      </c>
      <c r="G2961" s="41"/>
      <c r="H2961" s="41"/>
      <c r="I2961" s="41">
        <v>339</v>
      </c>
      <c r="J2961" s="203"/>
      <c r="K2961" s="166" t="s">
        <v>157</v>
      </c>
      <c r="L2961" s="94"/>
    </row>
    <row r="2962" spans="1:12" ht="15" customHeight="1">
      <c r="A2962" s="91">
        <v>2001041</v>
      </c>
      <c r="B2962" s="41" t="s">
        <v>98</v>
      </c>
      <c r="C2962" s="43">
        <v>201</v>
      </c>
      <c r="D2962" s="41" t="s">
        <v>152</v>
      </c>
      <c r="E2962" s="41">
        <v>142900</v>
      </c>
      <c r="F2962" s="202" t="s">
        <v>156</v>
      </c>
      <c r="G2962" s="41"/>
      <c r="H2962" s="41"/>
      <c r="I2962" s="41">
        <v>555</v>
      </c>
      <c r="J2962" s="203"/>
      <c r="K2962" s="166" t="s">
        <v>157</v>
      </c>
      <c r="L2962" s="94"/>
    </row>
    <row r="2963" spans="1:12" ht="15" customHeight="1">
      <c r="A2963" s="91">
        <v>2001041</v>
      </c>
      <c r="B2963" s="41" t="s">
        <v>98</v>
      </c>
      <c r="C2963" s="43">
        <v>201</v>
      </c>
      <c r="D2963" s="41" t="s">
        <v>152</v>
      </c>
      <c r="E2963" s="41">
        <v>142900</v>
      </c>
      <c r="F2963" s="202" t="s">
        <v>156</v>
      </c>
      <c r="G2963" s="41"/>
      <c r="H2963" s="41"/>
      <c r="I2963" s="41">
        <v>1809.6</v>
      </c>
      <c r="J2963" s="203"/>
      <c r="K2963" s="166" t="s">
        <v>157</v>
      </c>
      <c r="L2963" s="94"/>
    </row>
    <row r="2964" spans="1:12" ht="15" customHeight="1">
      <c r="A2964" s="91">
        <v>2001041</v>
      </c>
      <c r="B2964" s="41" t="s">
        <v>98</v>
      </c>
      <c r="C2964" s="43">
        <v>201</v>
      </c>
      <c r="D2964" s="41" t="s">
        <v>152</v>
      </c>
      <c r="E2964" s="41">
        <v>142900</v>
      </c>
      <c r="F2964" s="202" t="s">
        <v>156</v>
      </c>
      <c r="G2964" s="41"/>
      <c r="H2964" s="41"/>
      <c r="I2964" s="41">
        <v>1187.9100000000001</v>
      </c>
      <c r="J2964" s="203"/>
      <c r="K2964" s="166" t="s">
        <v>157</v>
      </c>
      <c r="L2964" s="94"/>
    </row>
    <row r="2965" spans="1:12" ht="15" customHeight="1">
      <c r="A2965" s="91">
        <v>2001021</v>
      </c>
      <c r="B2965" s="41" t="s">
        <v>89</v>
      </c>
      <c r="C2965" s="43">
        <v>201</v>
      </c>
      <c r="D2965" s="41" t="s">
        <v>152</v>
      </c>
      <c r="E2965" s="41">
        <v>142900</v>
      </c>
      <c r="F2965" s="202" t="s">
        <v>156</v>
      </c>
      <c r="G2965" s="41"/>
      <c r="H2965" s="41"/>
      <c r="I2965" s="41">
        <v>600</v>
      </c>
      <c r="J2965" s="203"/>
      <c r="K2965" s="166" t="s">
        <v>157</v>
      </c>
      <c r="L2965" s="94"/>
    </row>
    <row r="2966" spans="1:12" ht="15" customHeight="1">
      <c r="A2966" s="91">
        <v>2001021</v>
      </c>
      <c r="B2966" s="41" t="s">
        <v>89</v>
      </c>
      <c r="C2966" s="43">
        <v>201</v>
      </c>
      <c r="D2966" s="41" t="s">
        <v>152</v>
      </c>
      <c r="E2966" s="41">
        <v>142900</v>
      </c>
      <c r="F2966" s="202" t="s">
        <v>156</v>
      </c>
      <c r="G2966" s="41"/>
      <c r="H2966" s="41"/>
      <c r="I2966" s="41">
        <v>82.97</v>
      </c>
      <c r="J2966" s="203"/>
      <c r="K2966" s="166" t="s">
        <v>157</v>
      </c>
      <c r="L2966" s="94"/>
    </row>
    <row r="2967" spans="1:12" ht="15" customHeight="1">
      <c r="A2967" s="91">
        <v>2001021</v>
      </c>
      <c r="B2967" s="41" t="s">
        <v>89</v>
      </c>
      <c r="C2967" s="43">
        <v>201</v>
      </c>
      <c r="D2967" s="41" t="s">
        <v>152</v>
      </c>
      <c r="E2967" s="41">
        <v>142900</v>
      </c>
      <c r="F2967" s="202" t="s">
        <v>156</v>
      </c>
      <c r="G2967" s="41"/>
      <c r="H2967" s="41"/>
      <c r="I2967" s="41">
        <v>721.34</v>
      </c>
      <c r="J2967" s="203"/>
      <c r="K2967" s="166" t="s">
        <v>157</v>
      </c>
      <c r="L2967" s="94"/>
    </row>
    <row r="2968" spans="1:12" ht="15" customHeight="1">
      <c r="A2968" s="91">
        <v>2001021</v>
      </c>
      <c r="B2968" s="41" t="s">
        <v>89</v>
      </c>
      <c r="C2968" s="43">
        <v>201</v>
      </c>
      <c r="D2968" s="41" t="s">
        <v>152</v>
      </c>
      <c r="E2968" s="41">
        <v>142900</v>
      </c>
      <c r="F2968" s="202" t="s">
        <v>156</v>
      </c>
      <c r="G2968" s="41"/>
      <c r="H2968" s="41"/>
      <c r="I2968" s="41">
        <v>92.5</v>
      </c>
      <c r="J2968" s="203"/>
      <c r="K2968" s="166" t="s">
        <v>157</v>
      </c>
      <c r="L2968" s="94"/>
    </row>
    <row r="2969" spans="1:12" ht="15" customHeight="1">
      <c r="A2969" s="91">
        <v>2001021</v>
      </c>
      <c r="B2969" s="41" t="s">
        <v>89</v>
      </c>
      <c r="C2969" s="43">
        <v>201</v>
      </c>
      <c r="D2969" s="41" t="s">
        <v>152</v>
      </c>
      <c r="E2969" s="41">
        <v>142900</v>
      </c>
      <c r="F2969" s="202" t="s">
        <v>156</v>
      </c>
      <c r="G2969" s="41"/>
      <c r="H2969" s="41"/>
      <c r="I2969" s="41">
        <v>107.14</v>
      </c>
      <c r="J2969" s="203"/>
      <c r="K2969" s="166" t="s">
        <v>157</v>
      </c>
      <c r="L2969" s="94"/>
    </row>
    <row r="2970" spans="1:12" ht="15" customHeight="1">
      <c r="A2970" s="91">
        <v>2001021</v>
      </c>
      <c r="B2970" s="41" t="s">
        <v>89</v>
      </c>
      <c r="C2970" s="43">
        <v>201</v>
      </c>
      <c r="D2970" s="41" t="s">
        <v>152</v>
      </c>
      <c r="E2970" s="41">
        <v>142900</v>
      </c>
      <c r="F2970" s="202" t="s">
        <v>156</v>
      </c>
      <c r="G2970" s="41"/>
      <c r="H2970" s="41"/>
      <c r="I2970" s="41">
        <v>1201.25</v>
      </c>
      <c r="J2970" s="203"/>
      <c r="K2970" s="166" t="s">
        <v>157</v>
      </c>
      <c r="L2970" s="94"/>
    </row>
    <row r="2971" spans="1:12" ht="15" customHeight="1">
      <c r="A2971" s="91">
        <v>2001021</v>
      </c>
      <c r="B2971" s="41" t="s">
        <v>89</v>
      </c>
      <c r="C2971" s="43">
        <v>201</v>
      </c>
      <c r="D2971" s="41" t="s">
        <v>152</v>
      </c>
      <c r="E2971" s="41">
        <v>142900</v>
      </c>
      <c r="F2971" s="202" t="s">
        <v>156</v>
      </c>
      <c r="G2971" s="41"/>
      <c r="H2971" s="41"/>
      <c r="I2971" s="41">
        <v>-518.82000000000005</v>
      </c>
      <c r="J2971" s="203"/>
      <c r="K2971" s="166" t="s">
        <v>157</v>
      </c>
      <c r="L2971" s="94"/>
    </row>
    <row r="2972" spans="1:12" ht="15" customHeight="1">
      <c r="A2972" s="91">
        <v>2001021</v>
      </c>
      <c r="B2972" s="41" t="s">
        <v>89</v>
      </c>
      <c r="C2972" s="43">
        <v>201</v>
      </c>
      <c r="D2972" s="41" t="s">
        <v>152</v>
      </c>
      <c r="E2972" s="41">
        <v>142900</v>
      </c>
      <c r="F2972" s="202" t="s">
        <v>156</v>
      </c>
      <c r="G2972" s="41"/>
      <c r="H2972" s="41"/>
      <c r="I2972" s="41">
        <v>1564.08</v>
      </c>
      <c r="J2972" s="203"/>
      <c r="K2972" s="166" t="s">
        <v>157</v>
      </c>
      <c r="L2972" s="94"/>
    </row>
    <row r="2973" spans="1:12" ht="15" customHeight="1">
      <c r="A2973" s="91">
        <v>2001021</v>
      </c>
      <c r="B2973" s="41" t="s">
        <v>89</v>
      </c>
      <c r="C2973" s="43">
        <v>201</v>
      </c>
      <c r="D2973" s="41" t="s">
        <v>152</v>
      </c>
      <c r="E2973" s="41">
        <v>142900</v>
      </c>
      <c r="F2973" s="202" t="s">
        <v>156</v>
      </c>
      <c r="G2973" s="41"/>
      <c r="H2973" s="41"/>
      <c r="I2973" s="41">
        <v>92.5</v>
      </c>
      <c r="J2973" s="203"/>
      <c r="K2973" s="166" t="s">
        <v>157</v>
      </c>
      <c r="L2973" s="94"/>
    </row>
    <row r="2974" spans="1:12" ht="15" customHeight="1">
      <c r="A2974" s="91">
        <v>2001051</v>
      </c>
      <c r="B2974" s="41" t="s">
        <v>87</v>
      </c>
      <c r="C2974" s="43">
        <v>201</v>
      </c>
      <c r="D2974" s="41" t="s">
        <v>152</v>
      </c>
      <c r="E2974" s="41">
        <v>142900</v>
      </c>
      <c r="F2974" s="202" t="s">
        <v>156</v>
      </c>
      <c r="G2974" s="41"/>
      <c r="H2974" s="41"/>
      <c r="I2974" s="41">
        <v>788.1</v>
      </c>
      <c r="J2974" s="203"/>
      <c r="K2974" s="166" t="s">
        <v>157</v>
      </c>
      <c r="L2974" s="94"/>
    </row>
    <row r="2975" spans="1:12" ht="15" customHeight="1">
      <c r="A2975" s="91">
        <v>2000010</v>
      </c>
      <c r="B2975" s="41" t="s">
        <v>159</v>
      </c>
      <c r="C2975" s="43">
        <v>201</v>
      </c>
      <c r="D2975" s="41" t="s">
        <v>152</v>
      </c>
      <c r="E2975" s="41">
        <v>142900</v>
      </c>
      <c r="F2975" s="202" t="s">
        <v>156</v>
      </c>
      <c r="G2975" s="41"/>
      <c r="H2975" s="41"/>
      <c r="I2975" s="41">
        <v>59.94</v>
      </c>
      <c r="J2975" s="203"/>
      <c r="K2975" s="286" t="s">
        <v>161</v>
      </c>
      <c r="L2975" s="94"/>
    </row>
    <row r="2976" spans="1:12" ht="15" customHeight="1">
      <c r="A2976" s="91">
        <v>2001041</v>
      </c>
      <c r="B2976" s="41" t="s">
        <v>98</v>
      </c>
      <c r="C2976" s="43">
        <v>201</v>
      </c>
      <c r="D2976" s="41" t="s">
        <v>152</v>
      </c>
      <c r="E2976" s="41">
        <v>142900</v>
      </c>
      <c r="F2976" s="202" t="s">
        <v>156</v>
      </c>
      <c r="G2976" s="41"/>
      <c r="H2976" s="41"/>
      <c r="I2976" s="41">
        <v>364.09</v>
      </c>
      <c r="J2976" s="203"/>
      <c r="K2976" s="166" t="s">
        <v>157</v>
      </c>
      <c r="L2976" s="94"/>
    </row>
    <row r="2977" spans="1:12" ht="15" customHeight="1">
      <c r="A2977" s="91">
        <v>2001041</v>
      </c>
      <c r="B2977" s="41" t="s">
        <v>98</v>
      </c>
      <c r="C2977" s="43">
        <v>201</v>
      </c>
      <c r="D2977" s="41" t="s">
        <v>152</v>
      </c>
      <c r="E2977" s="41">
        <v>142900</v>
      </c>
      <c r="F2977" s="202" t="s">
        <v>156</v>
      </c>
      <c r="G2977" s="41"/>
      <c r="H2977" s="41"/>
      <c r="I2977" s="41">
        <v>125.1</v>
      </c>
      <c r="J2977" s="203"/>
      <c r="K2977" s="166" t="s">
        <v>157</v>
      </c>
      <c r="L2977" s="94"/>
    </row>
    <row r="2978" spans="1:12" ht="15" customHeight="1">
      <c r="A2978" s="91">
        <v>2001041</v>
      </c>
      <c r="B2978" s="41" t="s">
        <v>98</v>
      </c>
      <c r="C2978" s="43">
        <v>201</v>
      </c>
      <c r="D2978" s="41" t="s">
        <v>152</v>
      </c>
      <c r="E2978" s="41">
        <v>142900</v>
      </c>
      <c r="F2978" s="202" t="s">
        <v>156</v>
      </c>
      <c r="G2978" s="41"/>
      <c r="H2978" s="41"/>
      <c r="I2978" s="41">
        <v>978.96</v>
      </c>
      <c r="J2978" s="203"/>
      <c r="K2978" s="166" t="s">
        <v>157</v>
      </c>
      <c r="L2978" s="94"/>
    </row>
    <row r="2979" spans="1:12" ht="15" customHeight="1">
      <c r="A2979" s="91">
        <v>2001041</v>
      </c>
      <c r="B2979" s="41" t="s">
        <v>98</v>
      </c>
      <c r="C2979" s="43">
        <v>201</v>
      </c>
      <c r="D2979" s="41" t="s">
        <v>152</v>
      </c>
      <c r="E2979" s="41">
        <v>142900</v>
      </c>
      <c r="F2979" s="202" t="s">
        <v>156</v>
      </c>
      <c r="G2979" s="41"/>
      <c r="H2979" s="41"/>
      <c r="I2979" s="41">
        <v>142.5</v>
      </c>
      <c r="J2979" s="203"/>
      <c r="K2979" s="166" t="s">
        <v>157</v>
      </c>
      <c r="L2979" s="94"/>
    </row>
    <row r="2980" spans="1:12" ht="15" customHeight="1">
      <c r="A2980" s="91">
        <v>2001041</v>
      </c>
      <c r="B2980" s="41" t="s">
        <v>98</v>
      </c>
      <c r="C2980" s="43">
        <v>201</v>
      </c>
      <c r="D2980" s="41" t="s">
        <v>152</v>
      </c>
      <c r="E2980" s="41">
        <v>142900</v>
      </c>
      <c r="F2980" s="202" t="s">
        <v>156</v>
      </c>
      <c r="G2980" s="41"/>
      <c r="H2980" s="41"/>
      <c r="I2980" s="41">
        <v>202.22</v>
      </c>
      <c r="J2980" s="203"/>
      <c r="K2980" s="166" t="s">
        <v>157</v>
      </c>
      <c r="L2980" s="94"/>
    </row>
    <row r="2981" spans="1:12" ht="15" customHeight="1">
      <c r="A2981" s="91">
        <v>2001051</v>
      </c>
      <c r="B2981" s="41" t="s">
        <v>87</v>
      </c>
      <c r="C2981" s="43">
        <v>201</v>
      </c>
      <c r="D2981" s="41" t="s">
        <v>152</v>
      </c>
      <c r="E2981" s="41">
        <v>142900</v>
      </c>
      <c r="F2981" s="202" t="s">
        <v>156</v>
      </c>
      <c r="G2981" s="41"/>
      <c r="H2981" s="41"/>
      <c r="I2981" s="41">
        <v>24.21</v>
      </c>
      <c r="J2981" s="203"/>
      <c r="K2981" s="166" t="s">
        <v>157</v>
      </c>
      <c r="L2981" s="94"/>
    </row>
    <row r="2982" spans="1:12" ht="15" customHeight="1">
      <c r="A2982" s="91">
        <v>2001051</v>
      </c>
      <c r="B2982" s="41" t="s">
        <v>87</v>
      </c>
      <c r="C2982" s="43">
        <v>201</v>
      </c>
      <c r="D2982" s="41" t="s">
        <v>152</v>
      </c>
      <c r="E2982" s="41">
        <v>142900</v>
      </c>
      <c r="F2982" s="202" t="s">
        <v>156</v>
      </c>
      <c r="G2982" s="41"/>
      <c r="H2982" s="41"/>
      <c r="I2982" s="41">
        <v>484.66</v>
      </c>
      <c r="J2982" s="203"/>
      <c r="K2982" s="166" t="s">
        <v>157</v>
      </c>
      <c r="L2982" s="94"/>
    </row>
    <row r="2983" spans="1:12" ht="15" customHeight="1">
      <c r="A2983" s="91">
        <v>2001051</v>
      </c>
      <c r="B2983" s="41" t="s">
        <v>87</v>
      </c>
      <c r="C2983" s="43">
        <v>201</v>
      </c>
      <c r="D2983" s="41" t="s">
        <v>152</v>
      </c>
      <c r="E2983" s="41">
        <v>142900</v>
      </c>
      <c r="F2983" s="202" t="s">
        <v>156</v>
      </c>
      <c r="G2983" s="41"/>
      <c r="H2983" s="41"/>
      <c r="I2983" s="41">
        <v>5692</v>
      </c>
      <c r="J2983" s="203"/>
      <c r="K2983" s="166" t="s">
        <v>157</v>
      </c>
      <c r="L2983" s="94"/>
    </row>
    <row r="2984" spans="1:12" ht="15" customHeight="1">
      <c r="A2984" s="91">
        <v>2001051</v>
      </c>
      <c r="B2984" s="41" t="s">
        <v>87</v>
      </c>
      <c r="C2984" s="43">
        <v>201</v>
      </c>
      <c r="D2984" s="41" t="s">
        <v>152</v>
      </c>
      <c r="E2984" s="41">
        <v>142900</v>
      </c>
      <c r="F2984" s="202" t="s">
        <v>156</v>
      </c>
      <c r="G2984" s="41"/>
      <c r="H2984" s="41"/>
      <c r="I2984" s="41">
        <v>239.57</v>
      </c>
      <c r="J2984" s="203"/>
      <c r="K2984" s="166" t="s">
        <v>157</v>
      </c>
      <c r="L2984" s="94"/>
    </row>
    <row r="2985" spans="1:12" ht="15" customHeight="1">
      <c r="A2985" s="91">
        <v>2000010</v>
      </c>
      <c r="B2985" s="41" t="s">
        <v>159</v>
      </c>
      <c r="C2985" s="43">
        <v>201</v>
      </c>
      <c r="D2985" s="41" t="s">
        <v>152</v>
      </c>
      <c r="E2985" s="41">
        <v>142900</v>
      </c>
      <c r="F2985" s="202" t="s">
        <v>156</v>
      </c>
      <c r="G2985" s="41"/>
      <c r="H2985" s="41"/>
      <c r="I2985" s="41">
        <v>1740.25</v>
      </c>
      <c r="J2985" s="203"/>
      <c r="K2985" s="286" t="s">
        <v>161</v>
      </c>
      <c r="L2985" s="94"/>
    </row>
    <row r="2986" spans="1:12" ht="15" customHeight="1">
      <c r="A2986" s="91">
        <v>2001021</v>
      </c>
      <c r="B2986" s="41" t="s">
        <v>89</v>
      </c>
      <c r="C2986" s="43">
        <v>201</v>
      </c>
      <c r="D2986" s="41" t="s">
        <v>152</v>
      </c>
      <c r="E2986" s="41">
        <v>142900</v>
      </c>
      <c r="F2986" s="202" t="s">
        <v>156</v>
      </c>
      <c r="G2986" s="41"/>
      <c r="H2986" s="41"/>
      <c r="I2986" s="41">
        <v>992.54</v>
      </c>
      <c r="J2986" s="203"/>
      <c r="K2986" s="166" t="s">
        <v>157</v>
      </c>
      <c r="L2986" s="94"/>
    </row>
    <row r="2987" spans="1:12" ht="15" customHeight="1">
      <c r="A2987" s="91">
        <v>2001021</v>
      </c>
      <c r="B2987" s="41" t="s">
        <v>89</v>
      </c>
      <c r="C2987" s="43">
        <v>201</v>
      </c>
      <c r="D2987" s="41" t="s">
        <v>152</v>
      </c>
      <c r="E2987" s="41">
        <v>142900</v>
      </c>
      <c r="F2987" s="202" t="s">
        <v>156</v>
      </c>
      <c r="G2987" s="41"/>
      <c r="H2987" s="41"/>
      <c r="I2987" s="41">
        <v>75</v>
      </c>
      <c r="J2987" s="203"/>
      <c r="K2987" s="166" t="s">
        <v>157</v>
      </c>
      <c r="L2987" s="94"/>
    </row>
    <row r="2988" spans="1:12" ht="15" customHeight="1">
      <c r="A2988" s="91">
        <v>2001021</v>
      </c>
      <c r="B2988" s="41" t="s">
        <v>89</v>
      </c>
      <c r="C2988" s="43">
        <v>201</v>
      </c>
      <c r="D2988" s="41" t="s">
        <v>152</v>
      </c>
      <c r="E2988" s="41">
        <v>142900</v>
      </c>
      <c r="F2988" s="202" t="s">
        <v>156</v>
      </c>
      <c r="G2988" s="41"/>
      <c r="H2988" s="41"/>
      <c r="I2988" s="41">
        <v>1798</v>
      </c>
      <c r="J2988" s="203"/>
      <c r="K2988" s="166" t="s">
        <v>157</v>
      </c>
      <c r="L2988" s="94"/>
    </row>
    <row r="2989" spans="1:12" ht="15" customHeight="1">
      <c r="A2989" s="91">
        <v>2001021</v>
      </c>
      <c r="B2989" s="41" t="s">
        <v>89</v>
      </c>
      <c r="C2989" s="43">
        <v>201</v>
      </c>
      <c r="D2989" s="41" t="s">
        <v>152</v>
      </c>
      <c r="E2989" s="41">
        <v>142900</v>
      </c>
      <c r="F2989" s="202" t="s">
        <v>156</v>
      </c>
      <c r="G2989" s="41"/>
      <c r="H2989" s="41"/>
      <c r="I2989" s="41">
        <v>75</v>
      </c>
      <c r="J2989" s="203"/>
      <c r="K2989" s="166" t="s">
        <v>157</v>
      </c>
      <c r="L2989" s="94"/>
    </row>
    <row r="2990" spans="1:12" ht="15" customHeight="1">
      <c r="A2990" s="91">
        <v>2001011</v>
      </c>
      <c r="B2990" s="41" t="s">
        <v>97</v>
      </c>
      <c r="C2990" s="43">
        <v>201</v>
      </c>
      <c r="D2990" s="41" t="s">
        <v>152</v>
      </c>
      <c r="E2990" s="41">
        <v>142900</v>
      </c>
      <c r="F2990" s="202" t="s">
        <v>156</v>
      </c>
      <c r="G2990" s="41"/>
      <c r="H2990" s="41"/>
      <c r="I2990" s="41">
        <v>169.52</v>
      </c>
      <c r="J2990" s="203"/>
      <c r="K2990" s="166" t="s">
        <v>157</v>
      </c>
      <c r="L2990" s="94"/>
    </row>
    <row r="2991" spans="1:12" ht="15" customHeight="1">
      <c r="A2991" s="91">
        <v>2001011</v>
      </c>
      <c r="B2991" s="41" t="s">
        <v>97</v>
      </c>
      <c r="C2991" s="43">
        <v>201</v>
      </c>
      <c r="D2991" s="41" t="s">
        <v>152</v>
      </c>
      <c r="E2991" s="41">
        <v>142900</v>
      </c>
      <c r="F2991" s="202" t="s">
        <v>156</v>
      </c>
      <c r="G2991" s="41"/>
      <c r="H2991" s="41"/>
      <c r="I2991" s="41">
        <v>525.71</v>
      </c>
      <c r="J2991" s="203"/>
      <c r="K2991" s="166" t="s">
        <v>157</v>
      </c>
      <c r="L2991" s="94"/>
    </row>
    <row r="2992" spans="1:12" ht="15" customHeight="1">
      <c r="A2992" s="91">
        <v>2001011</v>
      </c>
      <c r="B2992" s="41" t="s">
        <v>97</v>
      </c>
      <c r="C2992" s="43">
        <v>201</v>
      </c>
      <c r="D2992" s="41" t="s">
        <v>152</v>
      </c>
      <c r="E2992" s="41">
        <v>142900</v>
      </c>
      <c r="F2992" s="202" t="s">
        <v>156</v>
      </c>
      <c r="G2992" s="41"/>
      <c r="H2992" s="41"/>
      <c r="I2992" s="41">
        <v>345.25</v>
      </c>
      <c r="J2992" s="203"/>
      <c r="K2992" s="166" t="s">
        <v>157</v>
      </c>
      <c r="L2992" s="94"/>
    </row>
    <row r="2993" spans="1:12" ht="15" customHeight="1">
      <c r="A2993" s="91">
        <v>2001051</v>
      </c>
      <c r="B2993" s="41" t="s">
        <v>87</v>
      </c>
      <c r="C2993" s="43">
        <v>201</v>
      </c>
      <c r="D2993" s="41" t="s">
        <v>152</v>
      </c>
      <c r="E2993" s="41">
        <v>142900</v>
      </c>
      <c r="F2993" s="202" t="s">
        <v>156</v>
      </c>
      <c r="G2993" s="41"/>
      <c r="H2993" s="41"/>
      <c r="I2993" s="41">
        <v>217.88</v>
      </c>
      <c r="J2993" s="203"/>
      <c r="K2993" s="166" t="s">
        <v>157</v>
      </c>
      <c r="L2993" s="94"/>
    </row>
    <row r="2994" spans="1:12" ht="15" customHeight="1">
      <c r="A2994" s="91">
        <v>2001021</v>
      </c>
      <c r="B2994" s="41" t="s">
        <v>89</v>
      </c>
      <c r="C2994" s="43">
        <v>201</v>
      </c>
      <c r="D2994" s="41" t="s">
        <v>152</v>
      </c>
      <c r="E2994" s="41">
        <v>142900</v>
      </c>
      <c r="F2994" s="202" t="s">
        <v>156</v>
      </c>
      <c r="G2994" s="41"/>
      <c r="H2994" s="41"/>
      <c r="I2994" s="41">
        <v>1800</v>
      </c>
      <c r="J2994" s="203"/>
      <c r="K2994" s="166" t="s">
        <v>157</v>
      </c>
      <c r="L2994" s="94"/>
    </row>
    <row r="2995" spans="1:12" ht="15" customHeight="1">
      <c r="A2995" s="91">
        <v>2001021</v>
      </c>
      <c r="B2995" s="41" t="s">
        <v>89</v>
      </c>
      <c r="C2995" s="43">
        <v>201</v>
      </c>
      <c r="D2995" s="41" t="s">
        <v>152</v>
      </c>
      <c r="E2995" s="41">
        <v>142900</v>
      </c>
      <c r="F2995" s="202" t="s">
        <v>156</v>
      </c>
      <c r="G2995" s="41"/>
      <c r="H2995" s="41"/>
      <c r="I2995" s="41">
        <v>363.1</v>
      </c>
      <c r="J2995" s="203"/>
      <c r="K2995" s="166" t="s">
        <v>157</v>
      </c>
      <c r="L2995" s="94"/>
    </row>
    <row r="2996" spans="1:12" ht="15" customHeight="1">
      <c r="A2996" s="91">
        <v>2001051</v>
      </c>
      <c r="B2996" s="41" t="s">
        <v>87</v>
      </c>
      <c r="C2996" s="43">
        <v>201</v>
      </c>
      <c r="D2996" s="41" t="s">
        <v>152</v>
      </c>
      <c r="E2996" s="41">
        <v>142900</v>
      </c>
      <c r="F2996" s="202" t="s">
        <v>156</v>
      </c>
      <c r="G2996" s="41"/>
      <c r="H2996" s="41"/>
      <c r="I2996" s="41">
        <v>61.17</v>
      </c>
      <c r="J2996" s="203"/>
      <c r="K2996" s="166" t="s">
        <v>157</v>
      </c>
      <c r="L2996" s="94"/>
    </row>
    <row r="2997" spans="1:12" ht="15" customHeight="1">
      <c r="A2997" s="91">
        <v>2001011</v>
      </c>
      <c r="B2997" s="41" t="s">
        <v>97</v>
      </c>
      <c r="C2997" s="43">
        <v>201</v>
      </c>
      <c r="D2997" s="41" t="s">
        <v>152</v>
      </c>
      <c r="E2997" s="41">
        <v>142900</v>
      </c>
      <c r="F2997" s="202" t="s">
        <v>156</v>
      </c>
      <c r="G2997" s="41"/>
      <c r="H2997" s="41"/>
      <c r="I2997" s="41">
        <v>93.75</v>
      </c>
      <c r="J2997" s="203"/>
      <c r="K2997" s="166" t="s">
        <v>157</v>
      </c>
      <c r="L2997" s="94"/>
    </row>
    <row r="2998" spans="1:12" ht="15" customHeight="1">
      <c r="A2998" s="91">
        <v>2001011</v>
      </c>
      <c r="B2998" s="41" t="s">
        <v>97</v>
      </c>
      <c r="C2998" s="43">
        <v>201</v>
      </c>
      <c r="D2998" s="41" t="s">
        <v>152</v>
      </c>
      <c r="E2998" s="41">
        <v>142900</v>
      </c>
      <c r="F2998" s="202" t="s">
        <v>156</v>
      </c>
      <c r="G2998" s="41"/>
      <c r="H2998" s="41"/>
      <c r="I2998" s="41">
        <v>339.18</v>
      </c>
      <c r="J2998" s="203"/>
      <c r="K2998" s="166" t="s">
        <v>157</v>
      </c>
      <c r="L2998" s="94"/>
    </row>
    <row r="2999" spans="1:12" ht="15" customHeight="1">
      <c r="A2999" s="91">
        <v>2001051</v>
      </c>
      <c r="B2999" s="41" t="s">
        <v>87</v>
      </c>
      <c r="C2999" s="43">
        <v>201</v>
      </c>
      <c r="D2999" s="41" t="s">
        <v>152</v>
      </c>
      <c r="E2999" s="41">
        <v>142900</v>
      </c>
      <c r="F2999" s="202" t="s">
        <v>156</v>
      </c>
      <c r="G2999" s="41"/>
      <c r="H2999" s="41"/>
      <c r="I2999" s="41">
        <v>1973.25</v>
      </c>
      <c r="J2999" s="203"/>
      <c r="K2999" s="166" t="s">
        <v>157</v>
      </c>
      <c r="L2999" s="94"/>
    </row>
    <row r="3000" spans="1:12" ht="15" customHeight="1">
      <c r="A3000" s="91">
        <v>2001051</v>
      </c>
      <c r="B3000" s="41" t="s">
        <v>87</v>
      </c>
      <c r="C3000" s="43">
        <v>201</v>
      </c>
      <c r="D3000" s="41" t="s">
        <v>152</v>
      </c>
      <c r="E3000" s="41">
        <v>142900</v>
      </c>
      <c r="F3000" s="202" t="s">
        <v>156</v>
      </c>
      <c r="G3000" s="41"/>
      <c r="H3000" s="41"/>
      <c r="I3000" s="41">
        <v>596.25</v>
      </c>
      <c r="J3000" s="203"/>
      <c r="K3000" s="166" t="s">
        <v>157</v>
      </c>
      <c r="L3000" s="94"/>
    </row>
    <row r="3001" spans="1:12" ht="15" customHeight="1">
      <c r="A3001" s="91">
        <v>2001051</v>
      </c>
      <c r="B3001" s="41" t="s">
        <v>87</v>
      </c>
      <c r="C3001" s="43">
        <v>201</v>
      </c>
      <c r="D3001" s="41" t="s">
        <v>152</v>
      </c>
      <c r="E3001" s="41">
        <v>142900</v>
      </c>
      <c r="F3001" s="202" t="s">
        <v>156</v>
      </c>
      <c r="G3001" s="41"/>
      <c r="H3001" s="41"/>
      <c r="I3001" s="41">
        <v>639.70000000000005</v>
      </c>
      <c r="J3001" s="203"/>
      <c r="K3001" s="166" t="s">
        <v>157</v>
      </c>
      <c r="L3001" s="94"/>
    </row>
    <row r="3002" spans="1:12" ht="15" customHeight="1">
      <c r="A3002" s="91">
        <v>2001051</v>
      </c>
      <c r="B3002" s="41" t="s">
        <v>87</v>
      </c>
      <c r="C3002" s="43">
        <v>201</v>
      </c>
      <c r="D3002" s="41" t="s">
        <v>152</v>
      </c>
      <c r="E3002" s="41">
        <v>142900</v>
      </c>
      <c r="F3002" s="202" t="s">
        <v>156</v>
      </c>
      <c r="G3002" s="41"/>
      <c r="H3002" s="41"/>
      <c r="I3002" s="41">
        <v>94.51</v>
      </c>
      <c r="J3002" s="203"/>
      <c r="K3002" s="166" t="s">
        <v>157</v>
      </c>
      <c r="L3002" s="94"/>
    </row>
    <row r="3003" spans="1:12" ht="15" customHeight="1">
      <c r="A3003" s="91">
        <v>2001051</v>
      </c>
      <c r="B3003" s="41" t="s">
        <v>87</v>
      </c>
      <c r="C3003" s="43">
        <v>201</v>
      </c>
      <c r="D3003" s="41" t="s">
        <v>152</v>
      </c>
      <c r="E3003" s="41">
        <v>142900</v>
      </c>
      <c r="F3003" s="202" t="s">
        <v>156</v>
      </c>
      <c r="G3003" s="41"/>
      <c r="H3003" s="41"/>
      <c r="I3003" s="41">
        <v>1427.21</v>
      </c>
      <c r="J3003" s="203"/>
      <c r="K3003" s="166" t="s">
        <v>157</v>
      </c>
      <c r="L3003" s="94"/>
    </row>
    <row r="3004" spans="1:12" ht="15" customHeight="1">
      <c r="A3004" s="91">
        <v>2001021</v>
      </c>
      <c r="B3004" s="41" t="s">
        <v>89</v>
      </c>
      <c r="C3004" s="43">
        <v>201</v>
      </c>
      <c r="D3004" s="41" t="s">
        <v>152</v>
      </c>
      <c r="E3004" s="41">
        <v>142900</v>
      </c>
      <c r="F3004" s="202" t="s">
        <v>156</v>
      </c>
      <c r="G3004" s="41"/>
      <c r="H3004" s="41"/>
      <c r="I3004" s="41">
        <v>99.5</v>
      </c>
      <c r="J3004" s="203"/>
      <c r="K3004" s="166" t="s">
        <v>157</v>
      </c>
      <c r="L3004" s="94"/>
    </row>
    <row r="3005" spans="1:12" ht="15" customHeight="1">
      <c r="A3005" s="91">
        <v>2001021</v>
      </c>
      <c r="B3005" s="41" t="s">
        <v>89</v>
      </c>
      <c r="C3005" s="43">
        <v>201</v>
      </c>
      <c r="D3005" s="41" t="s">
        <v>152</v>
      </c>
      <c r="E3005" s="41">
        <v>142900</v>
      </c>
      <c r="F3005" s="202" t="s">
        <v>156</v>
      </c>
      <c r="G3005" s="41"/>
      <c r="H3005" s="41"/>
      <c r="I3005" s="41">
        <v>145.43</v>
      </c>
      <c r="J3005" s="203"/>
      <c r="K3005" s="166" t="s">
        <v>157</v>
      </c>
      <c r="L3005" s="94"/>
    </row>
    <row r="3006" spans="1:12" ht="15" customHeight="1">
      <c r="A3006" s="91">
        <v>2001021</v>
      </c>
      <c r="B3006" s="41" t="s">
        <v>89</v>
      </c>
      <c r="C3006" s="43">
        <v>201</v>
      </c>
      <c r="D3006" s="41" t="s">
        <v>152</v>
      </c>
      <c r="E3006" s="41">
        <v>142900</v>
      </c>
      <c r="F3006" s="202" t="s">
        <v>156</v>
      </c>
      <c r="G3006" s="41"/>
      <c r="H3006" s="41"/>
      <c r="I3006" s="41">
        <v>188.27</v>
      </c>
      <c r="J3006" s="203"/>
      <c r="K3006" s="166" t="s">
        <v>157</v>
      </c>
      <c r="L3006" s="94"/>
    </row>
    <row r="3007" spans="1:12" ht="15" customHeight="1">
      <c r="A3007" s="91">
        <v>2001021</v>
      </c>
      <c r="B3007" s="41" t="s">
        <v>89</v>
      </c>
      <c r="C3007" s="43">
        <v>201</v>
      </c>
      <c r="D3007" s="41" t="s">
        <v>152</v>
      </c>
      <c r="E3007" s="41">
        <v>142900</v>
      </c>
      <c r="F3007" s="202" t="s">
        <v>156</v>
      </c>
      <c r="G3007" s="41"/>
      <c r="H3007" s="41"/>
      <c r="I3007" s="41">
        <v>497.87</v>
      </c>
      <c r="J3007" s="203"/>
      <c r="K3007" s="166" t="s">
        <v>157</v>
      </c>
      <c r="L3007" s="94"/>
    </row>
    <row r="3008" spans="1:12" ht="15" customHeight="1">
      <c r="A3008" s="91">
        <v>2001051</v>
      </c>
      <c r="B3008" s="41" t="s">
        <v>87</v>
      </c>
      <c r="C3008" s="43">
        <v>201</v>
      </c>
      <c r="D3008" s="41" t="s">
        <v>152</v>
      </c>
      <c r="E3008" s="41">
        <v>142900</v>
      </c>
      <c r="F3008" s="202" t="s">
        <v>156</v>
      </c>
      <c r="G3008" s="41"/>
      <c r="H3008" s="41"/>
      <c r="I3008" s="41">
        <v>5.92</v>
      </c>
      <c r="J3008" s="203"/>
      <c r="K3008" s="166" t="s">
        <v>157</v>
      </c>
      <c r="L3008" s="94"/>
    </row>
    <row r="3009" spans="1:12" ht="15" customHeight="1">
      <c r="A3009" s="91">
        <v>2001011</v>
      </c>
      <c r="B3009" s="41" t="s">
        <v>97</v>
      </c>
      <c r="C3009" s="43">
        <v>201</v>
      </c>
      <c r="D3009" s="41" t="s">
        <v>152</v>
      </c>
      <c r="E3009" s="41">
        <v>142900</v>
      </c>
      <c r="F3009" s="202" t="s">
        <v>156</v>
      </c>
      <c r="G3009" s="41"/>
      <c r="H3009" s="41"/>
      <c r="I3009" s="41">
        <v>200</v>
      </c>
      <c r="J3009" s="203"/>
      <c r="K3009" s="166" t="s">
        <v>157</v>
      </c>
      <c r="L3009" s="94"/>
    </row>
    <row r="3010" spans="1:12" ht="15" customHeight="1">
      <c r="A3010" s="91">
        <v>2001011</v>
      </c>
      <c r="B3010" s="41" t="s">
        <v>97</v>
      </c>
      <c r="C3010" s="43">
        <v>201</v>
      </c>
      <c r="D3010" s="41" t="s">
        <v>152</v>
      </c>
      <c r="E3010" s="41">
        <v>142900</v>
      </c>
      <c r="F3010" s="202" t="s">
        <v>156</v>
      </c>
      <c r="G3010" s="41"/>
      <c r="H3010" s="41"/>
      <c r="I3010" s="41">
        <v>24.06</v>
      </c>
      <c r="J3010" s="203"/>
      <c r="K3010" s="166" t="s">
        <v>157</v>
      </c>
      <c r="L3010" s="94"/>
    </row>
    <row r="3011" spans="1:12" ht="15" customHeight="1">
      <c r="A3011" s="91">
        <v>2001011</v>
      </c>
      <c r="B3011" s="41" t="s">
        <v>97</v>
      </c>
      <c r="C3011" s="43">
        <v>201</v>
      </c>
      <c r="D3011" s="41" t="s">
        <v>152</v>
      </c>
      <c r="E3011" s="41">
        <v>142900</v>
      </c>
      <c r="F3011" s="202" t="s">
        <v>156</v>
      </c>
      <c r="G3011" s="41"/>
      <c r="H3011" s="41"/>
      <c r="I3011" s="41">
        <v>227.33</v>
      </c>
      <c r="J3011" s="203"/>
      <c r="K3011" s="166" t="s">
        <v>157</v>
      </c>
      <c r="L3011" s="94"/>
    </row>
    <row r="3012" spans="1:12" ht="15" customHeight="1">
      <c r="A3012" s="91">
        <v>2001011</v>
      </c>
      <c r="B3012" s="41" t="s">
        <v>97</v>
      </c>
      <c r="C3012" s="43">
        <v>201</v>
      </c>
      <c r="D3012" s="41" t="s">
        <v>152</v>
      </c>
      <c r="E3012" s="41">
        <v>142900</v>
      </c>
      <c r="F3012" s="202" t="s">
        <v>156</v>
      </c>
      <c r="G3012" s="41"/>
      <c r="H3012" s="41"/>
      <c r="I3012" s="41">
        <v>1740.68</v>
      </c>
      <c r="J3012" s="203"/>
      <c r="K3012" s="166" t="s">
        <v>157</v>
      </c>
      <c r="L3012" s="94"/>
    </row>
    <row r="3013" spans="1:12" ht="15" customHeight="1">
      <c r="A3013" s="91">
        <v>2001011</v>
      </c>
      <c r="B3013" s="41" t="s">
        <v>97</v>
      </c>
      <c r="C3013" s="43">
        <v>201</v>
      </c>
      <c r="D3013" s="41" t="s">
        <v>152</v>
      </c>
      <c r="E3013" s="41">
        <v>142900</v>
      </c>
      <c r="F3013" s="202" t="s">
        <v>156</v>
      </c>
      <c r="G3013" s="41"/>
      <c r="H3013" s="41"/>
      <c r="I3013" s="41">
        <v>93.75</v>
      </c>
      <c r="J3013" s="203"/>
      <c r="K3013" s="166" t="s">
        <v>157</v>
      </c>
      <c r="L3013" s="94"/>
    </row>
    <row r="3014" spans="1:12" ht="15" customHeight="1">
      <c r="A3014" s="91">
        <v>2001011</v>
      </c>
      <c r="B3014" s="41" t="s">
        <v>97</v>
      </c>
      <c r="C3014" s="43">
        <v>201</v>
      </c>
      <c r="D3014" s="41" t="s">
        <v>152</v>
      </c>
      <c r="E3014" s="41">
        <v>142900</v>
      </c>
      <c r="F3014" s="202" t="s">
        <v>156</v>
      </c>
      <c r="G3014" s="41"/>
      <c r="H3014" s="41"/>
      <c r="I3014" s="41">
        <v>48.12</v>
      </c>
      <c r="J3014" s="203"/>
      <c r="K3014" s="166" t="s">
        <v>157</v>
      </c>
      <c r="L3014" s="94"/>
    </row>
    <row r="3015" spans="1:12" ht="15" customHeight="1">
      <c r="A3015" s="91">
        <v>2001011</v>
      </c>
      <c r="B3015" s="41" t="s">
        <v>97</v>
      </c>
      <c r="C3015" s="43">
        <v>201</v>
      </c>
      <c r="D3015" s="41" t="s">
        <v>152</v>
      </c>
      <c r="E3015" s="41">
        <v>142900</v>
      </c>
      <c r="F3015" s="202" t="s">
        <v>156</v>
      </c>
      <c r="G3015" s="41"/>
      <c r="H3015" s="41"/>
      <c r="I3015" s="41">
        <v>188.61</v>
      </c>
      <c r="J3015" s="203"/>
      <c r="K3015" s="166" t="s">
        <v>157</v>
      </c>
      <c r="L3015" s="94"/>
    </row>
    <row r="3016" spans="1:12" ht="15" customHeight="1">
      <c r="A3016" s="91">
        <v>2001011</v>
      </c>
      <c r="B3016" s="41" t="s">
        <v>97</v>
      </c>
      <c r="C3016" s="43">
        <v>201</v>
      </c>
      <c r="D3016" s="41" t="s">
        <v>152</v>
      </c>
      <c r="E3016" s="41">
        <v>142900</v>
      </c>
      <c r="F3016" s="202" t="s">
        <v>156</v>
      </c>
      <c r="G3016" s="41"/>
      <c r="H3016" s="41"/>
      <c r="I3016" s="41">
        <v>526.70000000000005</v>
      </c>
      <c r="J3016" s="203"/>
      <c r="K3016" s="166" t="s">
        <v>157</v>
      </c>
      <c r="L3016" s="94"/>
    </row>
    <row r="3017" spans="1:12" ht="15" customHeight="1">
      <c r="A3017" s="91">
        <v>2001011</v>
      </c>
      <c r="B3017" s="41" t="s">
        <v>97</v>
      </c>
      <c r="C3017" s="43">
        <v>201</v>
      </c>
      <c r="D3017" s="41" t="s">
        <v>152</v>
      </c>
      <c r="E3017" s="41">
        <v>142900</v>
      </c>
      <c r="F3017" s="202" t="s">
        <v>156</v>
      </c>
      <c r="G3017" s="41"/>
      <c r="H3017" s="41"/>
      <c r="I3017" s="41">
        <v>114.96</v>
      </c>
      <c r="J3017" s="203"/>
      <c r="K3017" s="166" t="s">
        <v>157</v>
      </c>
      <c r="L3017" s="94"/>
    </row>
    <row r="3018" spans="1:12" ht="15" customHeight="1">
      <c r="A3018" s="91">
        <v>2001011</v>
      </c>
      <c r="B3018" s="41" t="s">
        <v>97</v>
      </c>
      <c r="C3018" s="43">
        <v>201</v>
      </c>
      <c r="D3018" s="41" t="s">
        <v>152</v>
      </c>
      <c r="E3018" s="41">
        <v>142900</v>
      </c>
      <c r="F3018" s="202" t="s">
        <v>156</v>
      </c>
      <c r="G3018" s="41"/>
      <c r="H3018" s="41"/>
      <c r="I3018" s="41">
        <v>24.06</v>
      </c>
      <c r="J3018" s="203"/>
      <c r="K3018" s="166" t="s">
        <v>157</v>
      </c>
      <c r="L3018" s="94"/>
    </row>
    <row r="3019" spans="1:12" ht="15" customHeight="1">
      <c r="A3019" s="91">
        <v>2001011</v>
      </c>
      <c r="B3019" s="41" t="s">
        <v>97</v>
      </c>
      <c r="C3019" s="43">
        <v>201</v>
      </c>
      <c r="D3019" s="41" t="s">
        <v>152</v>
      </c>
      <c r="E3019" s="41">
        <v>142900</v>
      </c>
      <c r="F3019" s="202" t="s">
        <v>156</v>
      </c>
      <c r="G3019" s="41"/>
      <c r="H3019" s="41"/>
      <c r="I3019" s="41">
        <v>371.35</v>
      </c>
      <c r="J3019" s="203"/>
      <c r="K3019" s="166" t="s">
        <v>157</v>
      </c>
      <c r="L3019" s="94"/>
    </row>
    <row r="3020" spans="1:12" ht="15" customHeight="1">
      <c r="A3020" s="91">
        <v>2001011</v>
      </c>
      <c r="B3020" s="41" t="s">
        <v>97</v>
      </c>
      <c r="C3020" s="43">
        <v>201</v>
      </c>
      <c r="D3020" s="41" t="s">
        <v>152</v>
      </c>
      <c r="E3020" s="41">
        <v>142900</v>
      </c>
      <c r="F3020" s="202" t="s">
        <v>156</v>
      </c>
      <c r="G3020" s="41"/>
      <c r="H3020" s="41"/>
      <c r="I3020" s="41">
        <v>48.12</v>
      </c>
      <c r="J3020" s="203"/>
      <c r="K3020" s="166" t="s">
        <v>157</v>
      </c>
      <c r="L3020" s="94"/>
    </row>
    <row r="3021" spans="1:12" ht="15" customHeight="1">
      <c r="A3021" s="91">
        <v>2001011</v>
      </c>
      <c r="B3021" s="41" t="s">
        <v>97</v>
      </c>
      <c r="C3021" s="43">
        <v>201</v>
      </c>
      <c r="D3021" s="41" t="s">
        <v>152</v>
      </c>
      <c r="E3021" s="41">
        <v>142900</v>
      </c>
      <c r="F3021" s="202" t="s">
        <v>156</v>
      </c>
      <c r="G3021" s="41"/>
      <c r="H3021" s="41"/>
      <c r="I3021" s="41">
        <v>618.91999999999996</v>
      </c>
      <c r="J3021" s="203"/>
      <c r="K3021" s="166" t="s">
        <v>157</v>
      </c>
      <c r="L3021" s="94"/>
    </row>
    <row r="3022" spans="1:12" ht="15" customHeight="1">
      <c r="A3022" s="91">
        <v>2001011</v>
      </c>
      <c r="B3022" s="41" t="s">
        <v>97</v>
      </c>
      <c r="C3022" s="43">
        <v>201</v>
      </c>
      <c r="D3022" s="41" t="s">
        <v>152</v>
      </c>
      <c r="E3022" s="41">
        <v>142900</v>
      </c>
      <c r="F3022" s="202" t="s">
        <v>156</v>
      </c>
      <c r="G3022" s="41"/>
      <c r="H3022" s="41"/>
      <c r="I3022" s="41">
        <v>455.71</v>
      </c>
      <c r="J3022" s="203"/>
      <c r="K3022" s="166" t="s">
        <v>157</v>
      </c>
      <c r="L3022" s="94"/>
    </row>
    <row r="3023" spans="1:12" ht="15" customHeight="1">
      <c r="A3023" s="91">
        <v>2001041</v>
      </c>
      <c r="B3023" s="41" t="s">
        <v>98</v>
      </c>
      <c r="C3023" s="43">
        <v>201</v>
      </c>
      <c r="D3023" s="41" t="s">
        <v>152</v>
      </c>
      <c r="E3023" s="41">
        <v>142900</v>
      </c>
      <c r="F3023" s="202" t="s">
        <v>156</v>
      </c>
      <c r="G3023" s="41"/>
      <c r="H3023" s="41"/>
      <c r="I3023" s="41">
        <v>81.52</v>
      </c>
      <c r="J3023" s="203"/>
      <c r="K3023" s="166" t="s">
        <v>157</v>
      </c>
      <c r="L3023" s="94"/>
    </row>
    <row r="3024" spans="1:12" ht="15" customHeight="1">
      <c r="A3024" s="91">
        <v>2001041</v>
      </c>
      <c r="B3024" s="41" t="s">
        <v>98</v>
      </c>
      <c r="C3024" s="43">
        <v>201</v>
      </c>
      <c r="D3024" s="41" t="s">
        <v>152</v>
      </c>
      <c r="E3024" s="41">
        <v>142900</v>
      </c>
      <c r="F3024" s="202" t="s">
        <v>156</v>
      </c>
      <c r="G3024" s="41"/>
      <c r="H3024" s="41"/>
      <c r="I3024" s="41">
        <v>526.25</v>
      </c>
      <c r="J3024" s="203"/>
      <c r="K3024" s="166" t="s">
        <v>157</v>
      </c>
      <c r="L3024" s="94"/>
    </row>
    <row r="3025" spans="1:12" ht="15" customHeight="1">
      <c r="A3025" s="91">
        <v>2001041</v>
      </c>
      <c r="B3025" s="41" t="s">
        <v>98</v>
      </c>
      <c r="C3025" s="43">
        <v>201</v>
      </c>
      <c r="D3025" s="41" t="s">
        <v>152</v>
      </c>
      <c r="E3025" s="41">
        <v>142900</v>
      </c>
      <c r="F3025" s="202" t="s">
        <v>156</v>
      </c>
      <c r="G3025" s="41"/>
      <c r="H3025" s="41"/>
      <c r="I3025" s="41">
        <v>75</v>
      </c>
      <c r="J3025" s="203"/>
      <c r="K3025" s="166" t="s">
        <v>157</v>
      </c>
      <c r="L3025" s="94"/>
    </row>
    <row r="3026" spans="1:12" ht="15" customHeight="1">
      <c r="A3026" s="91">
        <v>2001041</v>
      </c>
      <c r="B3026" s="41" t="s">
        <v>98</v>
      </c>
      <c r="C3026" s="43">
        <v>201</v>
      </c>
      <c r="D3026" s="41" t="s">
        <v>152</v>
      </c>
      <c r="E3026" s="41">
        <v>142900</v>
      </c>
      <c r="F3026" s="202" t="s">
        <v>156</v>
      </c>
      <c r="G3026" s="41"/>
      <c r="H3026" s="41"/>
      <c r="I3026" s="41">
        <v>78.75</v>
      </c>
      <c r="J3026" s="203"/>
      <c r="K3026" s="166" t="s">
        <v>157</v>
      </c>
      <c r="L3026" s="94"/>
    </row>
    <row r="3027" spans="1:12" ht="15" customHeight="1">
      <c r="A3027" s="91">
        <v>2001041</v>
      </c>
      <c r="B3027" s="41" t="s">
        <v>98</v>
      </c>
      <c r="C3027" s="43">
        <v>201</v>
      </c>
      <c r="D3027" s="41" t="s">
        <v>152</v>
      </c>
      <c r="E3027" s="41">
        <v>142900</v>
      </c>
      <c r="F3027" s="202" t="s">
        <v>156</v>
      </c>
      <c r="G3027" s="41"/>
      <c r="H3027" s="41"/>
      <c r="I3027" s="41">
        <v>494.14</v>
      </c>
      <c r="J3027" s="203"/>
      <c r="K3027" s="166" t="s">
        <v>157</v>
      </c>
      <c r="L3027" s="94"/>
    </row>
    <row r="3028" spans="1:12" ht="15" customHeight="1">
      <c r="A3028" s="91">
        <v>2001041</v>
      </c>
      <c r="B3028" s="41" t="s">
        <v>98</v>
      </c>
      <c r="C3028" s="43">
        <v>201</v>
      </c>
      <c r="D3028" s="41" t="s">
        <v>152</v>
      </c>
      <c r="E3028" s="41">
        <v>142900</v>
      </c>
      <c r="F3028" s="202" t="s">
        <v>156</v>
      </c>
      <c r="G3028" s="41"/>
      <c r="H3028" s="41"/>
      <c r="I3028" s="41">
        <v>1042.6400000000001</v>
      </c>
      <c r="J3028" s="203"/>
      <c r="K3028" s="166" t="s">
        <v>157</v>
      </c>
      <c r="L3028" s="94"/>
    </row>
    <row r="3029" spans="1:12" ht="15" customHeight="1">
      <c r="A3029" s="91">
        <v>2001041</v>
      </c>
      <c r="B3029" s="41" t="s">
        <v>98</v>
      </c>
      <c r="C3029" s="43">
        <v>201</v>
      </c>
      <c r="D3029" s="41" t="s">
        <v>152</v>
      </c>
      <c r="E3029" s="41">
        <v>142900</v>
      </c>
      <c r="F3029" s="202" t="s">
        <v>156</v>
      </c>
      <c r="G3029" s="41"/>
      <c r="H3029" s="41"/>
      <c r="I3029" s="41">
        <v>187.5</v>
      </c>
      <c r="J3029" s="203"/>
      <c r="K3029" s="166" t="s">
        <v>157</v>
      </c>
      <c r="L3029" s="94"/>
    </row>
    <row r="3030" spans="1:12" ht="15" customHeight="1">
      <c r="A3030" s="91">
        <v>2001041</v>
      </c>
      <c r="B3030" s="41" t="s">
        <v>98</v>
      </c>
      <c r="C3030" s="43">
        <v>201</v>
      </c>
      <c r="D3030" s="41" t="s">
        <v>152</v>
      </c>
      <c r="E3030" s="41">
        <v>142900</v>
      </c>
      <c r="F3030" s="202" t="s">
        <v>156</v>
      </c>
      <c r="G3030" s="41"/>
      <c r="H3030" s="41"/>
      <c r="I3030" s="41">
        <v>3272.5</v>
      </c>
      <c r="J3030" s="203"/>
      <c r="K3030" s="166" t="s">
        <v>157</v>
      </c>
      <c r="L3030" s="94"/>
    </row>
    <row r="3031" spans="1:12" ht="15" customHeight="1">
      <c r="A3031" s="91">
        <v>2001041</v>
      </c>
      <c r="B3031" s="41" t="s">
        <v>98</v>
      </c>
      <c r="C3031" s="43">
        <v>201</v>
      </c>
      <c r="D3031" s="41" t="s">
        <v>152</v>
      </c>
      <c r="E3031" s="41">
        <v>142900</v>
      </c>
      <c r="F3031" s="202" t="s">
        <v>156</v>
      </c>
      <c r="G3031" s="41"/>
      <c r="H3031" s="41"/>
      <c r="I3031" s="41">
        <v>327.52</v>
      </c>
      <c r="J3031" s="203"/>
      <c r="K3031" s="166" t="s">
        <v>157</v>
      </c>
      <c r="L3031" s="94"/>
    </row>
    <row r="3032" spans="1:12" ht="15" customHeight="1">
      <c r="A3032" s="91">
        <v>2001041</v>
      </c>
      <c r="B3032" s="41" t="s">
        <v>98</v>
      </c>
      <c r="C3032" s="43">
        <v>201</v>
      </c>
      <c r="D3032" s="41" t="s">
        <v>152</v>
      </c>
      <c r="E3032" s="41">
        <v>142900</v>
      </c>
      <c r="F3032" s="202" t="s">
        <v>156</v>
      </c>
      <c r="G3032" s="41"/>
      <c r="H3032" s="41"/>
      <c r="I3032" s="41">
        <v>3773.71</v>
      </c>
      <c r="J3032" s="203"/>
      <c r="K3032" s="166" t="s">
        <v>157</v>
      </c>
      <c r="L3032" s="94"/>
    </row>
    <row r="3033" spans="1:12" ht="15" customHeight="1">
      <c r="A3033" s="91">
        <v>2001041</v>
      </c>
      <c r="B3033" s="41" t="s">
        <v>98</v>
      </c>
      <c r="C3033" s="43">
        <v>201</v>
      </c>
      <c r="D3033" s="41" t="s">
        <v>152</v>
      </c>
      <c r="E3033" s="41">
        <v>142900</v>
      </c>
      <c r="F3033" s="202" t="s">
        <v>156</v>
      </c>
      <c r="G3033" s="41"/>
      <c r="H3033" s="41"/>
      <c r="I3033" s="41">
        <v>152.80000000000001</v>
      </c>
      <c r="J3033" s="203"/>
      <c r="K3033" s="166" t="s">
        <v>157</v>
      </c>
      <c r="L3033" s="94"/>
    </row>
    <row r="3034" spans="1:12" ht="15" customHeight="1">
      <c r="A3034" s="91">
        <v>2001051</v>
      </c>
      <c r="B3034" s="41" t="s">
        <v>87</v>
      </c>
      <c r="C3034" s="43">
        <v>201</v>
      </c>
      <c r="D3034" s="41" t="s">
        <v>152</v>
      </c>
      <c r="E3034" s="41">
        <v>142900</v>
      </c>
      <c r="F3034" s="202" t="s">
        <v>156</v>
      </c>
      <c r="G3034" s="41"/>
      <c r="H3034" s="41"/>
      <c r="I3034" s="41">
        <v>337.25</v>
      </c>
      <c r="J3034" s="203"/>
      <c r="K3034" s="166" t="s">
        <v>157</v>
      </c>
      <c r="L3034" s="94"/>
    </row>
    <row r="3035" spans="1:12" ht="15" customHeight="1">
      <c r="A3035" s="91">
        <v>2001021</v>
      </c>
      <c r="B3035" s="41" t="s">
        <v>89</v>
      </c>
      <c r="C3035" s="43">
        <v>201</v>
      </c>
      <c r="D3035" s="41" t="s">
        <v>152</v>
      </c>
      <c r="E3035" s="41">
        <v>142900</v>
      </c>
      <c r="F3035" s="202" t="s">
        <v>156</v>
      </c>
      <c r="G3035" s="41"/>
      <c r="H3035" s="41"/>
      <c r="I3035" s="41">
        <v>876.63</v>
      </c>
      <c r="J3035" s="203"/>
      <c r="K3035" s="166" t="s">
        <v>157</v>
      </c>
      <c r="L3035" s="94"/>
    </row>
    <row r="3036" spans="1:12" ht="15" customHeight="1">
      <c r="A3036" s="91">
        <v>2001021</v>
      </c>
      <c r="B3036" s="41" t="s">
        <v>89</v>
      </c>
      <c r="C3036" s="43">
        <v>201</v>
      </c>
      <c r="D3036" s="41" t="s">
        <v>152</v>
      </c>
      <c r="E3036" s="41">
        <v>142900</v>
      </c>
      <c r="F3036" s="202" t="s">
        <v>156</v>
      </c>
      <c r="G3036" s="41"/>
      <c r="H3036" s="41"/>
      <c r="I3036" s="41">
        <v>109.38</v>
      </c>
      <c r="J3036" s="203"/>
      <c r="K3036" s="166" t="s">
        <v>157</v>
      </c>
      <c r="L3036" s="94"/>
    </row>
    <row r="3037" spans="1:12" ht="15" customHeight="1">
      <c r="A3037" s="91">
        <v>2001021</v>
      </c>
      <c r="B3037" s="41" t="s">
        <v>89</v>
      </c>
      <c r="C3037" s="43">
        <v>201</v>
      </c>
      <c r="D3037" s="41" t="s">
        <v>152</v>
      </c>
      <c r="E3037" s="41">
        <v>142900</v>
      </c>
      <c r="F3037" s="202" t="s">
        <v>156</v>
      </c>
      <c r="G3037" s="41"/>
      <c r="H3037" s="41"/>
      <c r="I3037" s="41">
        <v>75</v>
      </c>
      <c r="J3037" s="203"/>
      <c r="K3037" s="166" t="s">
        <v>157</v>
      </c>
      <c r="L3037" s="94"/>
    </row>
    <row r="3038" spans="1:12" ht="15" customHeight="1">
      <c r="A3038" s="91">
        <v>2001021</v>
      </c>
      <c r="B3038" s="41" t="s">
        <v>89</v>
      </c>
      <c r="C3038" s="43">
        <v>201</v>
      </c>
      <c r="D3038" s="41" t="s">
        <v>152</v>
      </c>
      <c r="E3038" s="41">
        <v>142900</v>
      </c>
      <c r="F3038" s="202" t="s">
        <v>156</v>
      </c>
      <c r="G3038" s="41"/>
      <c r="H3038" s="41"/>
      <c r="I3038" s="41">
        <v>187.5</v>
      </c>
      <c r="J3038" s="203"/>
      <c r="K3038" s="166" t="s">
        <v>157</v>
      </c>
      <c r="L3038" s="94"/>
    </row>
    <row r="3039" spans="1:12" ht="15" customHeight="1">
      <c r="A3039" s="91">
        <v>2001021</v>
      </c>
      <c r="B3039" s="41" t="s">
        <v>89</v>
      </c>
      <c r="C3039" s="43">
        <v>201</v>
      </c>
      <c r="D3039" s="41" t="s">
        <v>152</v>
      </c>
      <c r="E3039" s="41">
        <v>142900</v>
      </c>
      <c r="F3039" s="202" t="s">
        <v>156</v>
      </c>
      <c r="G3039" s="41"/>
      <c r="H3039" s="41"/>
      <c r="I3039" s="41">
        <v>298.5</v>
      </c>
      <c r="J3039" s="203"/>
      <c r="K3039" s="166" t="s">
        <v>157</v>
      </c>
      <c r="L3039" s="94"/>
    </row>
    <row r="3040" spans="1:12" ht="15" customHeight="1">
      <c r="A3040" s="91">
        <v>2001021</v>
      </c>
      <c r="B3040" s="41" t="s">
        <v>89</v>
      </c>
      <c r="C3040" s="43">
        <v>201</v>
      </c>
      <c r="D3040" s="41" t="s">
        <v>152</v>
      </c>
      <c r="E3040" s="41">
        <v>142900</v>
      </c>
      <c r="F3040" s="202" t="s">
        <v>156</v>
      </c>
      <c r="G3040" s="41"/>
      <c r="H3040" s="41"/>
      <c r="I3040" s="41">
        <v>1381.8</v>
      </c>
      <c r="J3040" s="203"/>
      <c r="K3040" s="166" t="s">
        <v>157</v>
      </c>
      <c r="L3040" s="94"/>
    </row>
    <row r="3041" spans="1:12" ht="15" customHeight="1">
      <c r="A3041" s="91">
        <v>2001021</v>
      </c>
      <c r="B3041" s="41" t="s">
        <v>89</v>
      </c>
      <c r="C3041" s="43">
        <v>201</v>
      </c>
      <c r="D3041" s="41" t="s">
        <v>152</v>
      </c>
      <c r="E3041" s="41">
        <v>142900</v>
      </c>
      <c r="F3041" s="202" t="s">
        <v>156</v>
      </c>
      <c r="G3041" s="41"/>
      <c r="H3041" s="41"/>
      <c r="I3041" s="41">
        <v>268.5</v>
      </c>
      <c r="J3041" s="203"/>
      <c r="K3041" s="166" t="s">
        <v>157</v>
      </c>
      <c r="L3041" s="94"/>
    </row>
    <row r="3042" spans="1:12" ht="15" customHeight="1">
      <c r="A3042" s="91">
        <v>2001021</v>
      </c>
      <c r="B3042" s="41" t="s">
        <v>89</v>
      </c>
      <c r="C3042" s="43">
        <v>201</v>
      </c>
      <c r="D3042" s="41" t="s">
        <v>152</v>
      </c>
      <c r="E3042" s="41">
        <v>142900</v>
      </c>
      <c r="F3042" s="202" t="s">
        <v>156</v>
      </c>
      <c r="G3042" s="41"/>
      <c r="H3042" s="41"/>
      <c r="I3042" s="41">
        <v>175.94</v>
      </c>
      <c r="J3042" s="203"/>
      <c r="K3042" s="166" t="s">
        <v>157</v>
      </c>
      <c r="L3042" s="94"/>
    </row>
    <row r="3043" spans="1:12" ht="15" customHeight="1">
      <c r="A3043" s="91">
        <v>2001021</v>
      </c>
      <c r="B3043" s="41" t="s">
        <v>89</v>
      </c>
      <c r="C3043" s="43">
        <v>201</v>
      </c>
      <c r="D3043" s="41" t="s">
        <v>152</v>
      </c>
      <c r="E3043" s="41">
        <v>142900</v>
      </c>
      <c r="F3043" s="202" t="s">
        <v>156</v>
      </c>
      <c r="G3043" s="41"/>
      <c r="H3043" s="41"/>
      <c r="I3043" s="41">
        <v>650.11</v>
      </c>
      <c r="J3043" s="203"/>
      <c r="K3043" s="166" t="s">
        <v>157</v>
      </c>
      <c r="L3043" s="94"/>
    </row>
    <row r="3044" spans="1:12" ht="15" customHeight="1">
      <c r="A3044" s="91">
        <v>2001021</v>
      </c>
      <c r="B3044" s="41" t="s">
        <v>89</v>
      </c>
      <c r="C3044" s="43">
        <v>201</v>
      </c>
      <c r="D3044" s="41" t="s">
        <v>152</v>
      </c>
      <c r="E3044" s="41">
        <v>142900</v>
      </c>
      <c r="F3044" s="202" t="s">
        <v>156</v>
      </c>
      <c r="G3044" s="41"/>
      <c r="H3044" s="41"/>
      <c r="I3044" s="41">
        <v>578.21</v>
      </c>
      <c r="J3044" s="203"/>
      <c r="K3044" s="166" t="s">
        <v>157</v>
      </c>
      <c r="L3044" s="94"/>
    </row>
    <row r="3045" spans="1:12" ht="15" customHeight="1">
      <c r="A3045" s="91">
        <v>2001051</v>
      </c>
      <c r="B3045" s="41" t="s">
        <v>87</v>
      </c>
      <c r="C3045" s="43">
        <v>201</v>
      </c>
      <c r="D3045" s="41" t="s">
        <v>152</v>
      </c>
      <c r="E3045" s="41">
        <v>142900</v>
      </c>
      <c r="F3045" s="202" t="s">
        <v>156</v>
      </c>
      <c r="G3045" s="41"/>
      <c r="H3045" s="41"/>
      <c r="I3045" s="41">
        <v>1151.5</v>
      </c>
      <c r="J3045" s="203"/>
      <c r="K3045" s="166" t="s">
        <v>157</v>
      </c>
      <c r="L3045" s="94"/>
    </row>
    <row r="3046" spans="1:12" ht="15" customHeight="1">
      <c r="A3046" s="91">
        <v>2000010</v>
      </c>
      <c r="B3046" s="41" t="s">
        <v>159</v>
      </c>
      <c r="C3046" s="43">
        <v>201</v>
      </c>
      <c r="D3046" s="41" t="s">
        <v>152</v>
      </c>
      <c r="E3046" s="41">
        <v>142900</v>
      </c>
      <c r="F3046" s="202" t="s">
        <v>156</v>
      </c>
      <c r="G3046" s="41"/>
      <c r="H3046" s="41"/>
      <c r="I3046" s="41">
        <v>77.13</v>
      </c>
      <c r="J3046" s="203"/>
      <c r="K3046" s="286" t="s">
        <v>161</v>
      </c>
      <c r="L3046" s="94"/>
    </row>
    <row r="3047" spans="1:12" ht="15" customHeight="1">
      <c r="A3047" s="91">
        <v>2000010</v>
      </c>
      <c r="B3047" s="41" t="s">
        <v>159</v>
      </c>
      <c r="C3047" s="43">
        <v>201</v>
      </c>
      <c r="D3047" s="41" t="s">
        <v>152</v>
      </c>
      <c r="E3047" s="41">
        <v>142900</v>
      </c>
      <c r="F3047" s="202" t="s">
        <v>156</v>
      </c>
      <c r="G3047" s="41"/>
      <c r="H3047" s="41"/>
      <c r="I3047" s="41">
        <v>19.8</v>
      </c>
      <c r="J3047" s="203"/>
      <c r="K3047" s="286" t="s">
        <v>161</v>
      </c>
      <c r="L3047" s="94"/>
    </row>
    <row r="3048" spans="1:12" ht="15" customHeight="1">
      <c r="A3048" s="91">
        <v>2001051</v>
      </c>
      <c r="B3048" s="41" t="s">
        <v>87</v>
      </c>
      <c r="C3048" s="43">
        <v>201</v>
      </c>
      <c r="D3048" s="41" t="s">
        <v>152</v>
      </c>
      <c r="E3048" s="41">
        <v>142900</v>
      </c>
      <c r="F3048" s="202" t="s">
        <v>156</v>
      </c>
      <c r="G3048" s="41"/>
      <c r="H3048" s="41"/>
      <c r="I3048" s="41">
        <v>264.19</v>
      </c>
      <c r="J3048" s="203"/>
      <c r="K3048" s="166" t="s">
        <v>157</v>
      </c>
      <c r="L3048" s="94"/>
    </row>
    <row r="3049" spans="1:12" ht="15" customHeight="1">
      <c r="A3049" s="91">
        <v>2001051</v>
      </c>
      <c r="B3049" s="41" t="s">
        <v>87</v>
      </c>
      <c r="C3049" s="43">
        <v>201</v>
      </c>
      <c r="D3049" s="41" t="s">
        <v>152</v>
      </c>
      <c r="E3049" s="41">
        <v>142900</v>
      </c>
      <c r="F3049" s="202" t="s">
        <v>156</v>
      </c>
      <c r="G3049" s="41"/>
      <c r="H3049" s="41"/>
      <c r="I3049" s="41">
        <v>249.76</v>
      </c>
      <c r="J3049" s="203"/>
      <c r="K3049" s="166" t="s">
        <v>157</v>
      </c>
      <c r="L3049" s="94"/>
    </row>
    <row r="3050" spans="1:12" ht="15" customHeight="1">
      <c r="A3050" s="91">
        <v>2001051</v>
      </c>
      <c r="B3050" s="41" t="s">
        <v>87</v>
      </c>
      <c r="C3050" s="43">
        <v>201</v>
      </c>
      <c r="D3050" s="41" t="s">
        <v>152</v>
      </c>
      <c r="E3050" s="41">
        <v>142900</v>
      </c>
      <c r="F3050" s="202" t="s">
        <v>156</v>
      </c>
      <c r="G3050" s="41"/>
      <c r="H3050" s="41"/>
      <c r="I3050" s="41">
        <v>438.6</v>
      </c>
      <c r="J3050" s="203"/>
      <c r="K3050" s="166" t="s">
        <v>157</v>
      </c>
      <c r="L3050" s="94"/>
    </row>
    <row r="3051" spans="1:12" ht="15" customHeight="1">
      <c r="A3051" s="91">
        <v>2001051</v>
      </c>
      <c r="B3051" s="41" t="s">
        <v>87</v>
      </c>
      <c r="C3051" s="43">
        <v>201</v>
      </c>
      <c r="D3051" s="41" t="s">
        <v>152</v>
      </c>
      <c r="E3051" s="41">
        <v>142900</v>
      </c>
      <c r="F3051" s="202" t="s">
        <v>156</v>
      </c>
      <c r="G3051" s="41"/>
      <c r="H3051" s="41"/>
      <c r="I3051" s="41">
        <v>499.39</v>
      </c>
      <c r="J3051" s="203"/>
      <c r="K3051" s="166" t="s">
        <v>157</v>
      </c>
      <c r="L3051" s="94"/>
    </row>
    <row r="3052" spans="1:12" ht="15" customHeight="1">
      <c r="A3052" s="91">
        <v>2001021</v>
      </c>
      <c r="B3052" s="41" t="s">
        <v>89</v>
      </c>
      <c r="C3052" s="43">
        <v>201</v>
      </c>
      <c r="D3052" s="41" t="s">
        <v>152</v>
      </c>
      <c r="E3052" s="41">
        <v>142900</v>
      </c>
      <c r="F3052" s="202" t="s">
        <v>156</v>
      </c>
      <c r="G3052" s="41"/>
      <c r="H3052" s="41"/>
      <c r="I3052" s="41">
        <v>518.82000000000005</v>
      </c>
      <c r="J3052" s="203"/>
      <c r="K3052" s="166" t="s">
        <v>157</v>
      </c>
      <c r="L3052" s="94"/>
    </row>
    <row r="3053" spans="1:12" ht="15" customHeight="1">
      <c r="A3053" s="91">
        <v>2001041</v>
      </c>
      <c r="B3053" s="41" t="s">
        <v>98</v>
      </c>
      <c r="C3053" s="43">
        <v>201</v>
      </c>
      <c r="D3053" s="41" t="s">
        <v>152</v>
      </c>
      <c r="E3053" s="41">
        <v>142900</v>
      </c>
      <c r="F3053" s="202" t="s">
        <v>156</v>
      </c>
      <c r="G3053" s="41"/>
      <c r="H3053" s="41"/>
      <c r="I3053" s="41">
        <v>731.02</v>
      </c>
      <c r="J3053" s="203"/>
      <c r="K3053" s="166" t="s">
        <v>157</v>
      </c>
      <c r="L3053" s="94"/>
    </row>
    <row r="3054" spans="1:12" ht="15" customHeight="1">
      <c r="A3054" s="91">
        <v>2001041</v>
      </c>
      <c r="B3054" s="41" t="s">
        <v>98</v>
      </c>
      <c r="C3054" s="43">
        <v>201</v>
      </c>
      <c r="D3054" s="41" t="s">
        <v>152</v>
      </c>
      <c r="E3054" s="41">
        <v>142900</v>
      </c>
      <c r="F3054" s="202" t="s">
        <v>156</v>
      </c>
      <c r="G3054" s="41"/>
      <c r="H3054" s="41"/>
      <c r="I3054" s="41">
        <v>718.07</v>
      </c>
      <c r="J3054" s="203"/>
      <c r="K3054" s="166" t="s">
        <v>157</v>
      </c>
      <c r="L3054" s="94"/>
    </row>
    <row r="3055" spans="1:12" ht="15" customHeight="1">
      <c r="A3055" s="91">
        <v>2001041</v>
      </c>
      <c r="B3055" s="41" t="s">
        <v>98</v>
      </c>
      <c r="C3055" s="43">
        <v>201</v>
      </c>
      <c r="D3055" s="41" t="s">
        <v>152</v>
      </c>
      <c r="E3055" s="41">
        <v>142900</v>
      </c>
      <c r="F3055" s="202" t="s">
        <v>156</v>
      </c>
      <c r="G3055" s="41"/>
      <c r="H3055" s="41"/>
      <c r="I3055" s="41">
        <v>75</v>
      </c>
      <c r="J3055" s="203"/>
      <c r="K3055" s="166" t="s">
        <v>157</v>
      </c>
      <c r="L3055" s="94"/>
    </row>
    <row r="3056" spans="1:12" ht="15" customHeight="1">
      <c r="A3056" s="91">
        <v>2001041</v>
      </c>
      <c r="B3056" s="41" t="s">
        <v>98</v>
      </c>
      <c r="C3056" s="43">
        <v>201</v>
      </c>
      <c r="D3056" s="41" t="s">
        <v>152</v>
      </c>
      <c r="E3056" s="41">
        <v>142900</v>
      </c>
      <c r="F3056" s="202" t="s">
        <v>156</v>
      </c>
      <c r="G3056" s="41"/>
      <c r="H3056" s="41"/>
      <c r="I3056" s="41">
        <v>967.5</v>
      </c>
      <c r="J3056" s="203"/>
      <c r="K3056" s="166" t="s">
        <v>157</v>
      </c>
      <c r="L3056" s="94"/>
    </row>
    <row r="3057" spans="1:12" ht="15" customHeight="1">
      <c r="A3057" s="91">
        <v>2001041</v>
      </c>
      <c r="B3057" s="41" t="s">
        <v>98</v>
      </c>
      <c r="C3057" s="43">
        <v>201</v>
      </c>
      <c r="D3057" s="41" t="s">
        <v>152</v>
      </c>
      <c r="E3057" s="41">
        <v>142900</v>
      </c>
      <c r="F3057" s="202" t="s">
        <v>156</v>
      </c>
      <c r="G3057" s="41"/>
      <c r="H3057" s="41"/>
      <c r="I3057" s="41">
        <v>30.11</v>
      </c>
      <c r="J3057" s="203"/>
      <c r="K3057" s="166" t="s">
        <v>157</v>
      </c>
      <c r="L3057" s="94"/>
    </row>
    <row r="3058" spans="1:12" ht="15" customHeight="1">
      <c r="A3058" s="91">
        <v>2001041</v>
      </c>
      <c r="B3058" s="41" t="s">
        <v>98</v>
      </c>
      <c r="C3058" s="43">
        <v>201</v>
      </c>
      <c r="D3058" s="41" t="s">
        <v>152</v>
      </c>
      <c r="E3058" s="41">
        <v>142900</v>
      </c>
      <c r="F3058" s="202" t="s">
        <v>156</v>
      </c>
      <c r="G3058" s="41"/>
      <c r="H3058" s="41"/>
      <c r="I3058" s="41">
        <v>1381.8</v>
      </c>
      <c r="J3058" s="203"/>
      <c r="K3058" s="166" t="s">
        <v>157</v>
      </c>
      <c r="L3058" s="94"/>
    </row>
    <row r="3059" spans="1:12" ht="15" customHeight="1">
      <c r="A3059" s="91">
        <v>2001041</v>
      </c>
      <c r="B3059" s="41" t="s">
        <v>98</v>
      </c>
      <c r="C3059" s="43">
        <v>201</v>
      </c>
      <c r="D3059" s="41" t="s">
        <v>152</v>
      </c>
      <c r="E3059" s="41">
        <v>142900</v>
      </c>
      <c r="F3059" s="202" t="s">
        <v>156</v>
      </c>
      <c r="G3059" s="41"/>
      <c r="H3059" s="41"/>
      <c r="I3059" s="41">
        <v>1716</v>
      </c>
      <c r="J3059" s="203"/>
      <c r="K3059" s="166" t="s">
        <v>157</v>
      </c>
      <c r="L3059" s="94"/>
    </row>
    <row r="3060" spans="1:12" ht="15" customHeight="1">
      <c r="A3060" s="91">
        <v>2001041</v>
      </c>
      <c r="B3060" s="41" t="s">
        <v>98</v>
      </c>
      <c r="C3060" s="43">
        <v>201</v>
      </c>
      <c r="D3060" s="41" t="s">
        <v>152</v>
      </c>
      <c r="E3060" s="41">
        <v>142900</v>
      </c>
      <c r="F3060" s="202" t="s">
        <v>156</v>
      </c>
      <c r="G3060" s="41"/>
      <c r="H3060" s="41"/>
      <c r="I3060" s="41">
        <v>131.25</v>
      </c>
      <c r="J3060" s="203"/>
      <c r="K3060" s="166" t="s">
        <v>157</v>
      </c>
      <c r="L3060" s="94"/>
    </row>
    <row r="3061" spans="1:12" ht="15" customHeight="1">
      <c r="A3061" s="91">
        <v>2001041</v>
      </c>
      <c r="B3061" s="41" t="s">
        <v>98</v>
      </c>
      <c r="C3061" s="43">
        <v>201</v>
      </c>
      <c r="D3061" s="41" t="s">
        <v>152</v>
      </c>
      <c r="E3061" s="41">
        <v>142900</v>
      </c>
      <c r="F3061" s="202" t="s">
        <v>156</v>
      </c>
      <c r="G3061" s="41"/>
      <c r="H3061" s="41"/>
      <c r="I3061" s="41">
        <v>195</v>
      </c>
      <c r="J3061" s="203"/>
      <c r="K3061" s="166" t="s">
        <v>157</v>
      </c>
      <c r="L3061" s="94"/>
    </row>
    <row r="3062" spans="1:12" ht="15" customHeight="1">
      <c r="A3062" s="91">
        <v>2001041</v>
      </c>
      <c r="B3062" s="41" t="s">
        <v>98</v>
      </c>
      <c r="C3062" s="43">
        <v>201</v>
      </c>
      <c r="D3062" s="41" t="s">
        <v>152</v>
      </c>
      <c r="E3062" s="41">
        <v>142900</v>
      </c>
      <c r="F3062" s="202" t="s">
        <v>156</v>
      </c>
      <c r="G3062" s="41"/>
      <c r="H3062" s="41"/>
      <c r="I3062" s="41">
        <v>1704.48</v>
      </c>
      <c r="J3062" s="203"/>
      <c r="K3062" s="166" t="s">
        <v>157</v>
      </c>
      <c r="L3062" s="94"/>
    </row>
    <row r="3063" spans="1:12" ht="15" customHeight="1">
      <c r="A3063" s="91">
        <v>2001041</v>
      </c>
      <c r="B3063" s="41" t="s">
        <v>98</v>
      </c>
      <c r="C3063" s="43">
        <v>201</v>
      </c>
      <c r="D3063" s="41" t="s">
        <v>152</v>
      </c>
      <c r="E3063" s="41">
        <v>142900</v>
      </c>
      <c r="F3063" s="202" t="s">
        <v>156</v>
      </c>
      <c r="G3063" s="41"/>
      <c r="H3063" s="41"/>
      <c r="I3063" s="41">
        <v>1001.25</v>
      </c>
      <c r="J3063" s="203"/>
      <c r="K3063" s="166" t="s">
        <v>157</v>
      </c>
      <c r="L3063" s="94"/>
    </row>
    <row r="3064" spans="1:12" ht="15" customHeight="1">
      <c r="A3064" s="91">
        <v>2001041</v>
      </c>
      <c r="B3064" s="41" t="s">
        <v>98</v>
      </c>
      <c r="C3064" s="43">
        <v>201</v>
      </c>
      <c r="D3064" s="41" t="s">
        <v>152</v>
      </c>
      <c r="E3064" s="41">
        <v>142900</v>
      </c>
      <c r="F3064" s="202" t="s">
        <v>156</v>
      </c>
      <c r="G3064" s="41"/>
      <c r="H3064" s="41"/>
      <c r="I3064" s="41">
        <v>156</v>
      </c>
      <c r="J3064" s="203"/>
      <c r="K3064" s="166" t="s">
        <v>157</v>
      </c>
      <c r="L3064" s="94"/>
    </row>
    <row r="3065" spans="1:12" ht="15" customHeight="1">
      <c r="A3065" s="91">
        <v>2001011</v>
      </c>
      <c r="B3065" s="41" t="s">
        <v>97</v>
      </c>
      <c r="C3065" s="43">
        <v>201</v>
      </c>
      <c r="D3065" s="41" t="s">
        <v>152</v>
      </c>
      <c r="E3065" s="41">
        <v>142900</v>
      </c>
      <c r="F3065" s="202" t="s">
        <v>156</v>
      </c>
      <c r="G3065" s="41"/>
      <c r="H3065" s="41"/>
      <c r="I3065" s="41">
        <v>48.12</v>
      </c>
      <c r="J3065" s="203"/>
      <c r="K3065" s="166" t="s">
        <v>157</v>
      </c>
      <c r="L3065" s="94"/>
    </row>
    <row r="3066" spans="1:12" ht="15" customHeight="1">
      <c r="A3066" s="91">
        <v>2001011</v>
      </c>
      <c r="B3066" s="41" t="s">
        <v>97</v>
      </c>
      <c r="C3066" s="43">
        <v>201</v>
      </c>
      <c r="D3066" s="41" t="s">
        <v>152</v>
      </c>
      <c r="E3066" s="41">
        <v>142900</v>
      </c>
      <c r="F3066" s="202" t="s">
        <v>156</v>
      </c>
      <c r="G3066" s="41"/>
      <c r="H3066" s="41"/>
      <c r="I3066" s="41">
        <v>66.489999999999995</v>
      </c>
      <c r="J3066" s="203"/>
      <c r="K3066" s="166" t="s">
        <v>157</v>
      </c>
      <c r="L3066" s="94"/>
    </row>
    <row r="3067" spans="1:12" ht="15" customHeight="1">
      <c r="A3067" s="91">
        <v>2001011</v>
      </c>
      <c r="B3067" s="41" t="s">
        <v>97</v>
      </c>
      <c r="C3067" s="43">
        <v>201</v>
      </c>
      <c r="D3067" s="41" t="s">
        <v>152</v>
      </c>
      <c r="E3067" s="41">
        <v>142900</v>
      </c>
      <c r="F3067" s="202" t="s">
        <v>156</v>
      </c>
      <c r="G3067" s="41"/>
      <c r="H3067" s="41"/>
      <c r="I3067" s="41">
        <v>1381.8</v>
      </c>
      <c r="J3067" s="203"/>
      <c r="K3067" s="166" t="s">
        <v>157</v>
      </c>
      <c r="L3067" s="94"/>
    </row>
    <row r="3068" spans="1:12" ht="15" customHeight="1">
      <c r="A3068" s="91">
        <v>2001011</v>
      </c>
      <c r="B3068" s="41" t="s">
        <v>97</v>
      </c>
      <c r="C3068" s="43">
        <v>201</v>
      </c>
      <c r="D3068" s="41" t="s">
        <v>152</v>
      </c>
      <c r="E3068" s="41">
        <v>142900</v>
      </c>
      <c r="F3068" s="202" t="s">
        <v>156</v>
      </c>
      <c r="G3068" s="41"/>
      <c r="H3068" s="41"/>
      <c r="I3068" s="41">
        <v>279.23</v>
      </c>
      <c r="J3068" s="203"/>
      <c r="K3068" s="166" t="s">
        <v>157</v>
      </c>
      <c r="L3068" s="94"/>
    </row>
    <row r="3069" spans="1:12" ht="15" customHeight="1">
      <c r="A3069" s="91">
        <v>2001011</v>
      </c>
      <c r="B3069" s="41" t="s">
        <v>97</v>
      </c>
      <c r="C3069" s="43">
        <v>201</v>
      </c>
      <c r="D3069" s="41" t="s">
        <v>152</v>
      </c>
      <c r="E3069" s="41">
        <v>142900</v>
      </c>
      <c r="F3069" s="202" t="s">
        <v>156</v>
      </c>
      <c r="G3069" s="41"/>
      <c r="H3069" s="41"/>
      <c r="I3069" s="41">
        <v>122.71</v>
      </c>
      <c r="J3069" s="203"/>
      <c r="K3069" s="166" t="s">
        <v>157</v>
      </c>
      <c r="L3069" s="94"/>
    </row>
    <row r="3070" spans="1:12" ht="15" customHeight="1">
      <c r="A3070" s="91">
        <v>2001011</v>
      </c>
      <c r="B3070" s="41" t="s">
        <v>97</v>
      </c>
      <c r="C3070" s="43">
        <v>201</v>
      </c>
      <c r="D3070" s="41" t="s">
        <v>152</v>
      </c>
      <c r="E3070" s="41">
        <v>142900</v>
      </c>
      <c r="F3070" s="202" t="s">
        <v>156</v>
      </c>
      <c r="G3070" s="41"/>
      <c r="H3070" s="41"/>
      <c r="I3070" s="41">
        <v>20.5</v>
      </c>
      <c r="J3070" s="203"/>
      <c r="K3070" s="166" t="s">
        <v>157</v>
      </c>
      <c r="L3070" s="94"/>
    </row>
    <row r="3071" spans="1:12" ht="15" customHeight="1">
      <c r="A3071" s="91">
        <v>2001011</v>
      </c>
      <c r="B3071" s="41" t="s">
        <v>97</v>
      </c>
      <c r="C3071" s="43">
        <v>201</v>
      </c>
      <c r="D3071" s="41" t="s">
        <v>152</v>
      </c>
      <c r="E3071" s="41">
        <v>142900</v>
      </c>
      <c r="F3071" s="202" t="s">
        <v>156</v>
      </c>
      <c r="G3071" s="41"/>
      <c r="H3071" s="41"/>
      <c r="I3071" s="41">
        <v>24.06</v>
      </c>
      <c r="J3071" s="203"/>
      <c r="K3071" s="166" t="s">
        <v>157</v>
      </c>
      <c r="L3071" s="94"/>
    </row>
    <row r="3072" spans="1:12" ht="15" customHeight="1">
      <c r="A3072" s="91">
        <v>2001011</v>
      </c>
      <c r="B3072" s="41" t="s">
        <v>97</v>
      </c>
      <c r="C3072" s="43">
        <v>201</v>
      </c>
      <c r="D3072" s="41" t="s">
        <v>152</v>
      </c>
      <c r="E3072" s="41">
        <v>142900</v>
      </c>
      <c r="F3072" s="202" t="s">
        <v>156</v>
      </c>
      <c r="G3072" s="41"/>
      <c r="H3072" s="41"/>
      <c r="I3072" s="41">
        <v>77.94</v>
      </c>
      <c r="J3072" s="203"/>
      <c r="K3072" s="166" t="s">
        <v>157</v>
      </c>
      <c r="L3072" s="94"/>
    </row>
    <row r="3073" spans="1:12" ht="15" customHeight="1">
      <c r="A3073" s="91">
        <v>2001011</v>
      </c>
      <c r="B3073" s="41" t="s">
        <v>97</v>
      </c>
      <c r="C3073" s="43">
        <v>201</v>
      </c>
      <c r="D3073" s="41" t="s">
        <v>152</v>
      </c>
      <c r="E3073" s="41">
        <v>142900</v>
      </c>
      <c r="F3073" s="202" t="s">
        <v>156</v>
      </c>
      <c r="G3073" s="41"/>
      <c r="H3073" s="41"/>
      <c r="I3073" s="41">
        <v>409.05</v>
      </c>
      <c r="J3073" s="203"/>
      <c r="K3073" s="166" t="s">
        <v>157</v>
      </c>
      <c r="L3073" s="94"/>
    </row>
    <row r="3074" spans="1:12" ht="15" customHeight="1">
      <c r="A3074" s="91">
        <v>2001011</v>
      </c>
      <c r="B3074" s="41" t="s">
        <v>97</v>
      </c>
      <c r="C3074" s="43">
        <v>201</v>
      </c>
      <c r="D3074" s="41" t="s">
        <v>152</v>
      </c>
      <c r="E3074" s="41">
        <v>142900</v>
      </c>
      <c r="F3074" s="202" t="s">
        <v>156</v>
      </c>
      <c r="G3074" s="41"/>
      <c r="H3074" s="41"/>
      <c r="I3074" s="41">
        <v>459.14</v>
      </c>
      <c r="J3074" s="203"/>
      <c r="K3074" s="166" t="s">
        <v>157</v>
      </c>
      <c r="L3074" s="94"/>
    </row>
    <row r="3075" spans="1:12" ht="15" customHeight="1">
      <c r="A3075" s="91">
        <v>2001011</v>
      </c>
      <c r="B3075" s="41" t="s">
        <v>97</v>
      </c>
      <c r="C3075" s="43">
        <v>201</v>
      </c>
      <c r="D3075" s="41" t="s">
        <v>152</v>
      </c>
      <c r="E3075" s="41">
        <v>142900</v>
      </c>
      <c r="F3075" s="202" t="s">
        <v>156</v>
      </c>
      <c r="G3075" s="41"/>
      <c r="H3075" s="41"/>
      <c r="I3075" s="41">
        <v>198.85</v>
      </c>
      <c r="J3075" s="203"/>
      <c r="K3075" s="166" t="s">
        <v>157</v>
      </c>
      <c r="L3075" s="94"/>
    </row>
    <row r="3076" spans="1:12" ht="15" customHeight="1">
      <c r="A3076" s="91">
        <v>2001011</v>
      </c>
      <c r="B3076" s="41" t="s">
        <v>97</v>
      </c>
      <c r="C3076" s="43">
        <v>201</v>
      </c>
      <c r="D3076" s="41" t="s">
        <v>152</v>
      </c>
      <c r="E3076" s="41">
        <v>142900</v>
      </c>
      <c r="F3076" s="202" t="s">
        <v>156</v>
      </c>
      <c r="G3076" s="41"/>
      <c r="H3076" s="41"/>
      <c r="I3076" s="41">
        <v>342.86</v>
      </c>
      <c r="J3076" s="203"/>
      <c r="K3076" s="166" t="s">
        <v>157</v>
      </c>
      <c r="L3076" s="94"/>
    </row>
    <row r="3077" spans="1:12" ht="15" customHeight="1">
      <c r="A3077" s="91">
        <v>2001011</v>
      </c>
      <c r="B3077" s="41" t="s">
        <v>97</v>
      </c>
      <c r="C3077" s="43">
        <v>201</v>
      </c>
      <c r="D3077" s="41" t="s">
        <v>152</v>
      </c>
      <c r="E3077" s="41">
        <v>142900</v>
      </c>
      <c r="F3077" s="202" t="s">
        <v>156</v>
      </c>
      <c r="G3077" s="41"/>
      <c r="H3077" s="41"/>
      <c r="I3077" s="41">
        <v>441.06</v>
      </c>
      <c r="J3077" s="203"/>
      <c r="K3077" s="166" t="s">
        <v>157</v>
      </c>
      <c r="L3077" s="94"/>
    </row>
    <row r="3078" spans="1:12" ht="15" customHeight="1">
      <c r="A3078" s="91">
        <v>2001011</v>
      </c>
      <c r="B3078" s="41" t="s">
        <v>97</v>
      </c>
      <c r="C3078" s="43">
        <v>201</v>
      </c>
      <c r="D3078" s="41" t="s">
        <v>152</v>
      </c>
      <c r="E3078" s="41">
        <v>142900</v>
      </c>
      <c r="F3078" s="202" t="s">
        <v>156</v>
      </c>
      <c r="G3078" s="41"/>
      <c r="H3078" s="41"/>
      <c r="I3078" s="41">
        <v>9.2799999999999994</v>
      </c>
      <c r="J3078" s="203"/>
      <c r="K3078" s="166" t="s">
        <v>157</v>
      </c>
      <c r="L3078" s="94"/>
    </row>
    <row r="3079" spans="1:12" ht="15" customHeight="1">
      <c r="A3079" s="91">
        <v>2001011</v>
      </c>
      <c r="B3079" s="41" t="s">
        <v>97</v>
      </c>
      <c r="C3079" s="43">
        <v>201</v>
      </c>
      <c r="D3079" s="41" t="s">
        <v>152</v>
      </c>
      <c r="E3079" s="41">
        <v>142900</v>
      </c>
      <c r="F3079" s="202" t="s">
        <v>156</v>
      </c>
      <c r="G3079" s="41"/>
      <c r="H3079" s="41"/>
      <c r="I3079" s="41">
        <v>132.07</v>
      </c>
      <c r="J3079" s="203"/>
      <c r="K3079" s="166" t="s">
        <v>157</v>
      </c>
      <c r="L3079" s="94"/>
    </row>
    <row r="3080" spans="1:12" ht="15" customHeight="1">
      <c r="A3080" s="91">
        <v>2001041</v>
      </c>
      <c r="B3080" s="41" t="s">
        <v>98</v>
      </c>
      <c r="C3080" s="43">
        <v>201</v>
      </c>
      <c r="D3080" s="41" t="s">
        <v>152</v>
      </c>
      <c r="E3080" s="41">
        <v>142900</v>
      </c>
      <c r="F3080" s="202" t="s">
        <v>156</v>
      </c>
      <c r="G3080" s="41"/>
      <c r="H3080" s="41"/>
      <c r="I3080" s="41">
        <v>93.8</v>
      </c>
      <c r="J3080" s="203"/>
      <c r="K3080" s="166" t="s">
        <v>157</v>
      </c>
      <c r="L3080" s="94"/>
    </row>
    <row r="3081" spans="1:12" ht="15" customHeight="1">
      <c r="A3081" s="91">
        <v>2001051</v>
      </c>
      <c r="B3081" s="41" t="s">
        <v>87</v>
      </c>
      <c r="C3081" s="43">
        <v>201</v>
      </c>
      <c r="D3081" s="41" t="s">
        <v>152</v>
      </c>
      <c r="E3081" s="41">
        <v>142900</v>
      </c>
      <c r="F3081" s="202" t="s">
        <v>156</v>
      </c>
      <c r="G3081" s="41"/>
      <c r="H3081" s="41"/>
      <c r="I3081" s="41">
        <v>653.03</v>
      </c>
      <c r="J3081" s="203"/>
      <c r="K3081" s="166" t="s">
        <v>157</v>
      </c>
      <c r="L3081" s="94"/>
    </row>
    <row r="3082" spans="1:12" ht="15" customHeight="1">
      <c r="A3082" s="91">
        <v>2001051</v>
      </c>
      <c r="B3082" s="41" t="s">
        <v>87</v>
      </c>
      <c r="C3082" s="43">
        <v>201</v>
      </c>
      <c r="D3082" s="41" t="s">
        <v>152</v>
      </c>
      <c r="E3082" s="41">
        <v>142900</v>
      </c>
      <c r="F3082" s="202" t="s">
        <v>156</v>
      </c>
      <c r="G3082" s="41"/>
      <c r="H3082" s="41"/>
      <c r="I3082" s="41">
        <v>46.75</v>
      </c>
      <c r="J3082" s="203"/>
      <c r="K3082" s="166" t="s">
        <v>157</v>
      </c>
      <c r="L3082" s="94"/>
    </row>
    <row r="3083" spans="1:12" ht="15" customHeight="1">
      <c r="A3083" s="91">
        <v>2001041</v>
      </c>
      <c r="B3083" s="41" t="s">
        <v>98</v>
      </c>
      <c r="C3083" s="43">
        <v>201</v>
      </c>
      <c r="D3083" s="41" t="s">
        <v>152</v>
      </c>
      <c r="E3083" s="41">
        <v>142900</v>
      </c>
      <c r="F3083" s="202" t="s">
        <v>156</v>
      </c>
      <c r="G3083" s="41"/>
      <c r="H3083" s="41"/>
      <c r="I3083" s="41">
        <v>105.15</v>
      </c>
      <c r="J3083" s="203"/>
      <c r="K3083" s="166" t="s">
        <v>157</v>
      </c>
      <c r="L3083" s="94"/>
    </row>
    <row r="3084" spans="1:12" ht="15" customHeight="1">
      <c r="A3084" s="91">
        <v>2001041</v>
      </c>
      <c r="B3084" s="41" t="s">
        <v>98</v>
      </c>
      <c r="C3084" s="43">
        <v>201</v>
      </c>
      <c r="D3084" s="41" t="s">
        <v>152</v>
      </c>
      <c r="E3084" s="41">
        <v>142900</v>
      </c>
      <c r="F3084" s="202" t="s">
        <v>156</v>
      </c>
      <c r="G3084" s="41"/>
      <c r="H3084" s="41"/>
      <c r="I3084" s="41">
        <v>1421.75</v>
      </c>
      <c r="J3084" s="203"/>
      <c r="K3084" s="166" t="s">
        <v>157</v>
      </c>
      <c r="L3084" s="94"/>
    </row>
    <row r="3085" spans="1:12" ht="15" customHeight="1">
      <c r="A3085" s="91">
        <v>2001021</v>
      </c>
      <c r="B3085" s="41" t="s">
        <v>89</v>
      </c>
      <c r="C3085" s="43">
        <v>201</v>
      </c>
      <c r="D3085" s="41" t="s">
        <v>152</v>
      </c>
      <c r="E3085" s="41">
        <v>142900</v>
      </c>
      <c r="F3085" s="202" t="s">
        <v>156</v>
      </c>
      <c r="G3085" s="41"/>
      <c r="H3085" s="41"/>
      <c r="I3085" s="41">
        <v>390.79</v>
      </c>
      <c r="J3085" s="203"/>
      <c r="K3085" s="166" t="s">
        <v>157</v>
      </c>
      <c r="L3085" s="94"/>
    </row>
    <row r="3086" spans="1:12" ht="15" customHeight="1">
      <c r="A3086" s="91">
        <v>2001021</v>
      </c>
      <c r="B3086" s="41" t="s">
        <v>89</v>
      </c>
      <c r="C3086" s="43">
        <v>201</v>
      </c>
      <c r="D3086" s="41" t="s">
        <v>152</v>
      </c>
      <c r="E3086" s="41">
        <v>142900</v>
      </c>
      <c r="F3086" s="202" t="s">
        <v>156</v>
      </c>
      <c r="G3086" s="41"/>
      <c r="H3086" s="41"/>
      <c r="I3086" s="41">
        <v>102.82</v>
      </c>
      <c r="J3086" s="203"/>
      <c r="K3086" s="166" t="s">
        <v>157</v>
      </c>
      <c r="L3086" s="94"/>
    </row>
    <row r="3087" spans="1:12" ht="15" customHeight="1">
      <c r="A3087" s="91">
        <v>2001021</v>
      </c>
      <c r="B3087" s="41" t="s">
        <v>89</v>
      </c>
      <c r="C3087" s="43">
        <v>201</v>
      </c>
      <c r="D3087" s="41" t="s">
        <v>152</v>
      </c>
      <c r="E3087" s="41">
        <v>142900</v>
      </c>
      <c r="F3087" s="202" t="s">
        <v>156</v>
      </c>
      <c r="G3087" s="41"/>
      <c r="H3087" s="41"/>
      <c r="I3087" s="41">
        <v>131.25</v>
      </c>
      <c r="J3087" s="203"/>
      <c r="K3087" s="166" t="s">
        <v>157</v>
      </c>
      <c r="L3087" s="94"/>
    </row>
    <row r="3088" spans="1:12" ht="15" customHeight="1">
      <c r="A3088" s="91">
        <v>2001021</v>
      </c>
      <c r="B3088" s="41" t="s">
        <v>89</v>
      </c>
      <c r="C3088" s="43">
        <v>201</v>
      </c>
      <c r="D3088" s="41" t="s">
        <v>152</v>
      </c>
      <c r="E3088" s="41">
        <v>142900</v>
      </c>
      <c r="F3088" s="202" t="s">
        <v>156</v>
      </c>
      <c r="G3088" s="41"/>
      <c r="H3088" s="41"/>
      <c r="I3088" s="41">
        <v>195</v>
      </c>
      <c r="J3088" s="203"/>
      <c r="K3088" s="166" t="s">
        <v>157</v>
      </c>
      <c r="L3088" s="94"/>
    </row>
    <row r="3089" spans="1:12" ht="15" customHeight="1">
      <c r="A3089" s="91">
        <v>2001011</v>
      </c>
      <c r="B3089" s="41" t="s">
        <v>97</v>
      </c>
      <c r="C3089" s="43">
        <v>201</v>
      </c>
      <c r="D3089" s="41" t="s">
        <v>152</v>
      </c>
      <c r="E3089" s="41">
        <v>142900</v>
      </c>
      <c r="F3089" s="202" t="s">
        <v>156</v>
      </c>
      <c r="G3089" s="41"/>
      <c r="H3089" s="41"/>
      <c r="I3089" s="41">
        <v>592.66</v>
      </c>
      <c r="J3089" s="203"/>
      <c r="K3089" s="166" t="s">
        <v>157</v>
      </c>
      <c r="L3089" s="94"/>
    </row>
    <row r="3090" spans="1:12" ht="15" customHeight="1">
      <c r="A3090" s="91">
        <v>2001011</v>
      </c>
      <c r="B3090" s="41" t="s">
        <v>97</v>
      </c>
      <c r="C3090" s="43">
        <v>201</v>
      </c>
      <c r="D3090" s="41" t="s">
        <v>152</v>
      </c>
      <c r="E3090" s="41">
        <v>142900</v>
      </c>
      <c r="F3090" s="202" t="s">
        <v>156</v>
      </c>
      <c r="G3090" s="41"/>
      <c r="H3090" s="41"/>
      <c r="I3090" s="41">
        <v>364.77</v>
      </c>
      <c r="J3090" s="203"/>
      <c r="K3090" s="166" t="s">
        <v>157</v>
      </c>
      <c r="L3090" s="94"/>
    </row>
    <row r="3091" spans="1:12" ht="15" customHeight="1">
      <c r="A3091" s="91">
        <v>2001011</v>
      </c>
      <c r="B3091" s="41" t="s">
        <v>97</v>
      </c>
      <c r="C3091" s="43">
        <v>201</v>
      </c>
      <c r="D3091" s="41" t="s">
        <v>152</v>
      </c>
      <c r="E3091" s="41">
        <v>142900</v>
      </c>
      <c r="F3091" s="202" t="s">
        <v>156</v>
      </c>
      <c r="G3091" s="41"/>
      <c r="H3091" s="41"/>
      <c r="I3091" s="41">
        <v>5587</v>
      </c>
      <c r="J3091" s="203"/>
      <c r="K3091" s="166" t="s">
        <v>157</v>
      </c>
      <c r="L3091" s="94"/>
    </row>
    <row r="3092" spans="1:12" ht="15" customHeight="1">
      <c r="A3092" s="91">
        <v>2001011</v>
      </c>
      <c r="B3092" s="41" t="s">
        <v>97</v>
      </c>
      <c r="C3092" s="43">
        <v>201</v>
      </c>
      <c r="D3092" s="41" t="s">
        <v>152</v>
      </c>
      <c r="E3092" s="41">
        <v>142900</v>
      </c>
      <c r="F3092" s="202" t="s">
        <v>156</v>
      </c>
      <c r="G3092" s="41"/>
      <c r="H3092" s="41"/>
      <c r="I3092" s="41">
        <v>3100</v>
      </c>
      <c r="J3092" s="203"/>
      <c r="K3092" s="166" t="s">
        <v>157</v>
      </c>
      <c r="L3092" s="94"/>
    </row>
    <row r="3093" spans="1:12" ht="15" customHeight="1">
      <c r="A3093" s="91">
        <v>2001011</v>
      </c>
      <c r="B3093" s="41" t="s">
        <v>97</v>
      </c>
      <c r="C3093" s="43">
        <v>201</v>
      </c>
      <c r="D3093" s="41" t="s">
        <v>152</v>
      </c>
      <c r="E3093" s="41">
        <v>142900</v>
      </c>
      <c r="F3093" s="202" t="s">
        <v>156</v>
      </c>
      <c r="G3093" s="41"/>
      <c r="H3093" s="41"/>
      <c r="I3093" s="41">
        <v>183.17</v>
      </c>
      <c r="J3093" s="203"/>
      <c r="K3093" s="166" t="s">
        <v>157</v>
      </c>
      <c r="L3093" s="94"/>
    </row>
    <row r="3094" spans="1:12" ht="15" customHeight="1">
      <c r="A3094" s="91">
        <v>2001011</v>
      </c>
      <c r="B3094" s="41" t="s">
        <v>97</v>
      </c>
      <c r="C3094" s="43">
        <v>201</v>
      </c>
      <c r="D3094" s="41" t="s">
        <v>152</v>
      </c>
      <c r="E3094" s="41">
        <v>142900</v>
      </c>
      <c r="F3094" s="202" t="s">
        <v>156</v>
      </c>
      <c r="G3094" s="41"/>
      <c r="H3094" s="41"/>
      <c r="I3094" s="41">
        <v>48.12</v>
      </c>
      <c r="J3094" s="203"/>
      <c r="K3094" s="166" t="s">
        <v>157</v>
      </c>
      <c r="L3094" s="94"/>
    </row>
    <row r="3095" spans="1:12" ht="15" customHeight="1">
      <c r="A3095" s="91">
        <v>2001011</v>
      </c>
      <c r="B3095" s="41" t="s">
        <v>97</v>
      </c>
      <c r="C3095" s="43">
        <v>201</v>
      </c>
      <c r="D3095" s="41" t="s">
        <v>152</v>
      </c>
      <c r="E3095" s="41">
        <v>142900</v>
      </c>
      <c r="F3095" s="202" t="s">
        <v>156</v>
      </c>
      <c r="G3095" s="41"/>
      <c r="H3095" s="41"/>
      <c r="I3095" s="41">
        <v>2086.71</v>
      </c>
      <c r="J3095" s="203"/>
      <c r="K3095" s="166" t="s">
        <v>157</v>
      </c>
      <c r="L3095" s="94"/>
    </row>
    <row r="3096" spans="1:12" ht="15" customHeight="1">
      <c r="A3096" s="91">
        <v>2001011</v>
      </c>
      <c r="B3096" s="41" t="s">
        <v>97</v>
      </c>
      <c r="C3096" s="43">
        <v>201</v>
      </c>
      <c r="D3096" s="41" t="s">
        <v>152</v>
      </c>
      <c r="E3096" s="41">
        <v>142900</v>
      </c>
      <c r="F3096" s="202" t="s">
        <v>156</v>
      </c>
      <c r="G3096" s="41"/>
      <c r="H3096" s="41"/>
      <c r="I3096" s="41">
        <v>24.06</v>
      </c>
      <c r="J3096" s="203"/>
      <c r="K3096" s="166" t="s">
        <v>157</v>
      </c>
      <c r="L3096" s="94"/>
    </row>
    <row r="3097" spans="1:12" ht="15" customHeight="1">
      <c r="A3097" s="91">
        <v>2001011</v>
      </c>
      <c r="B3097" s="41" t="s">
        <v>97</v>
      </c>
      <c r="C3097" s="43">
        <v>201</v>
      </c>
      <c r="D3097" s="41" t="s">
        <v>152</v>
      </c>
      <c r="E3097" s="41">
        <v>142900</v>
      </c>
      <c r="F3097" s="202" t="s">
        <v>156</v>
      </c>
      <c r="G3097" s="41"/>
      <c r="H3097" s="41"/>
      <c r="I3097" s="41">
        <v>31.26</v>
      </c>
      <c r="J3097" s="203"/>
      <c r="K3097" s="166" t="s">
        <v>157</v>
      </c>
      <c r="L3097" s="94"/>
    </row>
    <row r="3098" spans="1:12" ht="15" customHeight="1">
      <c r="A3098" s="91">
        <v>2001011</v>
      </c>
      <c r="B3098" s="41" t="s">
        <v>97</v>
      </c>
      <c r="C3098" s="43">
        <v>201</v>
      </c>
      <c r="D3098" s="41" t="s">
        <v>152</v>
      </c>
      <c r="E3098" s="41">
        <v>142900</v>
      </c>
      <c r="F3098" s="202" t="s">
        <v>156</v>
      </c>
      <c r="G3098" s="41"/>
      <c r="H3098" s="41"/>
      <c r="I3098" s="41">
        <v>210</v>
      </c>
      <c r="J3098" s="203"/>
      <c r="K3098" s="166" t="s">
        <v>157</v>
      </c>
      <c r="L3098" s="94"/>
    </row>
    <row r="3099" spans="1:12" ht="15" customHeight="1">
      <c r="A3099" s="91">
        <v>2001021</v>
      </c>
      <c r="B3099" s="41" t="s">
        <v>89</v>
      </c>
      <c r="C3099" s="43">
        <v>201</v>
      </c>
      <c r="D3099" s="41" t="s">
        <v>152</v>
      </c>
      <c r="E3099" s="41">
        <v>142900</v>
      </c>
      <c r="F3099" s="202" t="s">
        <v>156</v>
      </c>
      <c r="G3099" s="41"/>
      <c r="H3099" s="41"/>
      <c r="I3099" s="41">
        <v>620</v>
      </c>
      <c r="J3099" s="203"/>
      <c r="K3099" s="166" t="s">
        <v>157</v>
      </c>
      <c r="L3099" s="94"/>
    </row>
    <row r="3100" spans="1:12" ht="15" customHeight="1">
      <c r="A3100" s="91">
        <v>2001021</v>
      </c>
      <c r="B3100" s="41" t="s">
        <v>89</v>
      </c>
      <c r="C3100" s="43">
        <v>201</v>
      </c>
      <c r="D3100" s="41" t="s">
        <v>152</v>
      </c>
      <c r="E3100" s="41">
        <v>142900</v>
      </c>
      <c r="F3100" s="202" t="s">
        <v>156</v>
      </c>
      <c r="G3100" s="41"/>
      <c r="H3100" s="41"/>
      <c r="I3100" s="41">
        <v>3423.98</v>
      </c>
      <c r="J3100" s="203"/>
      <c r="K3100" s="166" t="s">
        <v>157</v>
      </c>
      <c r="L3100" s="94"/>
    </row>
    <row r="3101" spans="1:12" ht="15" customHeight="1">
      <c r="A3101" s="91">
        <v>2001021</v>
      </c>
      <c r="B3101" s="41" t="s">
        <v>89</v>
      </c>
      <c r="C3101" s="43">
        <v>201</v>
      </c>
      <c r="D3101" s="41" t="s">
        <v>152</v>
      </c>
      <c r="E3101" s="41">
        <v>142900</v>
      </c>
      <c r="F3101" s="202" t="s">
        <v>156</v>
      </c>
      <c r="G3101" s="41"/>
      <c r="H3101" s="41"/>
      <c r="I3101" s="41">
        <v>306</v>
      </c>
      <c r="J3101" s="203"/>
      <c r="K3101" s="166" t="s">
        <v>157</v>
      </c>
      <c r="L3101" s="94"/>
    </row>
    <row r="3102" spans="1:12" ht="15" customHeight="1">
      <c r="A3102" s="91">
        <v>2001021</v>
      </c>
      <c r="B3102" s="41" t="s">
        <v>89</v>
      </c>
      <c r="C3102" s="43">
        <v>201</v>
      </c>
      <c r="D3102" s="41" t="s">
        <v>152</v>
      </c>
      <c r="E3102" s="41">
        <v>142900</v>
      </c>
      <c r="F3102" s="202" t="s">
        <v>156</v>
      </c>
      <c r="G3102" s="41"/>
      <c r="H3102" s="41"/>
      <c r="I3102" s="41">
        <v>75</v>
      </c>
      <c r="J3102" s="203"/>
      <c r="K3102" s="166" t="s">
        <v>157</v>
      </c>
      <c r="L3102" s="94"/>
    </row>
    <row r="3103" spans="1:12" ht="15" customHeight="1">
      <c r="A3103" s="91">
        <v>2001021</v>
      </c>
      <c r="B3103" s="41" t="s">
        <v>89</v>
      </c>
      <c r="C3103" s="43">
        <v>201</v>
      </c>
      <c r="D3103" s="41" t="s">
        <v>152</v>
      </c>
      <c r="E3103" s="41">
        <v>142900</v>
      </c>
      <c r="F3103" s="202" t="s">
        <v>156</v>
      </c>
      <c r="G3103" s="41"/>
      <c r="H3103" s="41"/>
      <c r="I3103" s="41">
        <v>95.99</v>
      </c>
      <c r="J3103" s="203"/>
      <c r="K3103" s="166" t="s">
        <v>157</v>
      </c>
      <c r="L3103" s="94"/>
    </row>
    <row r="3104" spans="1:12" ht="15" customHeight="1">
      <c r="A3104" s="91">
        <v>2001021</v>
      </c>
      <c r="B3104" s="41" t="s">
        <v>89</v>
      </c>
      <c r="C3104" s="43">
        <v>201</v>
      </c>
      <c r="D3104" s="41" t="s">
        <v>152</v>
      </c>
      <c r="E3104" s="41">
        <v>142900</v>
      </c>
      <c r="F3104" s="202" t="s">
        <v>156</v>
      </c>
      <c r="G3104" s="41"/>
      <c r="H3104" s="41"/>
      <c r="I3104" s="41">
        <v>650.29999999999995</v>
      </c>
      <c r="J3104" s="203"/>
      <c r="K3104" s="166" t="s">
        <v>157</v>
      </c>
      <c r="L3104" s="94"/>
    </row>
    <row r="3105" spans="1:12" ht="15" customHeight="1">
      <c r="A3105" s="91">
        <v>2001021</v>
      </c>
      <c r="B3105" s="41" t="s">
        <v>89</v>
      </c>
      <c r="C3105" s="43">
        <v>201</v>
      </c>
      <c r="D3105" s="41" t="s">
        <v>152</v>
      </c>
      <c r="E3105" s="41">
        <v>142900</v>
      </c>
      <c r="F3105" s="202" t="s">
        <v>156</v>
      </c>
      <c r="G3105" s="41"/>
      <c r="H3105" s="41"/>
      <c r="I3105" s="41">
        <v>816.35</v>
      </c>
      <c r="J3105" s="203"/>
      <c r="K3105" s="166" t="s">
        <v>157</v>
      </c>
      <c r="L3105" s="94"/>
    </row>
    <row r="3106" spans="1:12" ht="15" customHeight="1">
      <c r="A3106" s="91">
        <v>2001051</v>
      </c>
      <c r="B3106" s="41" t="s">
        <v>87</v>
      </c>
      <c r="C3106" s="43">
        <v>201</v>
      </c>
      <c r="D3106" s="41" t="s">
        <v>152</v>
      </c>
      <c r="E3106" s="41">
        <v>142900</v>
      </c>
      <c r="F3106" s="202" t="s">
        <v>156</v>
      </c>
      <c r="G3106" s="41"/>
      <c r="H3106" s="41"/>
      <c r="I3106" s="41">
        <v>329.15</v>
      </c>
      <c r="J3106" s="203"/>
      <c r="K3106" s="166" t="s">
        <v>157</v>
      </c>
      <c r="L3106" s="94"/>
    </row>
    <row r="3107" spans="1:12" ht="15" customHeight="1">
      <c r="A3107" s="91">
        <v>2001051</v>
      </c>
      <c r="B3107" s="41" t="s">
        <v>87</v>
      </c>
      <c r="C3107" s="43">
        <v>201</v>
      </c>
      <c r="D3107" s="41" t="s">
        <v>152</v>
      </c>
      <c r="E3107" s="41">
        <v>142900</v>
      </c>
      <c r="F3107" s="202" t="s">
        <v>156</v>
      </c>
      <c r="G3107" s="41"/>
      <c r="H3107" s="41"/>
      <c r="I3107" s="41">
        <v>167.55</v>
      </c>
      <c r="J3107" s="203"/>
      <c r="K3107" s="166" t="s">
        <v>157</v>
      </c>
      <c r="L3107" s="94"/>
    </row>
    <row r="3108" spans="1:12" ht="15" customHeight="1">
      <c r="A3108" s="91">
        <v>2001051</v>
      </c>
      <c r="B3108" s="41" t="s">
        <v>87</v>
      </c>
      <c r="C3108" s="43">
        <v>201</v>
      </c>
      <c r="D3108" s="41" t="s">
        <v>152</v>
      </c>
      <c r="E3108" s="41">
        <v>142900</v>
      </c>
      <c r="F3108" s="202" t="s">
        <v>156</v>
      </c>
      <c r="G3108" s="41"/>
      <c r="H3108" s="41"/>
      <c r="I3108" s="41">
        <v>407.02</v>
      </c>
      <c r="J3108" s="203"/>
      <c r="K3108" s="166" t="s">
        <v>157</v>
      </c>
      <c r="L3108" s="94"/>
    </row>
    <row r="3109" spans="1:12" ht="15" customHeight="1">
      <c r="A3109" s="91">
        <v>2001021</v>
      </c>
      <c r="B3109" s="41" t="s">
        <v>89</v>
      </c>
      <c r="C3109" s="43">
        <v>201</v>
      </c>
      <c r="D3109" s="41" t="s">
        <v>152</v>
      </c>
      <c r="E3109" s="41">
        <v>142900</v>
      </c>
      <c r="F3109" s="202" t="s">
        <v>156</v>
      </c>
      <c r="G3109" s="41"/>
      <c r="H3109" s="41"/>
      <c r="I3109" s="41">
        <v>1394.5</v>
      </c>
      <c r="J3109" s="203"/>
      <c r="K3109" s="166" t="s">
        <v>157</v>
      </c>
      <c r="L3109" s="94"/>
    </row>
    <row r="3110" spans="1:12" ht="15" customHeight="1">
      <c r="A3110" s="91">
        <v>2001051</v>
      </c>
      <c r="B3110" s="41" t="s">
        <v>87</v>
      </c>
      <c r="C3110" s="43">
        <v>201</v>
      </c>
      <c r="D3110" s="41" t="s">
        <v>152</v>
      </c>
      <c r="E3110" s="41">
        <v>142900</v>
      </c>
      <c r="F3110" s="202" t="s">
        <v>156</v>
      </c>
      <c r="G3110" s="41"/>
      <c r="H3110" s="41"/>
      <c r="I3110" s="41">
        <v>290</v>
      </c>
      <c r="J3110" s="203"/>
      <c r="K3110" s="166" t="s">
        <v>157</v>
      </c>
      <c r="L3110" s="94"/>
    </row>
    <row r="3111" spans="1:12" ht="15" customHeight="1">
      <c r="A3111" s="91">
        <v>2001011</v>
      </c>
      <c r="B3111" s="41" t="s">
        <v>97</v>
      </c>
      <c r="C3111" s="43">
        <v>201</v>
      </c>
      <c r="D3111" s="41" t="s">
        <v>152</v>
      </c>
      <c r="E3111" s="41">
        <v>142900</v>
      </c>
      <c r="F3111" s="202" t="s">
        <v>156</v>
      </c>
      <c r="G3111" s="41"/>
      <c r="H3111" s="41"/>
      <c r="I3111" s="41">
        <v>2420.25</v>
      </c>
      <c r="J3111" s="203"/>
      <c r="K3111" s="166" t="s">
        <v>157</v>
      </c>
      <c r="L3111" s="94"/>
    </row>
    <row r="3112" spans="1:12" ht="15" customHeight="1">
      <c r="A3112" s="91">
        <v>2001011</v>
      </c>
      <c r="B3112" s="41" t="s">
        <v>97</v>
      </c>
      <c r="C3112" s="43">
        <v>201</v>
      </c>
      <c r="D3112" s="41" t="s">
        <v>152</v>
      </c>
      <c r="E3112" s="41">
        <v>142900</v>
      </c>
      <c r="F3112" s="202" t="s">
        <v>156</v>
      </c>
      <c r="G3112" s="41"/>
      <c r="H3112" s="41"/>
      <c r="I3112" s="41">
        <v>54.96</v>
      </c>
      <c r="J3112" s="203"/>
      <c r="K3112" s="166" t="s">
        <v>157</v>
      </c>
      <c r="L3112" s="94"/>
    </row>
    <row r="3113" spans="1:12" ht="15" customHeight="1">
      <c r="A3113" s="91">
        <v>2001011</v>
      </c>
      <c r="B3113" s="41" t="s">
        <v>97</v>
      </c>
      <c r="C3113" s="43">
        <v>201</v>
      </c>
      <c r="D3113" s="41" t="s">
        <v>152</v>
      </c>
      <c r="E3113" s="41">
        <v>142900</v>
      </c>
      <c r="F3113" s="202" t="s">
        <v>156</v>
      </c>
      <c r="G3113" s="41"/>
      <c r="H3113" s="41"/>
      <c r="I3113" s="41">
        <v>477.12</v>
      </c>
      <c r="J3113" s="203"/>
      <c r="K3113" s="166" t="s">
        <v>157</v>
      </c>
      <c r="L3113" s="94"/>
    </row>
    <row r="3114" spans="1:12" ht="15" customHeight="1">
      <c r="A3114" s="91">
        <v>2001011</v>
      </c>
      <c r="B3114" s="41" t="s">
        <v>97</v>
      </c>
      <c r="C3114" s="43">
        <v>201</v>
      </c>
      <c r="D3114" s="41" t="s">
        <v>152</v>
      </c>
      <c r="E3114" s="41">
        <v>142900</v>
      </c>
      <c r="F3114" s="202" t="s">
        <v>156</v>
      </c>
      <c r="G3114" s="41"/>
      <c r="H3114" s="41"/>
      <c r="I3114" s="41">
        <v>364.52</v>
      </c>
      <c r="J3114" s="203"/>
      <c r="K3114" s="166" t="s">
        <v>157</v>
      </c>
      <c r="L3114" s="94"/>
    </row>
    <row r="3115" spans="1:12" ht="15" customHeight="1">
      <c r="A3115" s="91">
        <v>2001011</v>
      </c>
      <c r="B3115" s="41" t="s">
        <v>97</v>
      </c>
      <c r="C3115" s="43">
        <v>201</v>
      </c>
      <c r="D3115" s="41" t="s">
        <v>152</v>
      </c>
      <c r="E3115" s="41">
        <v>142900</v>
      </c>
      <c r="F3115" s="202" t="s">
        <v>156</v>
      </c>
      <c r="G3115" s="41"/>
      <c r="H3115" s="41"/>
      <c r="I3115" s="41">
        <v>720</v>
      </c>
      <c r="J3115" s="203"/>
      <c r="K3115" s="166" t="s">
        <v>157</v>
      </c>
      <c r="L3115" s="94"/>
    </row>
    <row r="3116" spans="1:12" ht="15" customHeight="1">
      <c r="A3116" s="91">
        <v>2001011</v>
      </c>
      <c r="B3116" s="41" t="s">
        <v>97</v>
      </c>
      <c r="C3116" s="43">
        <v>201</v>
      </c>
      <c r="D3116" s="41" t="s">
        <v>152</v>
      </c>
      <c r="E3116" s="41">
        <v>142900</v>
      </c>
      <c r="F3116" s="202" t="s">
        <v>156</v>
      </c>
      <c r="G3116" s="41"/>
      <c r="H3116" s="41"/>
      <c r="I3116" s="41">
        <v>552.95000000000005</v>
      </c>
      <c r="J3116" s="203"/>
      <c r="K3116" s="166" t="s">
        <v>157</v>
      </c>
      <c r="L3116" s="94"/>
    </row>
    <row r="3117" spans="1:12" ht="15" customHeight="1">
      <c r="A3117" s="91">
        <v>2001011</v>
      </c>
      <c r="B3117" s="41" t="s">
        <v>97</v>
      </c>
      <c r="C3117" s="43">
        <v>201</v>
      </c>
      <c r="D3117" s="41" t="s">
        <v>152</v>
      </c>
      <c r="E3117" s="41">
        <v>142900</v>
      </c>
      <c r="F3117" s="202" t="s">
        <v>156</v>
      </c>
      <c r="G3117" s="41"/>
      <c r="H3117" s="41"/>
      <c r="I3117" s="41">
        <v>455.83</v>
      </c>
      <c r="J3117" s="203"/>
      <c r="K3117" s="166" t="s">
        <v>157</v>
      </c>
      <c r="L3117" s="94"/>
    </row>
    <row r="3118" spans="1:12" ht="15" customHeight="1">
      <c r="A3118" s="91">
        <v>2001011</v>
      </c>
      <c r="B3118" s="41" t="s">
        <v>97</v>
      </c>
      <c r="C3118" s="43">
        <v>201</v>
      </c>
      <c r="D3118" s="41" t="s">
        <v>152</v>
      </c>
      <c r="E3118" s="41">
        <v>142900</v>
      </c>
      <c r="F3118" s="202" t="s">
        <v>156</v>
      </c>
      <c r="G3118" s="41"/>
      <c r="H3118" s="41"/>
      <c r="I3118" s="41">
        <v>1611</v>
      </c>
      <c r="J3118" s="203"/>
      <c r="K3118" s="166" t="s">
        <v>157</v>
      </c>
      <c r="L3118" s="94"/>
    </row>
    <row r="3119" spans="1:12" ht="15" customHeight="1">
      <c r="A3119" s="91">
        <v>2001011</v>
      </c>
      <c r="B3119" s="41" t="s">
        <v>97</v>
      </c>
      <c r="C3119" s="43">
        <v>201</v>
      </c>
      <c r="D3119" s="41" t="s">
        <v>152</v>
      </c>
      <c r="E3119" s="41">
        <v>142900</v>
      </c>
      <c r="F3119" s="202" t="s">
        <v>156</v>
      </c>
      <c r="G3119" s="41"/>
      <c r="H3119" s="41"/>
      <c r="I3119" s="41">
        <v>291.86</v>
      </c>
      <c r="J3119" s="203"/>
      <c r="K3119" s="166" t="s">
        <v>157</v>
      </c>
      <c r="L3119" s="94"/>
    </row>
    <row r="3120" spans="1:12" ht="15" customHeight="1">
      <c r="A3120" s="91">
        <v>2001011</v>
      </c>
      <c r="B3120" s="41" t="s">
        <v>97</v>
      </c>
      <c r="C3120" s="43">
        <v>201</v>
      </c>
      <c r="D3120" s="41" t="s">
        <v>152</v>
      </c>
      <c r="E3120" s="41">
        <v>142900</v>
      </c>
      <c r="F3120" s="202" t="s">
        <v>156</v>
      </c>
      <c r="G3120" s="41"/>
      <c r="H3120" s="41"/>
      <c r="I3120" s="41">
        <v>24.06</v>
      </c>
      <c r="J3120" s="203"/>
      <c r="K3120" s="166" t="s">
        <v>157</v>
      </c>
      <c r="L3120" s="94"/>
    </row>
    <row r="3121" spans="1:12" ht="15" customHeight="1">
      <c r="A3121" s="91">
        <v>2001011</v>
      </c>
      <c r="B3121" s="41" t="s">
        <v>97</v>
      </c>
      <c r="C3121" s="43">
        <v>201</v>
      </c>
      <c r="D3121" s="41" t="s">
        <v>152</v>
      </c>
      <c r="E3121" s="41">
        <v>142900</v>
      </c>
      <c r="F3121" s="202" t="s">
        <v>156</v>
      </c>
      <c r="G3121" s="41"/>
      <c r="H3121" s="41"/>
      <c r="I3121" s="41">
        <v>207.37</v>
      </c>
      <c r="J3121" s="203"/>
      <c r="K3121" s="166" t="s">
        <v>157</v>
      </c>
      <c r="L3121" s="94"/>
    </row>
    <row r="3122" spans="1:12" ht="15" customHeight="1">
      <c r="A3122" s="91">
        <v>2001021</v>
      </c>
      <c r="B3122" s="41" t="s">
        <v>89</v>
      </c>
      <c r="C3122" s="43">
        <v>201</v>
      </c>
      <c r="D3122" s="41" t="s">
        <v>152</v>
      </c>
      <c r="E3122" s="41">
        <v>142900</v>
      </c>
      <c r="F3122" s="202" t="s">
        <v>156</v>
      </c>
      <c r="G3122" s="41"/>
      <c r="H3122" s="41"/>
      <c r="I3122" s="41">
        <v>131.25</v>
      </c>
      <c r="J3122" s="203"/>
      <c r="K3122" s="166" t="s">
        <v>157</v>
      </c>
      <c r="L3122" s="94"/>
    </row>
    <row r="3123" spans="1:12" ht="15" customHeight="1">
      <c r="A3123" s="91">
        <v>2001021</v>
      </c>
      <c r="B3123" s="41" t="s">
        <v>89</v>
      </c>
      <c r="C3123" s="43">
        <v>201</v>
      </c>
      <c r="D3123" s="41" t="s">
        <v>152</v>
      </c>
      <c r="E3123" s="41">
        <v>142900</v>
      </c>
      <c r="F3123" s="202" t="s">
        <v>156</v>
      </c>
      <c r="G3123" s="41"/>
      <c r="H3123" s="41"/>
      <c r="I3123" s="41">
        <v>715</v>
      </c>
      <c r="J3123" s="203"/>
      <c r="K3123" s="166" t="s">
        <v>157</v>
      </c>
      <c r="L3123" s="94"/>
    </row>
    <row r="3124" spans="1:12" ht="15" customHeight="1">
      <c r="A3124" s="91">
        <v>2001021</v>
      </c>
      <c r="B3124" s="41" t="s">
        <v>89</v>
      </c>
      <c r="C3124" s="43">
        <v>201</v>
      </c>
      <c r="D3124" s="41" t="s">
        <v>152</v>
      </c>
      <c r="E3124" s="41">
        <v>142900</v>
      </c>
      <c r="F3124" s="202" t="s">
        <v>156</v>
      </c>
      <c r="G3124" s="41"/>
      <c r="H3124" s="41"/>
      <c r="I3124" s="41">
        <v>380.6</v>
      </c>
      <c r="J3124" s="203"/>
      <c r="K3124" s="166" t="s">
        <v>157</v>
      </c>
      <c r="L3124" s="94"/>
    </row>
    <row r="3125" spans="1:12" ht="15" customHeight="1">
      <c r="A3125" s="91">
        <v>2001041</v>
      </c>
      <c r="B3125" s="41" t="s">
        <v>98</v>
      </c>
      <c r="C3125" s="43">
        <v>201</v>
      </c>
      <c r="D3125" s="41" t="s">
        <v>152</v>
      </c>
      <c r="E3125" s="41">
        <v>142900</v>
      </c>
      <c r="F3125" s="202" t="s">
        <v>156</v>
      </c>
      <c r="G3125" s="41"/>
      <c r="H3125" s="41"/>
      <c r="I3125" s="41">
        <v>697.12</v>
      </c>
      <c r="J3125" s="203"/>
      <c r="K3125" s="166" t="s">
        <v>157</v>
      </c>
      <c r="L3125" s="94"/>
    </row>
    <row r="3126" spans="1:12" ht="15" customHeight="1">
      <c r="A3126" s="91">
        <v>2001041</v>
      </c>
      <c r="B3126" s="41" t="s">
        <v>98</v>
      </c>
      <c r="C3126" s="43">
        <v>201</v>
      </c>
      <c r="D3126" s="41" t="s">
        <v>152</v>
      </c>
      <c r="E3126" s="41">
        <v>142900</v>
      </c>
      <c r="F3126" s="202" t="s">
        <v>156</v>
      </c>
      <c r="G3126" s="41"/>
      <c r="H3126" s="41"/>
      <c r="I3126" s="41">
        <v>66</v>
      </c>
      <c r="J3126" s="203"/>
      <c r="K3126" s="166" t="s">
        <v>157</v>
      </c>
      <c r="L3126" s="94"/>
    </row>
    <row r="3127" spans="1:12" ht="15" customHeight="1">
      <c r="A3127" s="91">
        <v>2001041</v>
      </c>
      <c r="B3127" s="41" t="s">
        <v>98</v>
      </c>
      <c r="C3127" s="43">
        <v>201</v>
      </c>
      <c r="D3127" s="41" t="s">
        <v>152</v>
      </c>
      <c r="E3127" s="41">
        <v>142900</v>
      </c>
      <c r="F3127" s="202" t="s">
        <v>156</v>
      </c>
      <c r="G3127" s="41"/>
      <c r="H3127" s="41"/>
      <c r="I3127" s="41">
        <v>75</v>
      </c>
      <c r="J3127" s="203"/>
      <c r="K3127" s="166" t="s">
        <v>157</v>
      </c>
      <c r="L3127" s="94"/>
    </row>
    <row r="3128" spans="1:12" ht="15" customHeight="1">
      <c r="A3128" s="91">
        <v>2001041</v>
      </c>
      <c r="B3128" s="41" t="s">
        <v>98</v>
      </c>
      <c r="C3128" s="43">
        <v>201</v>
      </c>
      <c r="D3128" s="41" t="s">
        <v>152</v>
      </c>
      <c r="E3128" s="41">
        <v>142900</v>
      </c>
      <c r="F3128" s="202" t="s">
        <v>156</v>
      </c>
      <c r="G3128" s="41"/>
      <c r="H3128" s="41"/>
      <c r="I3128" s="41">
        <v>634.33000000000004</v>
      </c>
      <c r="J3128" s="203"/>
      <c r="K3128" s="166" t="s">
        <v>157</v>
      </c>
      <c r="L3128" s="94"/>
    </row>
    <row r="3129" spans="1:12" ht="15" customHeight="1">
      <c r="A3129" s="91">
        <v>2001041</v>
      </c>
      <c r="B3129" s="41" t="s">
        <v>98</v>
      </c>
      <c r="C3129" s="43">
        <v>201</v>
      </c>
      <c r="D3129" s="41" t="s">
        <v>152</v>
      </c>
      <c r="E3129" s="41">
        <v>142900</v>
      </c>
      <c r="F3129" s="202" t="s">
        <v>156</v>
      </c>
      <c r="G3129" s="41"/>
      <c r="H3129" s="41"/>
      <c r="I3129" s="41">
        <v>305.58</v>
      </c>
      <c r="J3129" s="203"/>
      <c r="K3129" s="166" t="s">
        <v>157</v>
      </c>
      <c r="L3129" s="94"/>
    </row>
    <row r="3130" spans="1:12" ht="15" customHeight="1">
      <c r="A3130" s="91">
        <v>2001041</v>
      </c>
      <c r="B3130" s="41" t="s">
        <v>98</v>
      </c>
      <c r="C3130" s="43">
        <v>201</v>
      </c>
      <c r="D3130" s="41" t="s">
        <v>152</v>
      </c>
      <c r="E3130" s="41">
        <v>142900</v>
      </c>
      <c r="F3130" s="202" t="s">
        <v>156</v>
      </c>
      <c r="G3130" s="41"/>
      <c r="H3130" s="41"/>
      <c r="I3130" s="41">
        <v>590.94000000000005</v>
      </c>
      <c r="J3130" s="203"/>
      <c r="K3130" s="166" t="s">
        <v>157</v>
      </c>
      <c r="L3130" s="94"/>
    </row>
    <row r="3131" spans="1:12" ht="15" customHeight="1">
      <c r="A3131" s="91">
        <v>2001041</v>
      </c>
      <c r="B3131" s="41" t="s">
        <v>98</v>
      </c>
      <c r="C3131" s="43">
        <v>201</v>
      </c>
      <c r="D3131" s="41" t="s">
        <v>152</v>
      </c>
      <c r="E3131" s="41">
        <v>142900</v>
      </c>
      <c r="F3131" s="202" t="s">
        <v>156</v>
      </c>
      <c r="G3131" s="41"/>
      <c r="H3131" s="41"/>
      <c r="I3131" s="41">
        <v>104.89</v>
      </c>
      <c r="J3131" s="203"/>
      <c r="K3131" s="166" t="s">
        <v>157</v>
      </c>
      <c r="L3131" s="94"/>
    </row>
    <row r="3132" spans="1:12" ht="15" customHeight="1">
      <c r="A3132" s="91">
        <v>2001041</v>
      </c>
      <c r="B3132" s="41" t="s">
        <v>98</v>
      </c>
      <c r="C3132" s="43">
        <v>201</v>
      </c>
      <c r="D3132" s="41" t="s">
        <v>152</v>
      </c>
      <c r="E3132" s="41">
        <v>142900</v>
      </c>
      <c r="F3132" s="202" t="s">
        <v>156</v>
      </c>
      <c r="G3132" s="41"/>
      <c r="H3132" s="41"/>
      <c r="I3132" s="41">
        <v>131.25</v>
      </c>
      <c r="J3132" s="203"/>
      <c r="K3132" s="166" t="s">
        <v>157</v>
      </c>
      <c r="L3132" s="94"/>
    </row>
    <row r="3133" spans="1:12" ht="15" customHeight="1">
      <c r="A3133" s="91">
        <v>2001041</v>
      </c>
      <c r="B3133" s="41" t="s">
        <v>98</v>
      </c>
      <c r="C3133" s="43">
        <v>201</v>
      </c>
      <c r="D3133" s="41" t="s">
        <v>152</v>
      </c>
      <c r="E3133" s="41">
        <v>142900</v>
      </c>
      <c r="F3133" s="202" t="s">
        <v>156</v>
      </c>
      <c r="G3133" s="41"/>
      <c r="H3133" s="41"/>
      <c r="I3133" s="41">
        <v>173.68</v>
      </c>
      <c r="J3133" s="203"/>
      <c r="K3133" s="166" t="s">
        <v>157</v>
      </c>
      <c r="L3133" s="94"/>
    </row>
    <row r="3134" spans="1:12" ht="15" customHeight="1">
      <c r="A3134" s="91">
        <v>2001051</v>
      </c>
      <c r="B3134" s="41" t="s">
        <v>87</v>
      </c>
      <c r="C3134" s="43">
        <v>201</v>
      </c>
      <c r="D3134" s="41" t="s">
        <v>152</v>
      </c>
      <c r="E3134" s="41">
        <v>142900</v>
      </c>
      <c r="F3134" s="202" t="s">
        <v>156</v>
      </c>
      <c r="G3134" s="41"/>
      <c r="H3134" s="41"/>
      <c r="I3134" s="41">
        <v>5747.5</v>
      </c>
      <c r="J3134" s="203"/>
      <c r="K3134" s="166" t="s">
        <v>157</v>
      </c>
      <c r="L3134" s="94"/>
    </row>
    <row r="3135" spans="1:12" ht="15" customHeight="1">
      <c r="A3135" s="91">
        <v>2001051</v>
      </c>
      <c r="B3135" s="41" t="s">
        <v>87</v>
      </c>
      <c r="C3135" s="43">
        <v>201</v>
      </c>
      <c r="D3135" s="41" t="s">
        <v>152</v>
      </c>
      <c r="E3135" s="41">
        <v>142900</v>
      </c>
      <c r="F3135" s="202" t="s">
        <v>156</v>
      </c>
      <c r="G3135" s="41"/>
      <c r="H3135" s="41"/>
      <c r="I3135" s="41">
        <v>59.28</v>
      </c>
      <c r="J3135" s="203"/>
      <c r="K3135" s="166" t="s">
        <v>157</v>
      </c>
      <c r="L3135" s="94"/>
    </row>
    <row r="3136" spans="1:12" ht="15" customHeight="1">
      <c r="A3136" s="91">
        <v>2000010</v>
      </c>
      <c r="B3136" s="41" t="s">
        <v>159</v>
      </c>
      <c r="C3136" s="43">
        <v>201</v>
      </c>
      <c r="D3136" s="41" t="s">
        <v>152</v>
      </c>
      <c r="E3136" s="41">
        <v>142900</v>
      </c>
      <c r="F3136" s="202" t="s">
        <v>156</v>
      </c>
      <c r="G3136" s="41"/>
      <c r="H3136" s="41"/>
      <c r="I3136" s="41">
        <v>193</v>
      </c>
      <c r="J3136" s="203"/>
      <c r="K3136" s="286" t="s">
        <v>161</v>
      </c>
      <c r="L3136" s="94"/>
    </row>
    <row r="3137" spans="1:12" ht="15" customHeight="1">
      <c r="A3137" s="91">
        <v>2001051</v>
      </c>
      <c r="B3137" s="41" t="s">
        <v>87</v>
      </c>
      <c r="C3137" s="43">
        <v>201</v>
      </c>
      <c r="D3137" s="41" t="s">
        <v>152</v>
      </c>
      <c r="E3137" s="41">
        <v>142900</v>
      </c>
      <c r="F3137" s="202" t="s">
        <v>156</v>
      </c>
      <c r="G3137" s="41"/>
      <c r="H3137" s="41"/>
      <c r="I3137" s="41">
        <v>2218.5</v>
      </c>
      <c r="J3137" s="203"/>
      <c r="K3137" s="166" t="s">
        <v>157</v>
      </c>
      <c r="L3137" s="94"/>
    </row>
    <row r="3138" spans="1:12" ht="15" customHeight="1">
      <c r="A3138" s="91">
        <v>2001051</v>
      </c>
      <c r="B3138" s="41" t="s">
        <v>87</v>
      </c>
      <c r="C3138" s="43">
        <v>201</v>
      </c>
      <c r="D3138" s="41" t="s">
        <v>152</v>
      </c>
      <c r="E3138" s="41">
        <v>142900</v>
      </c>
      <c r="F3138" s="202" t="s">
        <v>156</v>
      </c>
      <c r="G3138" s="41"/>
      <c r="H3138" s="41"/>
      <c r="I3138" s="41">
        <v>1264.1500000000001</v>
      </c>
      <c r="J3138" s="203"/>
      <c r="K3138" s="166" t="s">
        <v>157</v>
      </c>
      <c r="L3138" s="94"/>
    </row>
    <row r="3139" spans="1:12" ht="15" customHeight="1">
      <c r="A3139" s="91">
        <v>2001041</v>
      </c>
      <c r="B3139" s="41" t="s">
        <v>98</v>
      </c>
      <c r="C3139" s="43">
        <v>201</v>
      </c>
      <c r="D3139" s="41" t="s">
        <v>152</v>
      </c>
      <c r="E3139" s="41">
        <v>142900</v>
      </c>
      <c r="F3139" s="202" t="s">
        <v>156</v>
      </c>
      <c r="G3139" s="41"/>
      <c r="H3139" s="41"/>
      <c r="I3139" s="41">
        <v>1557.85</v>
      </c>
      <c r="J3139" s="203"/>
      <c r="K3139" s="166" t="s">
        <v>157</v>
      </c>
      <c r="L3139" s="94"/>
    </row>
    <row r="3140" spans="1:12" ht="15" customHeight="1">
      <c r="A3140" s="91">
        <v>2001041</v>
      </c>
      <c r="B3140" s="41" t="s">
        <v>98</v>
      </c>
      <c r="C3140" s="43">
        <v>201</v>
      </c>
      <c r="D3140" s="41" t="s">
        <v>152</v>
      </c>
      <c r="E3140" s="41">
        <v>142900</v>
      </c>
      <c r="F3140" s="202" t="s">
        <v>156</v>
      </c>
      <c r="G3140" s="41"/>
      <c r="H3140" s="41"/>
      <c r="I3140" s="41">
        <v>1712.75</v>
      </c>
      <c r="J3140" s="203"/>
      <c r="K3140" s="166" t="s">
        <v>157</v>
      </c>
      <c r="L3140" s="94"/>
    </row>
    <row r="3141" spans="1:12" ht="15" customHeight="1">
      <c r="A3141" s="91">
        <v>2001051</v>
      </c>
      <c r="B3141" s="41" t="s">
        <v>87</v>
      </c>
      <c r="C3141" s="43">
        <v>201</v>
      </c>
      <c r="D3141" s="41" t="s">
        <v>152</v>
      </c>
      <c r="E3141" s="41">
        <v>142900</v>
      </c>
      <c r="F3141" s="202" t="s">
        <v>156</v>
      </c>
      <c r="G3141" s="41"/>
      <c r="H3141" s="41"/>
      <c r="I3141" s="41">
        <v>1318.57</v>
      </c>
      <c r="J3141" s="203"/>
      <c r="K3141" s="166" t="s">
        <v>157</v>
      </c>
      <c r="L3141" s="94"/>
    </row>
    <row r="3142" spans="1:12" ht="15" customHeight="1">
      <c r="A3142" s="91">
        <v>2001021</v>
      </c>
      <c r="B3142" s="41" t="s">
        <v>89</v>
      </c>
      <c r="C3142" s="43">
        <v>201</v>
      </c>
      <c r="D3142" s="41" t="s">
        <v>152</v>
      </c>
      <c r="E3142" s="41">
        <v>142900</v>
      </c>
      <c r="F3142" s="202" t="s">
        <v>156</v>
      </c>
      <c r="G3142" s="41"/>
      <c r="H3142" s="41"/>
      <c r="I3142" s="41">
        <v>182.88</v>
      </c>
      <c r="J3142" s="203"/>
      <c r="K3142" s="166" t="s">
        <v>157</v>
      </c>
      <c r="L3142" s="94"/>
    </row>
    <row r="3143" spans="1:12" ht="15" customHeight="1">
      <c r="A3143" s="91">
        <v>2001021</v>
      </c>
      <c r="B3143" s="41" t="s">
        <v>89</v>
      </c>
      <c r="C3143" s="43">
        <v>201</v>
      </c>
      <c r="D3143" s="41" t="s">
        <v>152</v>
      </c>
      <c r="E3143" s="41">
        <v>142900</v>
      </c>
      <c r="F3143" s="202" t="s">
        <v>156</v>
      </c>
      <c r="G3143" s="41"/>
      <c r="H3143" s="41"/>
      <c r="I3143" s="41">
        <v>117</v>
      </c>
      <c r="J3143" s="203"/>
      <c r="K3143" s="166" t="s">
        <v>157</v>
      </c>
      <c r="L3143" s="94"/>
    </row>
    <row r="3144" spans="1:12" ht="15" customHeight="1">
      <c r="A3144" s="91">
        <v>2001021</v>
      </c>
      <c r="B3144" s="41" t="s">
        <v>89</v>
      </c>
      <c r="C3144" s="43">
        <v>201</v>
      </c>
      <c r="D3144" s="41" t="s">
        <v>152</v>
      </c>
      <c r="E3144" s="41">
        <v>142900</v>
      </c>
      <c r="F3144" s="202" t="s">
        <v>156</v>
      </c>
      <c r="G3144" s="41"/>
      <c r="H3144" s="41"/>
      <c r="I3144" s="41">
        <v>856.14</v>
      </c>
      <c r="J3144" s="203"/>
      <c r="K3144" s="166" t="s">
        <v>157</v>
      </c>
      <c r="L3144" s="94"/>
    </row>
    <row r="3145" spans="1:12" ht="15" customHeight="1">
      <c r="A3145" s="91">
        <v>2001021</v>
      </c>
      <c r="B3145" s="41" t="s">
        <v>89</v>
      </c>
      <c r="C3145" s="43">
        <v>201</v>
      </c>
      <c r="D3145" s="41" t="s">
        <v>152</v>
      </c>
      <c r="E3145" s="41">
        <v>142900</v>
      </c>
      <c r="F3145" s="202" t="s">
        <v>156</v>
      </c>
      <c r="G3145" s="41"/>
      <c r="H3145" s="41"/>
      <c r="I3145" s="41">
        <v>44.92</v>
      </c>
      <c r="J3145" s="203"/>
      <c r="K3145" s="166" t="s">
        <v>157</v>
      </c>
      <c r="L3145" s="94"/>
    </row>
    <row r="3146" spans="1:12" ht="15" customHeight="1">
      <c r="A3146" s="91">
        <v>2001021</v>
      </c>
      <c r="B3146" s="41" t="s">
        <v>89</v>
      </c>
      <c r="C3146" s="43">
        <v>201</v>
      </c>
      <c r="D3146" s="41" t="s">
        <v>152</v>
      </c>
      <c r="E3146" s="41">
        <v>142900</v>
      </c>
      <c r="F3146" s="202" t="s">
        <v>156</v>
      </c>
      <c r="G3146" s="41"/>
      <c r="H3146" s="41"/>
      <c r="I3146" s="41">
        <v>1585.77</v>
      </c>
      <c r="J3146" s="203"/>
      <c r="K3146" s="166" t="s">
        <v>157</v>
      </c>
      <c r="L3146" s="94"/>
    </row>
    <row r="3147" spans="1:12" ht="15" customHeight="1">
      <c r="A3147" s="91">
        <v>2001021</v>
      </c>
      <c r="B3147" s="41" t="s">
        <v>89</v>
      </c>
      <c r="C3147" s="43">
        <v>201</v>
      </c>
      <c r="D3147" s="41" t="s">
        <v>152</v>
      </c>
      <c r="E3147" s="41">
        <v>142900</v>
      </c>
      <c r="F3147" s="202" t="s">
        <v>156</v>
      </c>
      <c r="G3147" s="41"/>
      <c r="H3147" s="41"/>
      <c r="I3147" s="41">
        <v>27.79</v>
      </c>
      <c r="J3147" s="203"/>
      <c r="K3147" s="166" t="s">
        <v>157</v>
      </c>
      <c r="L3147" s="94"/>
    </row>
    <row r="3148" spans="1:12" ht="15" customHeight="1">
      <c r="A3148" s="91">
        <v>2001021</v>
      </c>
      <c r="B3148" s="41" t="s">
        <v>89</v>
      </c>
      <c r="C3148" s="43">
        <v>201</v>
      </c>
      <c r="D3148" s="41" t="s">
        <v>152</v>
      </c>
      <c r="E3148" s="41">
        <v>142900</v>
      </c>
      <c r="F3148" s="202" t="s">
        <v>156</v>
      </c>
      <c r="G3148" s="41"/>
      <c r="H3148" s="41"/>
      <c r="I3148" s="41">
        <v>897.09</v>
      </c>
      <c r="J3148" s="203"/>
      <c r="K3148" s="166" t="s">
        <v>157</v>
      </c>
      <c r="L3148" s="94"/>
    </row>
    <row r="3149" spans="1:12" ht="15" customHeight="1">
      <c r="A3149" s="91">
        <v>2001021</v>
      </c>
      <c r="B3149" s="41" t="s">
        <v>89</v>
      </c>
      <c r="C3149" s="43">
        <v>201</v>
      </c>
      <c r="D3149" s="41" t="s">
        <v>152</v>
      </c>
      <c r="E3149" s="41">
        <v>142900</v>
      </c>
      <c r="F3149" s="202" t="s">
        <v>156</v>
      </c>
      <c r="G3149" s="41"/>
      <c r="H3149" s="41"/>
      <c r="I3149" s="41">
        <v>195</v>
      </c>
      <c r="J3149" s="203"/>
      <c r="K3149" s="166" t="s">
        <v>157</v>
      </c>
      <c r="L3149" s="94"/>
    </row>
    <row r="3150" spans="1:12" ht="15" customHeight="1">
      <c r="A3150" s="91">
        <v>2001021</v>
      </c>
      <c r="B3150" s="41" t="s">
        <v>89</v>
      </c>
      <c r="C3150" s="43">
        <v>201</v>
      </c>
      <c r="D3150" s="41" t="s">
        <v>152</v>
      </c>
      <c r="E3150" s="41">
        <v>142900</v>
      </c>
      <c r="F3150" s="202" t="s">
        <v>156</v>
      </c>
      <c r="G3150" s="41"/>
      <c r="H3150" s="41"/>
      <c r="I3150" s="41">
        <v>309.77</v>
      </c>
      <c r="J3150" s="203"/>
      <c r="K3150" s="166" t="s">
        <v>157</v>
      </c>
      <c r="L3150" s="94"/>
    </row>
    <row r="3151" spans="1:12" ht="15" customHeight="1">
      <c r="A3151" s="91">
        <v>2001021</v>
      </c>
      <c r="B3151" s="41" t="s">
        <v>89</v>
      </c>
      <c r="C3151" s="43">
        <v>201</v>
      </c>
      <c r="D3151" s="41" t="s">
        <v>152</v>
      </c>
      <c r="E3151" s="41">
        <v>142900</v>
      </c>
      <c r="F3151" s="202" t="s">
        <v>156</v>
      </c>
      <c r="G3151" s="41"/>
      <c r="H3151" s="41"/>
      <c r="I3151" s="41">
        <v>718.44</v>
      </c>
      <c r="J3151" s="203"/>
      <c r="K3151" s="166" t="s">
        <v>157</v>
      </c>
      <c r="L3151" s="94"/>
    </row>
    <row r="3152" spans="1:12" ht="15" customHeight="1">
      <c r="A3152" s="91">
        <v>2001021</v>
      </c>
      <c r="B3152" s="41" t="s">
        <v>89</v>
      </c>
      <c r="C3152" s="43">
        <v>201</v>
      </c>
      <c r="D3152" s="41" t="s">
        <v>152</v>
      </c>
      <c r="E3152" s="41">
        <v>142900</v>
      </c>
      <c r="F3152" s="202" t="s">
        <v>156</v>
      </c>
      <c r="G3152" s="41"/>
      <c r="H3152" s="41"/>
      <c r="I3152" s="41">
        <v>120.93</v>
      </c>
      <c r="J3152" s="203"/>
      <c r="K3152" s="166" t="s">
        <v>157</v>
      </c>
      <c r="L3152" s="94"/>
    </row>
    <row r="3153" spans="1:12" ht="15" customHeight="1">
      <c r="A3153" s="91">
        <v>2001021</v>
      </c>
      <c r="B3153" s="41" t="s">
        <v>89</v>
      </c>
      <c r="C3153" s="43">
        <v>201</v>
      </c>
      <c r="D3153" s="41" t="s">
        <v>152</v>
      </c>
      <c r="E3153" s="41">
        <v>142900</v>
      </c>
      <c r="F3153" s="202" t="s">
        <v>156</v>
      </c>
      <c r="G3153" s="41"/>
      <c r="H3153" s="41"/>
      <c r="I3153" s="41">
        <v>850.26</v>
      </c>
      <c r="J3153" s="203"/>
      <c r="K3153" s="166" t="s">
        <v>157</v>
      </c>
      <c r="L3153" s="94"/>
    </row>
    <row r="3154" spans="1:12" ht="15" customHeight="1">
      <c r="A3154" s="91">
        <v>2001011</v>
      </c>
      <c r="B3154" s="41" t="s">
        <v>97</v>
      </c>
      <c r="C3154" s="43">
        <v>201</v>
      </c>
      <c r="D3154" s="41" t="s">
        <v>152</v>
      </c>
      <c r="E3154" s="41">
        <v>142900</v>
      </c>
      <c r="F3154" s="202" t="s">
        <v>156</v>
      </c>
      <c r="G3154" s="41"/>
      <c r="H3154" s="41"/>
      <c r="I3154" s="41">
        <v>24.06</v>
      </c>
      <c r="J3154" s="203"/>
      <c r="K3154" s="166" t="s">
        <v>157</v>
      </c>
      <c r="L3154" s="94"/>
    </row>
    <row r="3155" spans="1:12" ht="15" customHeight="1">
      <c r="A3155" s="91">
        <v>2001011</v>
      </c>
      <c r="B3155" s="41" t="s">
        <v>97</v>
      </c>
      <c r="C3155" s="43">
        <v>201</v>
      </c>
      <c r="D3155" s="41" t="s">
        <v>152</v>
      </c>
      <c r="E3155" s="41">
        <v>142900</v>
      </c>
      <c r="F3155" s="202" t="s">
        <v>156</v>
      </c>
      <c r="G3155" s="41"/>
      <c r="H3155" s="41"/>
      <c r="I3155" s="41">
        <v>2182.91</v>
      </c>
      <c r="J3155" s="203"/>
      <c r="K3155" s="166" t="s">
        <v>157</v>
      </c>
      <c r="L3155" s="94"/>
    </row>
    <row r="3156" spans="1:12" ht="15" customHeight="1">
      <c r="A3156" s="91">
        <v>2001011</v>
      </c>
      <c r="B3156" s="41" t="s">
        <v>97</v>
      </c>
      <c r="C3156" s="43">
        <v>201</v>
      </c>
      <c r="D3156" s="41" t="s">
        <v>152</v>
      </c>
      <c r="E3156" s="41">
        <v>142900</v>
      </c>
      <c r="F3156" s="202" t="s">
        <v>156</v>
      </c>
      <c r="G3156" s="41"/>
      <c r="H3156" s="41"/>
      <c r="I3156" s="41">
        <v>24.06</v>
      </c>
      <c r="J3156" s="203"/>
      <c r="K3156" s="166" t="s">
        <v>157</v>
      </c>
      <c r="L3156" s="94"/>
    </row>
    <row r="3157" spans="1:12" ht="15" customHeight="1">
      <c r="A3157" s="91">
        <v>2001011</v>
      </c>
      <c r="B3157" s="41" t="s">
        <v>97</v>
      </c>
      <c r="C3157" s="43">
        <v>201</v>
      </c>
      <c r="D3157" s="41" t="s">
        <v>152</v>
      </c>
      <c r="E3157" s="41">
        <v>142900</v>
      </c>
      <c r="F3157" s="202" t="s">
        <v>156</v>
      </c>
      <c r="G3157" s="41"/>
      <c r="H3157" s="41"/>
      <c r="I3157" s="41">
        <v>450.75</v>
      </c>
      <c r="J3157" s="203"/>
      <c r="K3157" s="166" t="s">
        <v>157</v>
      </c>
      <c r="L3157" s="94"/>
    </row>
    <row r="3158" spans="1:12" ht="15" customHeight="1">
      <c r="A3158" s="91">
        <v>2001011</v>
      </c>
      <c r="B3158" s="41" t="s">
        <v>97</v>
      </c>
      <c r="C3158" s="43">
        <v>201</v>
      </c>
      <c r="D3158" s="41" t="s">
        <v>152</v>
      </c>
      <c r="E3158" s="41">
        <v>142900</v>
      </c>
      <c r="F3158" s="202" t="s">
        <v>156</v>
      </c>
      <c r="G3158" s="41"/>
      <c r="H3158" s="41"/>
      <c r="I3158" s="41">
        <v>83.43</v>
      </c>
      <c r="J3158" s="203"/>
      <c r="K3158" s="166" t="s">
        <v>157</v>
      </c>
      <c r="L3158" s="94"/>
    </row>
    <row r="3159" spans="1:12" ht="15" customHeight="1">
      <c r="A3159" s="91">
        <v>2001011</v>
      </c>
      <c r="B3159" s="41" t="s">
        <v>97</v>
      </c>
      <c r="C3159" s="43">
        <v>201</v>
      </c>
      <c r="D3159" s="41" t="s">
        <v>152</v>
      </c>
      <c r="E3159" s="41">
        <v>142900</v>
      </c>
      <c r="F3159" s="202" t="s">
        <v>156</v>
      </c>
      <c r="G3159" s="41"/>
      <c r="H3159" s="41"/>
      <c r="I3159" s="41">
        <v>93.8</v>
      </c>
      <c r="J3159" s="203"/>
      <c r="K3159" s="166" t="s">
        <v>157</v>
      </c>
      <c r="L3159" s="94"/>
    </row>
    <row r="3160" spans="1:12" ht="15" customHeight="1">
      <c r="A3160" s="91">
        <v>2001011</v>
      </c>
      <c r="B3160" s="41" t="s">
        <v>97</v>
      </c>
      <c r="C3160" s="43">
        <v>201</v>
      </c>
      <c r="D3160" s="41" t="s">
        <v>152</v>
      </c>
      <c r="E3160" s="41">
        <v>142900</v>
      </c>
      <c r="F3160" s="202" t="s">
        <v>156</v>
      </c>
      <c r="G3160" s="41"/>
      <c r="H3160" s="41"/>
      <c r="I3160" s="41">
        <v>1941.4</v>
      </c>
      <c r="J3160" s="203"/>
      <c r="K3160" s="166" t="s">
        <v>157</v>
      </c>
      <c r="L3160" s="94"/>
    </row>
    <row r="3161" spans="1:12" ht="15" customHeight="1">
      <c r="A3161" s="91">
        <v>2001011</v>
      </c>
      <c r="B3161" s="41" t="s">
        <v>97</v>
      </c>
      <c r="C3161" s="43">
        <v>201</v>
      </c>
      <c r="D3161" s="41" t="s">
        <v>152</v>
      </c>
      <c r="E3161" s="41">
        <v>142900</v>
      </c>
      <c r="F3161" s="202" t="s">
        <v>156</v>
      </c>
      <c r="G3161" s="41"/>
      <c r="H3161" s="41"/>
      <c r="I3161" s="41">
        <v>493.24</v>
      </c>
      <c r="J3161" s="203"/>
      <c r="K3161" s="166" t="s">
        <v>157</v>
      </c>
      <c r="L3161" s="94"/>
    </row>
    <row r="3162" spans="1:12" ht="15" customHeight="1">
      <c r="A3162" s="91">
        <v>2001011</v>
      </c>
      <c r="B3162" s="41" t="s">
        <v>97</v>
      </c>
      <c r="C3162" s="43">
        <v>201</v>
      </c>
      <c r="D3162" s="41" t="s">
        <v>152</v>
      </c>
      <c r="E3162" s="41">
        <v>142900</v>
      </c>
      <c r="F3162" s="202" t="s">
        <v>156</v>
      </c>
      <c r="G3162" s="41"/>
      <c r="H3162" s="41"/>
      <c r="I3162" s="41">
        <v>232.12</v>
      </c>
      <c r="J3162" s="203"/>
      <c r="K3162" s="166" t="s">
        <v>157</v>
      </c>
      <c r="L3162" s="94"/>
    </row>
    <row r="3163" spans="1:12" ht="15" customHeight="1">
      <c r="A3163" s="91">
        <v>2001011</v>
      </c>
      <c r="B3163" s="41" t="s">
        <v>97</v>
      </c>
      <c r="C3163" s="43">
        <v>201</v>
      </c>
      <c r="D3163" s="41" t="s">
        <v>152</v>
      </c>
      <c r="E3163" s="41">
        <v>142900</v>
      </c>
      <c r="F3163" s="202" t="s">
        <v>156</v>
      </c>
      <c r="G3163" s="41"/>
      <c r="H3163" s="41"/>
      <c r="I3163" s="41">
        <v>681.02</v>
      </c>
      <c r="J3163" s="203"/>
      <c r="K3163" s="166" t="s">
        <v>157</v>
      </c>
      <c r="L3163" s="94"/>
    </row>
    <row r="3164" spans="1:12" ht="15" customHeight="1">
      <c r="A3164" s="91">
        <v>2000010</v>
      </c>
      <c r="B3164" s="41" t="s">
        <v>159</v>
      </c>
      <c r="C3164" s="43">
        <v>201</v>
      </c>
      <c r="D3164" s="41" t="s">
        <v>152</v>
      </c>
      <c r="E3164" s="41">
        <v>142900</v>
      </c>
      <c r="F3164" s="202" t="s">
        <v>156</v>
      </c>
      <c r="G3164" s="41"/>
      <c r="H3164" s="41"/>
      <c r="I3164" s="41">
        <v>34.99</v>
      </c>
      <c r="J3164" s="203"/>
      <c r="K3164" s="286" t="s">
        <v>161</v>
      </c>
      <c r="L3164" s="94"/>
    </row>
    <row r="3165" spans="1:12" ht="15" customHeight="1">
      <c r="A3165" s="91">
        <v>2001021</v>
      </c>
      <c r="B3165" s="41" t="s">
        <v>89</v>
      </c>
      <c r="C3165" s="43">
        <v>201</v>
      </c>
      <c r="D3165" s="41" t="s">
        <v>152</v>
      </c>
      <c r="E3165" s="41">
        <v>142900</v>
      </c>
      <c r="F3165" s="202" t="s">
        <v>156</v>
      </c>
      <c r="G3165" s="41"/>
      <c r="H3165" s="41"/>
      <c r="I3165" s="41">
        <v>112.5</v>
      </c>
      <c r="J3165" s="203"/>
      <c r="K3165" s="166" t="s">
        <v>157</v>
      </c>
      <c r="L3165" s="94"/>
    </row>
    <row r="3166" spans="1:12" ht="15" customHeight="1">
      <c r="A3166" s="91">
        <v>2001051</v>
      </c>
      <c r="B3166" s="41" t="s">
        <v>87</v>
      </c>
      <c r="C3166" s="43">
        <v>201</v>
      </c>
      <c r="D3166" s="41" t="s">
        <v>152</v>
      </c>
      <c r="E3166" s="41">
        <v>142900</v>
      </c>
      <c r="F3166" s="202" t="s">
        <v>156</v>
      </c>
      <c r="G3166" s="41"/>
      <c r="H3166" s="41"/>
      <c r="I3166" s="41">
        <v>382.52</v>
      </c>
      <c r="J3166" s="203"/>
      <c r="K3166" s="166" t="s">
        <v>157</v>
      </c>
      <c r="L3166" s="94"/>
    </row>
    <row r="3167" spans="1:12" ht="15" customHeight="1">
      <c r="A3167" s="91">
        <v>2001051</v>
      </c>
      <c r="B3167" s="41" t="s">
        <v>87</v>
      </c>
      <c r="C3167" s="43">
        <v>201</v>
      </c>
      <c r="D3167" s="41" t="s">
        <v>152</v>
      </c>
      <c r="E3167" s="41">
        <v>142900</v>
      </c>
      <c r="F3167" s="202" t="s">
        <v>156</v>
      </c>
      <c r="G3167" s="41"/>
      <c r="H3167" s="41"/>
      <c r="I3167" s="41">
        <v>506.06</v>
      </c>
      <c r="J3167" s="203"/>
      <c r="K3167" s="166" t="s">
        <v>157</v>
      </c>
      <c r="L3167" s="94"/>
    </row>
    <row r="3168" spans="1:12" ht="15" customHeight="1">
      <c r="A3168" s="91">
        <v>2001051</v>
      </c>
      <c r="B3168" s="41" t="s">
        <v>87</v>
      </c>
      <c r="C3168" s="43">
        <v>201</v>
      </c>
      <c r="D3168" s="41" t="s">
        <v>152</v>
      </c>
      <c r="E3168" s="41">
        <v>142900</v>
      </c>
      <c r="F3168" s="202" t="s">
        <v>156</v>
      </c>
      <c r="G3168" s="41"/>
      <c r="H3168" s="41"/>
      <c r="I3168" s="41">
        <v>472.78</v>
      </c>
      <c r="J3168" s="203"/>
      <c r="K3168" s="166" t="s">
        <v>157</v>
      </c>
      <c r="L3168" s="94"/>
    </row>
    <row r="3169" spans="1:12" ht="15" customHeight="1">
      <c r="A3169" s="91">
        <v>2001051</v>
      </c>
      <c r="B3169" s="41" t="s">
        <v>87</v>
      </c>
      <c r="C3169" s="43">
        <v>201</v>
      </c>
      <c r="D3169" s="41" t="s">
        <v>152</v>
      </c>
      <c r="E3169" s="41">
        <v>142900</v>
      </c>
      <c r="F3169" s="202" t="s">
        <v>156</v>
      </c>
      <c r="G3169" s="41"/>
      <c r="H3169" s="41"/>
      <c r="I3169" s="41">
        <v>225</v>
      </c>
      <c r="J3169" s="203"/>
      <c r="K3169" s="166" t="s">
        <v>157</v>
      </c>
      <c r="L3169" s="94"/>
    </row>
    <row r="3170" spans="1:12" ht="15" customHeight="1">
      <c r="A3170" s="91">
        <v>2001051</v>
      </c>
      <c r="B3170" s="41" t="s">
        <v>87</v>
      </c>
      <c r="C3170" s="43">
        <v>201</v>
      </c>
      <c r="D3170" s="41" t="s">
        <v>152</v>
      </c>
      <c r="E3170" s="41">
        <v>142900</v>
      </c>
      <c r="F3170" s="202" t="s">
        <v>156</v>
      </c>
      <c r="G3170" s="41"/>
      <c r="H3170" s="41"/>
      <c r="I3170" s="41">
        <v>88.79</v>
      </c>
      <c r="J3170" s="203"/>
      <c r="K3170" s="166" t="s">
        <v>157</v>
      </c>
      <c r="L3170" s="94"/>
    </row>
    <row r="3171" spans="1:12" ht="15" customHeight="1">
      <c r="A3171" s="91">
        <v>2001051</v>
      </c>
      <c r="B3171" s="41" t="s">
        <v>87</v>
      </c>
      <c r="C3171" s="43">
        <v>201</v>
      </c>
      <c r="D3171" s="41" t="s">
        <v>152</v>
      </c>
      <c r="E3171" s="41">
        <v>142900</v>
      </c>
      <c r="F3171" s="202" t="s">
        <v>156</v>
      </c>
      <c r="G3171" s="41"/>
      <c r="H3171" s="41"/>
      <c r="I3171" s="41">
        <v>1199.2</v>
      </c>
      <c r="J3171" s="203"/>
      <c r="K3171" s="166" t="s">
        <v>157</v>
      </c>
      <c r="L3171" s="94"/>
    </row>
    <row r="3172" spans="1:12" ht="15" customHeight="1">
      <c r="A3172" s="91">
        <v>2001051</v>
      </c>
      <c r="B3172" s="41" t="s">
        <v>87</v>
      </c>
      <c r="C3172" s="43">
        <v>201</v>
      </c>
      <c r="D3172" s="41" t="s">
        <v>152</v>
      </c>
      <c r="E3172" s="41">
        <v>142900</v>
      </c>
      <c r="F3172" s="202" t="s">
        <v>156</v>
      </c>
      <c r="G3172" s="41"/>
      <c r="H3172" s="41"/>
      <c r="I3172" s="41">
        <v>1242.19</v>
      </c>
      <c r="J3172" s="203"/>
      <c r="K3172" s="166" t="s">
        <v>157</v>
      </c>
      <c r="L3172" s="94"/>
    </row>
    <row r="3173" spans="1:12" ht="15" customHeight="1">
      <c r="A3173" s="91">
        <v>2001051</v>
      </c>
      <c r="B3173" s="41" t="s">
        <v>87</v>
      </c>
      <c r="C3173" s="43">
        <v>201</v>
      </c>
      <c r="D3173" s="41" t="s">
        <v>152</v>
      </c>
      <c r="E3173" s="41">
        <v>142900</v>
      </c>
      <c r="F3173" s="202" t="s">
        <v>156</v>
      </c>
      <c r="G3173" s="41"/>
      <c r="H3173" s="41"/>
      <c r="I3173" s="41">
        <v>2046.6</v>
      </c>
      <c r="J3173" s="203"/>
      <c r="K3173" s="166" t="s">
        <v>157</v>
      </c>
      <c r="L3173" s="94"/>
    </row>
    <row r="3174" spans="1:12" ht="15" customHeight="1">
      <c r="A3174" s="91">
        <v>2001051</v>
      </c>
      <c r="B3174" s="41" t="s">
        <v>87</v>
      </c>
      <c r="C3174" s="43">
        <v>201</v>
      </c>
      <c r="D3174" s="41" t="s">
        <v>152</v>
      </c>
      <c r="E3174" s="41">
        <v>142900</v>
      </c>
      <c r="F3174" s="202" t="s">
        <v>156</v>
      </c>
      <c r="G3174" s="41"/>
      <c r="H3174" s="41"/>
      <c r="I3174" s="41">
        <v>179.8</v>
      </c>
      <c r="J3174" s="203"/>
      <c r="K3174" s="166" t="s">
        <v>157</v>
      </c>
      <c r="L3174" s="94"/>
    </row>
    <row r="3175" spans="1:12" ht="15" customHeight="1">
      <c r="A3175" s="91">
        <v>2001051</v>
      </c>
      <c r="B3175" s="41" t="s">
        <v>87</v>
      </c>
      <c r="C3175" s="43">
        <v>201</v>
      </c>
      <c r="D3175" s="41" t="s">
        <v>152</v>
      </c>
      <c r="E3175" s="41">
        <v>142900</v>
      </c>
      <c r="F3175" s="202" t="s">
        <v>156</v>
      </c>
      <c r="G3175" s="41"/>
      <c r="H3175" s="41"/>
      <c r="I3175" s="41">
        <v>2112</v>
      </c>
      <c r="J3175" s="203"/>
      <c r="K3175" s="166" t="s">
        <v>157</v>
      </c>
      <c r="L3175" s="94"/>
    </row>
    <row r="3176" spans="1:12" ht="15" customHeight="1">
      <c r="A3176" s="91">
        <v>2001051</v>
      </c>
      <c r="B3176" s="41" t="s">
        <v>87</v>
      </c>
      <c r="C3176" s="43">
        <v>201</v>
      </c>
      <c r="D3176" s="41" t="s">
        <v>152</v>
      </c>
      <c r="E3176" s="41">
        <v>142900</v>
      </c>
      <c r="F3176" s="202" t="s">
        <v>156</v>
      </c>
      <c r="G3176" s="41"/>
      <c r="H3176" s="41"/>
      <c r="I3176" s="41">
        <v>5922.5</v>
      </c>
      <c r="J3176" s="203"/>
      <c r="K3176" s="166" t="s">
        <v>157</v>
      </c>
      <c r="L3176" s="94"/>
    </row>
    <row r="3177" spans="1:12" ht="15" customHeight="1">
      <c r="A3177" s="91">
        <v>2001051</v>
      </c>
      <c r="B3177" s="41" t="s">
        <v>87</v>
      </c>
      <c r="C3177" s="43">
        <v>201</v>
      </c>
      <c r="D3177" s="41" t="s">
        <v>152</v>
      </c>
      <c r="E3177" s="41">
        <v>142900</v>
      </c>
      <c r="F3177" s="202" t="s">
        <v>156</v>
      </c>
      <c r="G3177" s="41"/>
      <c r="H3177" s="41"/>
      <c r="I3177" s="41">
        <v>2408.5500000000002</v>
      </c>
      <c r="J3177" s="203"/>
      <c r="K3177" s="166" t="s">
        <v>157</v>
      </c>
      <c r="L3177" s="94"/>
    </row>
    <row r="3178" spans="1:12" ht="15" customHeight="1">
      <c r="A3178" s="91">
        <v>2001011</v>
      </c>
      <c r="B3178" s="41" t="s">
        <v>97</v>
      </c>
      <c r="C3178" s="43">
        <v>201</v>
      </c>
      <c r="D3178" s="41" t="s">
        <v>152</v>
      </c>
      <c r="E3178" s="41">
        <v>142900</v>
      </c>
      <c r="F3178" s="202" t="s">
        <v>156</v>
      </c>
      <c r="G3178" s="41"/>
      <c r="H3178" s="41"/>
      <c r="I3178" s="41">
        <v>262</v>
      </c>
      <c r="J3178" s="203"/>
      <c r="K3178" s="166" t="s">
        <v>157</v>
      </c>
      <c r="L3178" s="94"/>
    </row>
    <row r="3179" spans="1:12" ht="15" customHeight="1">
      <c r="A3179" s="91">
        <v>2001021</v>
      </c>
      <c r="B3179" s="41" t="s">
        <v>89</v>
      </c>
      <c r="C3179" s="43">
        <v>201</v>
      </c>
      <c r="D3179" s="41" t="s">
        <v>152</v>
      </c>
      <c r="E3179" s="41">
        <v>142900</v>
      </c>
      <c r="F3179" s="202" t="s">
        <v>156</v>
      </c>
      <c r="G3179" s="41"/>
      <c r="H3179" s="41"/>
      <c r="I3179" s="41">
        <v>633.25</v>
      </c>
      <c r="J3179" s="203"/>
      <c r="K3179" s="166" t="s">
        <v>157</v>
      </c>
      <c r="L3179" s="94"/>
    </row>
    <row r="3180" spans="1:12" ht="15" customHeight="1">
      <c r="A3180" s="91">
        <v>2001021</v>
      </c>
      <c r="B3180" s="41" t="s">
        <v>89</v>
      </c>
      <c r="C3180" s="43">
        <v>201</v>
      </c>
      <c r="D3180" s="41" t="s">
        <v>152</v>
      </c>
      <c r="E3180" s="41">
        <v>142900</v>
      </c>
      <c r="F3180" s="202" t="s">
        <v>156</v>
      </c>
      <c r="G3180" s="41"/>
      <c r="H3180" s="41"/>
      <c r="I3180" s="41">
        <v>2373.4</v>
      </c>
      <c r="J3180" s="203"/>
      <c r="K3180" s="166" t="s">
        <v>157</v>
      </c>
      <c r="L3180" s="94"/>
    </row>
    <row r="3181" spans="1:12" ht="15" customHeight="1">
      <c r="A3181" s="91">
        <v>2001021</v>
      </c>
      <c r="B3181" s="41" t="s">
        <v>89</v>
      </c>
      <c r="C3181" s="43">
        <v>201</v>
      </c>
      <c r="D3181" s="41" t="s">
        <v>152</v>
      </c>
      <c r="E3181" s="41">
        <v>142900</v>
      </c>
      <c r="F3181" s="202" t="s">
        <v>156</v>
      </c>
      <c r="G3181" s="41"/>
      <c r="H3181" s="41"/>
      <c r="I3181" s="41">
        <v>1095.5</v>
      </c>
      <c r="J3181" s="203"/>
      <c r="K3181" s="166" t="s">
        <v>157</v>
      </c>
      <c r="L3181" s="94"/>
    </row>
    <row r="3182" spans="1:12" ht="15" customHeight="1">
      <c r="A3182" s="91">
        <v>2001021</v>
      </c>
      <c r="B3182" s="41" t="s">
        <v>89</v>
      </c>
      <c r="C3182" s="43">
        <v>201</v>
      </c>
      <c r="D3182" s="41" t="s">
        <v>152</v>
      </c>
      <c r="E3182" s="41">
        <v>142900</v>
      </c>
      <c r="F3182" s="202" t="s">
        <v>156</v>
      </c>
      <c r="G3182" s="41"/>
      <c r="H3182" s="41"/>
      <c r="I3182" s="41">
        <v>187.5</v>
      </c>
      <c r="J3182" s="203"/>
      <c r="K3182" s="166" t="s">
        <v>157</v>
      </c>
      <c r="L3182" s="94"/>
    </row>
    <row r="3183" spans="1:12" ht="15" customHeight="1">
      <c r="A3183" s="91">
        <v>2001021</v>
      </c>
      <c r="B3183" s="41" t="s">
        <v>89</v>
      </c>
      <c r="C3183" s="43">
        <v>201</v>
      </c>
      <c r="D3183" s="41" t="s">
        <v>152</v>
      </c>
      <c r="E3183" s="41">
        <v>142900</v>
      </c>
      <c r="F3183" s="202" t="s">
        <v>156</v>
      </c>
      <c r="G3183" s="41"/>
      <c r="H3183" s="41"/>
      <c r="I3183" s="41">
        <v>750.9</v>
      </c>
      <c r="J3183" s="203"/>
      <c r="K3183" s="166" t="s">
        <v>157</v>
      </c>
      <c r="L3183" s="94"/>
    </row>
    <row r="3184" spans="1:12" ht="15" customHeight="1">
      <c r="A3184" s="91">
        <v>2001041</v>
      </c>
      <c r="B3184" s="41" t="s">
        <v>98</v>
      </c>
      <c r="C3184" s="43">
        <v>201</v>
      </c>
      <c r="D3184" s="41" t="s">
        <v>152</v>
      </c>
      <c r="E3184" s="41">
        <v>142900</v>
      </c>
      <c r="F3184" s="202" t="s">
        <v>156</v>
      </c>
      <c r="G3184" s="41"/>
      <c r="H3184" s="41"/>
      <c r="I3184" s="41">
        <v>1293.75</v>
      </c>
      <c r="J3184" s="203"/>
      <c r="K3184" s="166" t="s">
        <v>157</v>
      </c>
      <c r="L3184" s="94"/>
    </row>
    <row r="3185" spans="1:12" ht="15" customHeight="1">
      <c r="A3185" s="91">
        <v>2001041</v>
      </c>
      <c r="B3185" s="41" t="s">
        <v>98</v>
      </c>
      <c r="C3185" s="43">
        <v>201</v>
      </c>
      <c r="D3185" s="41" t="s">
        <v>152</v>
      </c>
      <c r="E3185" s="41">
        <v>142900</v>
      </c>
      <c r="F3185" s="202" t="s">
        <v>156</v>
      </c>
      <c r="G3185" s="41"/>
      <c r="H3185" s="41"/>
      <c r="I3185" s="41">
        <v>906.25</v>
      </c>
      <c r="J3185" s="203"/>
      <c r="K3185" s="166" t="s">
        <v>157</v>
      </c>
      <c r="L3185" s="94"/>
    </row>
    <row r="3186" spans="1:12" ht="15" customHeight="1">
      <c r="A3186" s="91">
        <v>2001041</v>
      </c>
      <c r="B3186" s="41" t="s">
        <v>98</v>
      </c>
      <c r="C3186" s="43">
        <v>201</v>
      </c>
      <c r="D3186" s="41" t="s">
        <v>152</v>
      </c>
      <c r="E3186" s="41">
        <v>142900</v>
      </c>
      <c r="F3186" s="202" t="s">
        <v>156</v>
      </c>
      <c r="G3186" s="41"/>
      <c r="H3186" s="41"/>
      <c r="I3186" s="41">
        <v>613.66999999999996</v>
      </c>
      <c r="J3186" s="203"/>
      <c r="K3186" s="166" t="s">
        <v>157</v>
      </c>
      <c r="L3186" s="94"/>
    </row>
    <row r="3187" spans="1:12" ht="15" customHeight="1">
      <c r="A3187" s="91">
        <v>2001041</v>
      </c>
      <c r="B3187" s="41" t="s">
        <v>98</v>
      </c>
      <c r="C3187" s="43">
        <v>201</v>
      </c>
      <c r="D3187" s="41" t="s">
        <v>152</v>
      </c>
      <c r="E3187" s="41">
        <v>142900</v>
      </c>
      <c r="F3187" s="202" t="s">
        <v>156</v>
      </c>
      <c r="G3187" s="41"/>
      <c r="H3187" s="41"/>
      <c r="I3187" s="41">
        <v>958.02</v>
      </c>
      <c r="J3187" s="203"/>
      <c r="K3187" s="166" t="s">
        <v>157</v>
      </c>
      <c r="L3187" s="94"/>
    </row>
    <row r="3188" spans="1:12" ht="15" customHeight="1">
      <c r="A3188" s="91">
        <v>2001041</v>
      </c>
      <c r="B3188" s="41" t="s">
        <v>98</v>
      </c>
      <c r="C3188" s="43">
        <v>201</v>
      </c>
      <c r="D3188" s="41" t="s">
        <v>152</v>
      </c>
      <c r="E3188" s="41">
        <v>142900</v>
      </c>
      <c r="F3188" s="202" t="s">
        <v>156</v>
      </c>
      <c r="G3188" s="41"/>
      <c r="H3188" s="41"/>
      <c r="I3188" s="41">
        <v>1202.81</v>
      </c>
      <c r="J3188" s="203"/>
      <c r="K3188" s="166" t="s">
        <v>157</v>
      </c>
      <c r="L3188" s="94"/>
    </row>
    <row r="3189" spans="1:12" ht="15" customHeight="1">
      <c r="A3189" s="91">
        <v>2001041</v>
      </c>
      <c r="B3189" s="41" t="s">
        <v>98</v>
      </c>
      <c r="C3189" s="43">
        <v>201</v>
      </c>
      <c r="D3189" s="41" t="s">
        <v>152</v>
      </c>
      <c r="E3189" s="41">
        <v>142900</v>
      </c>
      <c r="F3189" s="202" t="s">
        <v>156</v>
      </c>
      <c r="G3189" s="41"/>
      <c r="H3189" s="41"/>
      <c r="I3189" s="41">
        <v>112.5</v>
      </c>
      <c r="J3189" s="203"/>
      <c r="K3189" s="166" t="s">
        <v>157</v>
      </c>
      <c r="L3189" s="94"/>
    </row>
    <row r="3190" spans="1:12" ht="15" customHeight="1">
      <c r="A3190" s="91">
        <v>2001041</v>
      </c>
      <c r="B3190" s="41" t="s">
        <v>98</v>
      </c>
      <c r="C3190" s="43">
        <v>201</v>
      </c>
      <c r="D3190" s="41" t="s">
        <v>152</v>
      </c>
      <c r="E3190" s="41">
        <v>142900</v>
      </c>
      <c r="F3190" s="202" t="s">
        <v>156</v>
      </c>
      <c r="G3190" s="41"/>
      <c r="H3190" s="41"/>
      <c r="I3190" s="41">
        <v>320.60000000000002</v>
      </c>
      <c r="J3190" s="203"/>
      <c r="K3190" s="166" t="s">
        <v>157</v>
      </c>
      <c r="L3190" s="94"/>
    </row>
    <row r="3191" spans="1:12" ht="15" customHeight="1">
      <c r="A3191" s="91">
        <v>2001041</v>
      </c>
      <c r="B3191" s="41" t="s">
        <v>98</v>
      </c>
      <c r="C3191" s="43">
        <v>201</v>
      </c>
      <c r="D3191" s="41" t="s">
        <v>152</v>
      </c>
      <c r="E3191" s="41">
        <v>142900</v>
      </c>
      <c r="F3191" s="202" t="s">
        <v>156</v>
      </c>
      <c r="G3191" s="41"/>
      <c r="H3191" s="41"/>
      <c r="I3191" s="41">
        <v>146.80000000000001</v>
      </c>
      <c r="J3191" s="203"/>
      <c r="K3191" s="166" t="s">
        <v>157</v>
      </c>
      <c r="L3191" s="94"/>
    </row>
    <row r="3192" spans="1:12" ht="15" customHeight="1">
      <c r="A3192" s="91">
        <v>2001041</v>
      </c>
      <c r="B3192" s="41" t="s">
        <v>98</v>
      </c>
      <c r="C3192" s="43">
        <v>201</v>
      </c>
      <c r="D3192" s="41" t="s">
        <v>152</v>
      </c>
      <c r="E3192" s="41">
        <v>142900</v>
      </c>
      <c r="F3192" s="202" t="s">
        <v>156</v>
      </c>
      <c r="G3192" s="41"/>
      <c r="H3192" s="41"/>
      <c r="I3192" s="41">
        <v>187.5</v>
      </c>
      <c r="J3192" s="203"/>
      <c r="K3192" s="166" t="s">
        <v>157</v>
      </c>
      <c r="L3192" s="94"/>
    </row>
    <row r="3193" spans="1:12" ht="15" customHeight="1">
      <c r="A3193" s="91">
        <v>2001041</v>
      </c>
      <c r="B3193" s="41" t="s">
        <v>98</v>
      </c>
      <c r="C3193" s="43">
        <v>201</v>
      </c>
      <c r="D3193" s="41" t="s">
        <v>152</v>
      </c>
      <c r="E3193" s="41">
        <v>142900</v>
      </c>
      <c r="F3193" s="202" t="s">
        <v>156</v>
      </c>
      <c r="G3193" s="41"/>
      <c r="H3193" s="41"/>
      <c r="I3193" s="41">
        <v>82.5</v>
      </c>
      <c r="J3193" s="203"/>
      <c r="K3193" s="166" t="s">
        <v>157</v>
      </c>
      <c r="L3193" s="94"/>
    </row>
    <row r="3194" spans="1:12" ht="15" customHeight="1">
      <c r="A3194" s="91">
        <v>2001041</v>
      </c>
      <c r="B3194" s="41" t="s">
        <v>98</v>
      </c>
      <c r="C3194" s="43">
        <v>201</v>
      </c>
      <c r="D3194" s="41" t="s">
        <v>152</v>
      </c>
      <c r="E3194" s="41">
        <v>142900</v>
      </c>
      <c r="F3194" s="202" t="s">
        <v>156</v>
      </c>
      <c r="G3194" s="41"/>
      <c r="H3194" s="41"/>
      <c r="I3194" s="41">
        <v>149.97999999999999</v>
      </c>
      <c r="J3194" s="203"/>
      <c r="K3194" s="166" t="s">
        <v>157</v>
      </c>
      <c r="L3194" s="94"/>
    </row>
    <row r="3195" spans="1:12" ht="15" customHeight="1">
      <c r="A3195" s="91">
        <v>2001041</v>
      </c>
      <c r="B3195" s="41" t="s">
        <v>98</v>
      </c>
      <c r="C3195" s="43">
        <v>201</v>
      </c>
      <c r="D3195" s="41" t="s">
        <v>152</v>
      </c>
      <c r="E3195" s="41">
        <v>142900</v>
      </c>
      <c r="F3195" s="202" t="s">
        <v>156</v>
      </c>
      <c r="G3195" s="41"/>
      <c r="H3195" s="41"/>
      <c r="I3195" s="41">
        <v>272.60000000000002</v>
      </c>
      <c r="J3195" s="203"/>
      <c r="K3195" s="166" t="s">
        <v>157</v>
      </c>
      <c r="L3195" s="94"/>
    </row>
    <row r="3196" spans="1:12" ht="15" customHeight="1">
      <c r="A3196" s="91">
        <v>2001041</v>
      </c>
      <c r="B3196" s="41" t="s">
        <v>98</v>
      </c>
      <c r="C3196" s="43">
        <v>201</v>
      </c>
      <c r="D3196" s="41" t="s">
        <v>152</v>
      </c>
      <c r="E3196" s="41">
        <v>142900</v>
      </c>
      <c r="F3196" s="202" t="s">
        <v>156</v>
      </c>
      <c r="G3196" s="41"/>
      <c r="H3196" s="41"/>
      <c r="I3196" s="41">
        <v>152.03</v>
      </c>
      <c r="J3196" s="203"/>
      <c r="K3196" s="166" t="s">
        <v>157</v>
      </c>
      <c r="L3196" s="94"/>
    </row>
    <row r="3197" spans="1:12" ht="15" customHeight="1">
      <c r="A3197" s="91">
        <v>2001041</v>
      </c>
      <c r="B3197" s="41" t="s">
        <v>98</v>
      </c>
      <c r="C3197" s="43">
        <v>201</v>
      </c>
      <c r="D3197" s="41" t="s">
        <v>152</v>
      </c>
      <c r="E3197" s="41">
        <v>142900</v>
      </c>
      <c r="F3197" s="202" t="s">
        <v>156</v>
      </c>
      <c r="G3197" s="41"/>
      <c r="H3197" s="41"/>
      <c r="I3197" s="41">
        <v>373.28</v>
      </c>
      <c r="J3197" s="203"/>
      <c r="K3197" s="166" t="s">
        <v>157</v>
      </c>
      <c r="L3197" s="94"/>
    </row>
    <row r="3198" spans="1:12" ht="15" customHeight="1">
      <c r="A3198" s="91">
        <v>2001021</v>
      </c>
      <c r="B3198" s="41" t="s">
        <v>89</v>
      </c>
      <c r="C3198" s="43">
        <v>201</v>
      </c>
      <c r="D3198" s="41" t="s">
        <v>152</v>
      </c>
      <c r="E3198" s="41">
        <v>142900</v>
      </c>
      <c r="F3198" s="202" t="s">
        <v>156</v>
      </c>
      <c r="G3198" s="41"/>
      <c r="H3198" s="41"/>
      <c r="I3198" s="41">
        <v>593.76</v>
      </c>
      <c r="J3198" s="203"/>
      <c r="K3198" s="166" t="s">
        <v>157</v>
      </c>
      <c r="L3198" s="94"/>
    </row>
    <row r="3199" spans="1:12" ht="15" customHeight="1">
      <c r="A3199" s="91">
        <v>2001051</v>
      </c>
      <c r="B3199" s="41" t="s">
        <v>87</v>
      </c>
      <c r="C3199" s="43">
        <v>201</v>
      </c>
      <c r="D3199" s="41" t="s">
        <v>152</v>
      </c>
      <c r="E3199" s="41">
        <v>142900</v>
      </c>
      <c r="F3199" s="202" t="s">
        <v>156</v>
      </c>
      <c r="G3199" s="41"/>
      <c r="H3199" s="41"/>
      <c r="I3199" s="41">
        <v>823.02</v>
      </c>
      <c r="J3199" s="203"/>
      <c r="K3199" s="166" t="s">
        <v>157</v>
      </c>
      <c r="L3199" s="94"/>
    </row>
    <row r="3200" spans="1:12" ht="15" customHeight="1">
      <c r="A3200" s="91">
        <v>2001051</v>
      </c>
      <c r="B3200" s="41" t="s">
        <v>87</v>
      </c>
      <c r="C3200" s="43">
        <v>201</v>
      </c>
      <c r="D3200" s="41" t="s">
        <v>152</v>
      </c>
      <c r="E3200" s="41">
        <v>142900</v>
      </c>
      <c r="F3200" s="202" t="s">
        <v>156</v>
      </c>
      <c r="G3200" s="41"/>
      <c r="H3200" s="41"/>
      <c r="I3200" s="41">
        <v>219.08</v>
      </c>
      <c r="J3200" s="203"/>
      <c r="K3200" s="166" t="s">
        <v>157</v>
      </c>
      <c r="L3200" s="94"/>
    </row>
    <row r="3201" spans="1:12" ht="15" customHeight="1">
      <c r="A3201" s="91">
        <v>2001051</v>
      </c>
      <c r="B3201" s="41" t="s">
        <v>87</v>
      </c>
      <c r="C3201" s="43">
        <v>201</v>
      </c>
      <c r="D3201" s="41" t="s">
        <v>152</v>
      </c>
      <c r="E3201" s="41">
        <v>142900</v>
      </c>
      <c r="F3201" s="202" t="s">
        <v>156</v>
      </c>
      <c r="G3201" s="41"/>
      <c r="H3201" s="41"/>
      <c r="I3201" s="41">
        <v>627.4</v>
      </c>
      <c r="J3201" s="203"/>
      <c r="K3201" s="166" t="s">
        <v>157</v>
      </c>
      <c r="L3201" s="94"/>
    </row>
    <row r="3202" spans="1:12" ht="15" customHeight="1">
      <c r="A3202" s="91">
        <v>2001021</v>
      </c>
      <c r="B3202" s="41" t="s">
        <v>89</v>
      </c>
      <c r="C3202" s="43">
        <v>201</v>
      </c>
      <c r="D3202" s="41" t="s">
        <v>152</v>
      </c>
      <c r="E3202" s="41">
        <v>142900</v>
      </c>
      <c r="F3202" s="202" t="s">
        <v>156</v>
      </c>
      <c r="G3202" s="41"/>
      <c r="H3202" s="41"/>
      <c r="I3202" s="41">
        <v>118.61</v>
      </c>
      <c r="J3202" s="203"/>
      <c r="K3202" s="166" t="s">
        <v>157</v>
      </c>
      <c r="L3202" s="94"/>
    </row>
    <row r="3203" spans="1:12" ht="15" customHeight="1">
      <c r="A3203" s="91">
        <v>2001021</v>
      </c>
      <c r="B3203" s="41" t="s">
        <v>89</v>
      </c>
      <c r="C3203" s="43">
        <v>201</v>
      </c>
      <c r="D3203" s="41" t="s">
        <v>152</v>
      </c>
      <c r="E3203" s="41">
        <v>142900</v>
      </c>
      <c r="F3203" s="202" t="s">
        <v>156</v>
      </c>
      <c r="G3203" s="41"/>
      <c r="H3203" s="41"/>
      <c r="I3203" s="41">
        <v>75</v>
      </c>
      <c r="J3203" s="203"/>
      <c r="K3203" s="166" t="s">
        <v>157</v>
      </c>
      <c r="L3203" s="94"/>
    </row>
    <row r="3204" spans="1:12" ht="15" customHeight="1">
      <c r="A3204" s="91">
        <v>2001021</v>
      </c>
      <c r="B3204" s="41" t="s">
        <v>89</v>
      </c>
      <c r="C3204" s="43">
        <v>201</v>
      </c>
      <c r="D3204" s="41" t="s">
        <v>152</v>
      </c>
      <c r="E3204" s="41">
        <v>142900</v>
      </c>
      <c r="F3204" s="202" t="s">
        <v>156</v>
      </c>
      <c r="G3204" s="41"/>
      <c r="H3204" s="41"/>
      <c r="I3204" s="41">
        <v>624.70000000000005</v>
      </c>
      <c r="J3204" s="203"/>
      <c r="K3204" s="166" t="s">
        <v>157</v>
      </c>
      <c r="L3204" s="94"/>
    </row>
    <row r="3205" spans="1:12" ht="15" customHeight="1">
      <c r="A3205" s="91">
        <v>2001011</v>
      </c>
      <c r="B3205" s="41" t="s">
        <v>97</v>
      </c>
      <c r="C3205" s="43">
        <v>201</v>
      </c>
      <c r="D3205" s="41" t="s">
        <v>152</v>
      </c>
      <c r="E3205" s="41">
        <v>142900</v>
      </c>
      <c r="F3205" s="202" t="s">
        <v>156</v>
      </c>
      <c r="G3205" s="41"/>
      <c r="H3205" s="41"/>
      <c r="I3205" s="41">
        <v>508.5</v>
      </c>
      <c r="J3205" s="203"/>
      <c r="K3205" s="166" t="s">
        <v>157</v>
      </c>
      <c r="L3205" s="94"/>
    </row>
    <row r="3206" spans="1:12" ht="15" customHeight="1">
      <c r="A3206" s="91">
        <v>2001041</v>
      </c>
      <c r="B3206" s="41" t="s">
        <v>98</v>
      </c>
      <c r="C3206" s="43">
        <v>201</v>
      </c>
      <c r="D3206" s="41" t="s">
        <v>152</v>
      </c>
      <c r="E3206" s="41">
        <v>142900</v>
      </c>
      <c r="F3206" s="202" t="s">
        <v>156</v>
      </c>
      <c r="G3206" s="41"/>
      <c r="H3206" s="41"/>
      <c r="I3206" s="41">
        <v>75</v>
      </c>
      <c r="J3206" s="203"/>
      <c r="K3206" s="166" t="s">
        <v>157</v>
      </c>
      <c r="L3206" s="94"/>
    </row>
    <row r="3207" spans="1:12" ht="15" customHeight="1">
      <c r="A3207" s="91">
        <v>2001041</v>
      </c>
      <c r="B3207" s="41" t="s">
        <v>98</v>
      </c>
      <c r="C3207" s="43">
        <v>201</v>
      </c>
      <c r="D3207" s="41" t="s">
        <v>152</v>
      </c>
      <c r="E3207" s="41">
        <v>142900</v>
      </c>
      <c r="F3207" s="202" t="s">
        <v>156</v>
      </c>
      <c r="G3207" s="41"/>
      <c r="H3207" s="41"/>
      <c r="I3207" s="41">
        <v>701.4</v>
      </c>
      <c r="J3207" s="203"/>
      <c r="K3207" s="166" t="s">
        <v>157</v>
      </c>
      <c r="L3207" s="94"/>
    </row>
    <row r="3208" spans="1:12" ht="15" customHeight="1">
      <c r="A3208" s="91">
        <v>2001041</v>
      </c>
      <c r="B3208" s="41" t="s">
        <v>98</v>
      </c>
      <c r="C3208" s="43">
        <v>201</v>
      </c>
      <c r="D3208" s="41" t="s">
        <v>152</v>
      </c>
      <c r="E3208" s="41">
        <v>142900</v>
      </c>
      <c r="F3208" s="202" t="s">
        <v>156</v>
      </c>
      <c r="G3208" s="41"/>
      <c r="H3208" s="41"/>
      <c r="I3208" s="41">
        <v>486.2</v>
      </c>
      <c r="J3208" s="203"/>
      <c r="K3208" s="166" t="s">
        <v>157</v>
      </c>
      <c r="L3208" s="94"/>
    </row>
    <row r="3209" spans="1:12" ht="15" customHeight="1">
      <c r="A3209" s="91">
        <v>2001041</v>
      </c>
      <c r="B3209" s="41" t="s">
        <v>98</v>
      </c>
      <c r="C3209" s="43">
        <v>201</v>
      </c>
      <c r="D3209" s="41" t="s">
        <v>152</v>
      </c>
      <c r="E3209" s="41">
        <v>142900</v>
      </c>
      <c r="F3209" s="202" t="s">
        <v>156</v>
      </c>
      <c r="G3209" s="41"/>
      <c r="H3209" s="41"/>
      <c r="I3209" s="41">
        <v>8350.48</v>
      </c>
      <c r="J3209" s="203"/>
      <c r="K3209" s="166" t="s">
        <v>157</v>
      </c>
      <c r="L3209" s="94"/>
    </row>
    <row r="3210" spans="1:12" ht="15" customHeight="1">
      <c r="A3210" s="91">
        <v>2001041</v>
      </c>
      <c r="B3210" s="41" t="s">
        <v>98</v>
      </c>
      <c r="C3210" s="43">
        <v>201</v>
      </c>
      <c r="D3210" s="41" t="s">
        <v>152</v>
      </c>
      <c r="E3210" s="41">
        <v>142900</v>
      </c>
      <c r="F3210" s="202" t="s">
        <v>156</v>
      </c>
      <c r="G3210" s="41"/>
      <c r="H3210" s="41"/>
      <c r="I3210" s="41">
        <v>761.33</v>
      </c>
      <c r="J3210" s="203"/>
      <c r="K3210" s="166" t="s">
        <v>157</v>
      </c>
      <c r="L3210" s="94"/>
    </row>
    <row r="3211" spans="1:12" ht="15" customHeight="1">
      <c r="A3211" s="91">
        <v>2001041</v>
      </c>
      <c r="B3211" s="41" t="s">
        <v>98</v>
      </c>
      <c r="C3211" s="43">
        <v>201</v>
      </c>
      <c r="D3211" s="41" t="s">
        <v>152</v>
      </c>
      <c r="E3211" s="41">
        <v>142900</v>
      </c>
      <c r="F3211" s="202" t="s">
        <v>156</v>
      </c>
      <c r="G3211" s="41"/>
      <c r="H3211" s="41"/>
      <c r="I3211" s="41">
        <v>61.23</v>
      </c>
      <c r="J3211" s="203"/>
      <c r="K3211" s="166" t="s">
        <v>157</v>
      </c>
      <c r="L3211" s="94"/>
    </row>
    <row r="3212" spans="1:12" ht="15" customHeight="1">
      <c r="A3212" s="91">
        <v>2001011</v>
      </c>
      <c r="B3212" s="41" t="s">
        <v>97</v>
      </c>
      <c r="C3212" s="43">
        <v>201</v>
      </c>
      <c r="D3212" s="41" t="s">
        <v>152</v>
      </c>
      <c r="E3212" s="41">
        <v>142900</v>
      </c>
      <c r="F3212" s="202" t="s">
        <v>156</v>
      </c>
      <c r="G3212" s="41"/>
      <c r="H3212" s="41"/>
      <c r="I3212" s="41">
        <v>266.37</v>
      </c>
      <c r="J3212" s="203"/>
      <c r="K3212" s="166" t="s">
        <v>157</v>
      </c>
      <c r="L3212" s="94"/>
    </row>
    <row r="3213" spans="1:12" ht="15" customHeight="1">
      <c r="A3213" s="91">
        <v>2001011</v>
      </c>
      <c r="B3213" s="41" t="s">
        <v>97</v>
      </c>
      <c r="C3213" s="43">
        <v>201</v>
      </c>
      <c r="D3213" s="41" t="s">
        <v>152</v>
      </c>
      <c r="E3213" s="41">
        <v>142900</v>
      </c>
      <c r="F3213" s="202" t="s">
        <v>156</v>
      </c>
      <c r="G3213" s="41"/>
      <c r="H3213" s="41"/>
      <c r="I3213" s="41">
        <v>24.06</v>
      </c>
      <c r="J3213" s="203"/>
      <c r="K3213" s="166" t="s">
        <v>157</v>
      </c>
      <c r="L3213" s="94"/>
    </row>
    <row r="3214" spans="1:12" ht="15" customHeight="1">
      <c r="A3214" s="91">
        <v>2001011</v>
      </c>
      <c r="B3214" s="41" t="s">
        <v>97</v>
      </c>
      <c r="C3214" s="43">
        <v>201</v>
      </c>
      <c r="D3214" s="41" t="s">
        <v>152</v>
      </c>
      <c r="E3214" s="41">
        <v>142900</v>
      </c>
      <c r="F3214" s="202" t="s">
        <v>156</v>
      </c>
      <c r="G3214" s="41"/>
      <c r="H3214" s="41"/>
      <c r="I3214" s="41">
        <v>650.20000000000005</v>
      </c>
      <c r="J3214" s="203"/>
      <c r="K3214" s="166" t="s">
        <v>157</v>
      </c>
      <c r="L3214" s="94"/>
    </row>
    <row r="3215" spans="1:12" ht="15" customHeight="1">
      <c r="A3215" s="91">
        <v>2001011</v>
      </c>
      <c r="B3215" s="41" t="s">
        <v>97</v>
      </c>
      <c r="C3215" s="43">
        <v>201</v>
      </c>
      <c r="D3215" s="41" t="s">
        <v>152</v>
      </c>
      <c r="E3215" s="41">
        <v>142900</v>
      </c>
      <c r="F3215" s="202" t="s">
        <v>156</v>
      </c>
      <c r="G3215" s="41"/>
      <c r="H3215" s="41"/>
      <c r="I3215" s="41">
        <v>243.78</v>
      </c>
      <c r="J3215" s="203"/>
      <c r="K3215" s="166" t="s">
        <v>157</v>
      </c>
      <c r="L3215" s="94"/>
    </row>
    <row r="3216" spans="1:12" ht="15" customHeight="1">
      <c r="A3216" s="91">
        <v>2001011</v>
      </c>
      <c r="B3216" s="41" t="s">
        <v>97</v>
      </c>
      <c r="C3216" s="43">
        <v>201</v>
      </c>
      <c r="D3216" s="41" t="s">
        <v>152</v>
      </c>
      <c r="E3216" s="41">
        <v>142900</v>
      </c>
      <c r="F3216" s="202" t="s">
        <v>156</v>
      </c>
      <c r="G3216" s="41"/>
      <c r="H3216" s="41"/>
      <c r="I3216" s="41">
        <v>746.04</v>
      </c>
      <c r="J3216" s="203"/>
      <c r="K3216" s="166" t="s">
        <v>157</v>
      </c>
      <c r="L3216" s="94"/>
    </row>
    <row r="3217" spans="1:12" ht="15" customHeight="1">
      <c r="A3217" s="91">
        <v>2001011</v>
      </c>
      <c r="B3217" s="41" t="s">
        <v>97</v>
      </c>
      <c r="C3217" s="43">
        <v>201</v>
      </c>
      <c r="D3217" s="41" t="s">
        <v>152</v>
      </c>
      <c r="E3217" s="41">
        <v>142900</v>
      </c>
      <c r="F3217" s="202" t="s">
        <v>156</v>
      </c>
      <c r="G3217" s="41"/>
      <c r="H3217" s="41"/>
      <c r="I3217" s="41">
        <v>140.88</v>
      </c>
      <c r="J3217" s="203"/>
      <c r="K3217" s="166" t="s">
        <v>157</v>
      </c>
      <c r="L3217" s="94"/>
    </row>
    <row r="3218" spans="1:12" ht="15" customHeight="1">
      <c r="A3218" s="91">
        <v>2001011</v>
      </c>
      <c r="B3218" s="41" t="s">
        <v>97</v>
      </c>
      <c r="C3218" s="43">
        <v>201</v>
      </c>
      <c r="D3218" s="41" t="s">
        <v>152</v>
      </c>
      <c r="E3218" s="41">
        <v>142900</v>
      </c>
      <c r="F3218" s="202" t="s">
        <v>156</v>
      </c>
      <c r="G3218" s="41"/>
      <c r="H3218" s="41"/>
      <c r="I3218" s="41">
        <v>24.06</v>
      </c>
      <c r="J3218" s="203"/>
      <c r="K3218" s="166" t="s">
        <v>157</v>
      </c>
      <c r="L3218" s="94"/>
    </row>
    <row r="3219" spans="1:12" ht="15" customHeight="1">
      <c r="A3219" s="91">
        <v>2001011</v>
      </c>
      <c r="B3219" s="41" t="s">
        <v>97</v>
      </c>
      <c r="C3219" s="43">
        <v>201</v>
      </c>
      <c r="D3219" s="41" t="s">
        <v>152</v>
      </c>
      <c r="E3219" s="41">
        <v>142900</v>
      </c>
      <c r="F3219" s="202" t="s">
        <v>156</v>
      </c>
      <c r="G3219" s="41"/>
      <c r="H3219" s="41"/>
      <c r="I3219" s="41">
        <v>1407.2</v>
      </c>
      <c r="J3219" s="203"/>
      <c r="K3219" s="166" t="s">
        <v>157</v>
      </c>
      <c r="L3219" s="94"/>
    </row>
    <row r="3220" spans="1:12" ht="15" customHeight="1">
      <c r="A3220" s="91">
        <v>2001041</v>
      </c>
      <c r="B3220" s="41" t="s">
        <v>98</v>
      </c>
      <c r="C3220" s="43">
        <v>201</v>
      </c>
      <c r="D3220" s="41" t="s">
        <v>152</v>
      </c>
      <c r="E3220" s="41">
        <v>142900</v>
      </c>
      <c r="F3220" s="202" t="s">
        <v>156</v>
      </c>
      <c r="G3220" s="41"/>
      <c r="H3220" s="41"/>
      <c r="I3220" s="41">
        <v>1569.64</v>
      </c>
      <c r="J3220" s="203"/>
      <c r="K3220" s="166" t="s">
        <v>157</v>
      </c>
      <c r="L3220" s="94"/>
    </row>
    <row r="3221" spans="1:12" ht="15" customHeight="1">
      <c r="A3221" s="91">
        <v>2001041</v>
      </c>
      <c r="B3221" s="41" t="s">
        <v>98</v>
      </c>
      <c r="C3221" s="43">
        <v>201</v>
      </c>
      <c r="D3221" s="41" t="s">
        <v>152</v>
      </c>
      <c r="E3221" s="41">
        <v>142900</v>
      </c>
      <c r="F3221" s="202" t="s">
        <v>156</v>
      </c>
      <c r="G3221" s="41"/>
      <c r="H3221" s="41"/>
      <c r="I3221" s="41">
        <v>279.86</v>
      </c>
      <c r="J3221" s="203"/>
      <c r="K3221" s="166" t="s">
        <v>157</v>
      </c>
      <c r="L3221" s="94"/>
    </row>
    <row r="3222" spans="1:12" ht="15" customHeight="1">
      <c r="A3222" s="91">
        <v>2001051</v>
      </c>
      <c r="B3222" s="41" t="s">
        <v>87</v>
      </c>
      <c r="C3222" s="43">
        <v>201</v>
      </c>
      <c r="D3222" s="41" t="s">
        <v>152</v>
      </c>
      <c r="E3222" s="41">
        <v>142900</v>
      </c>
      <c r="F3222" s="202" t="s">
        <v>156</v>
      </c>
      <c r="G3222" s="41"/>
      <c r="H3222" s="41"/>
      <c r="I3222" s="41">
        <v>488.19</v>
      </c>
      <c r="J3222" s="203"/>
      <c r="K3222" s="166" t="s">
        <v>157</v>
      </c>
      <c r="L3222" s="94"/>
    </row>
    <row r="3223" spans="1:12" ht="15" customHeight="1">
      <c r="A3223" s="91">
        <v>2001021</v>
      </c>
      <c r="B3223" s="41" t="s">
        <v>89</v>
      </c>
      <c r="C3223" s="43">
        <v>201</v>
      </c>
      <c r="D3223" s="41" t="s">
        <v>152</v>
      </c>
      <c r="E3223" s="41">
        <v>142900</v>
      </c>
      <c r="F3223" s="202" t="s">
        <v>156</v>
      </c>
      <c r="G3223" s="41"/>
      <c r="H3223" s="41"/>
      <c r="I3223" s="41">
        <v>2528</v>
      </c>
      <c r="J3223" s="203"/>
      <c r="K3223" s="166" t="s">
        <v>157</v>
      </c>
      <c r="L3223" s="94"/>
    </row>
    <row r="3224" spans="1:12" ht="15" customHeight="1">
      <c r="A3224" s="91">
        <v>2001021</v>
      </c>
      <c r="B3224" s="41" t="s">
        <v>89</v>
      </c>
      <c r="C3224" s="43">
        <v>201</v>
      </c>
      <c r="D3224" s="41" t="s">
        <v>152</v>
      </c>
      <c r="E3224" s="41">
        <v>142900</v>
      </c>
      <c r="F3224" s="202" t="s">
        <v>156</v>
      </c>
      <c r="G3224" s="41"/>
      <c r="H3224" s="41"/>
      <c r="I3224" s="41">
        <v>235.07</v>
      </c>
      <c r="J3224" s="203"/>
      <c r="K3224" s="166" t="s">
        <v>157</v>
      </c>
      <c r="L3224" s="94"/>
    </row>
    <row r="3225" spans="1:12" ht="15" customHeight="1">
      <c r="A3225" s="91">
        <v>2000010</v>
      </c>
      <c r="B3225" s="41" t="s">
        <v>159</v>
      </c>
      <c r="C3225" s="43">
        <v>201</v>
      </c>
      <c r="D3225" s="41" t="s">
        <v>152</v>
      </c>
      <c r="E3225" s="41">
        <v>142900</v>
      </c>
      <c r="F3225" s="202" t="s">
        <v>156</v>
      </c>
      <c r="G3225" s="41"/>
      <c r="H3225" s="41"/>
      <c r="I3225" s="41">
        <v>11.57</v>
      </c>
      <c r="J3225" s="203"/>
      <c r="K3225" s="286" t="s">
        <v>161</v>
      </c>
      <c r="L3225" s="94"/>
    </row>
    <row r="3226" spans="1:12" ht="15" customHeight="1">
      <c r="A3226" s="91">
        <v>2001051</v>
      </c>
      <c r="B3226" s="41" t="s">
        <v>87</v>
      </c>
      <c r="C3226" s="43">
        <v>201</v>
      </c>
      <c r="D3226" s="41" t="s">
        <v>152</v>
      </c>
      <c r="E3226" s="41">
        <v>142900</v>
      </c>
      <c r="F3226" s="202" t="s">
        <v>156</v>
      </c>
      <c r="G3226" s="41"/>
      <c r="H3226" s="41"/>
      <c r="I3226" s="41">
        <v>1412.5</v>
      </c>
      <c r="J3226" s="203"/>
      <c r="K3226" s="166" t="s">
        <v>157</v>
      </c>
      <c r="L3226" s="94"/>
    </row>
    <row r="3227" spans="1:12" ht="15" customHeight="1">
      <c r="A3227" s="91">
        <v>2001051</v>
      </c>
      <c r="B3227" s="41" t="s">
        <v>87</v>
      </c>
      <c r="C3227" s="43">
        <v>201</v>
      </c>
      <c r="D3227" s="41" t="s">
        <v>152</v>
      </c>
      <c r="E3227" s="41">
        <v>142900</v>
      </c>
      <c r="F3227" s="202" t="s">
        <v>156</v>
      </c>
      <c r="G3227" s="41"/>
      <c r="H3227" s="41"/>
      <c r="I3227" s="41">
        <v>1112.5</v>
      </c>
      <c r="J3227" s="203"/>
      <c r="K3227" s="166" t="s">
        <v>157</v>
      </c>
      <c r="L3227" s="94"/>
    </row>
    <row r="3228" spans="1:12" ht="15" customHeight="1">
      <c r="A3228" s="91">
        <v>2001021</v>
      </c>
      <c r="B3228" s="41" t="s">
        <v>89</v>
      </c>
      <c r="C3228" s="43">
        <v>201</v>
      </c>
      <c r="D3228" s="41" t="s">
        <v>152</v>
      </c>
      <c r="E3228" s="41">
        <v>142900</v>
      </c>
      <c r="F3228" s="202" t="s">
        <v>156</v>
      </c>
      <c r="G3228" s="41"/>
      <c r="H3228" s="41"/>
      <c r="I3228" s="41">
        <v>301.57</v>
      </c>
      <c r="J3228" s="203"/>
      <c r="K3228" s="166" t="s">
        <v>157</v>
      </c>
      <c r="L3228" s="94"/>
    </row>
    <row r="3229" spans="1:12" ht="15" customHeight="1">
      <c r="A3229" s="91">
        <v>2001021</v>
      </c>
      <c r="B3229" s="41" t="s">
        <v>89</v>
      </c>
      <c r="C3229" s="43">
        <v>201</v>
      </c>
      <c r="D3229" s="41" t="s">
        <v>152</v>
      </c>
      <c r="E3229" s="41">
        <v>142900</v>
      </c>
      <c r="F3229" s="202" t="s">
        <v>156</v>
      </c>
      <c r="G3229" s="41"/>
      <c r="H3229" s="41"/>
      <c r="I3229" s="41">
        <v>131.25</v>
      </c>
      <c r="J3229" s="203"/>
      <c r="K3229" s="166" t="s">
        <v>157</v>
      </c>
      <c r="L3229" s="94"/>
    </row>
    <row r="3230" spans="1:12" ht="15" customHeight="1">
      <c r="A3230" s="91">
        <v>2001021</v>
      </c>
      <c r="B3230" s="41" t="s">
        <v>89</v>
      </c>
      <c r="C3230" s="43">
        <v>201</v>
      </c>
      <c r="D3230" s="41" t="s">
        <v>152</v>
      </c>
      <c r="E3230" s="41">
        <v>142900</v>
      </c>
      <c r="F3230" s="202" t="s">
        <v>156</v>
      </c>
      <c r="G3230" s="41"/>
      <c r="H3230" s="41"/>
      <c r="I3230" s="41">
        <v>1059.8499999999999</v>
      </c>
      <c r="J3230" s="203"/>
      <c r="K3230" s="166" t="s">
        <v>157</v>
      </c>
      <c r="L3230" s="94"/>
    </row>
    <row r="3231" spans="1:12" ht="15" customHeight="1">
      <c r="A3231" s="91">
        <v>2001021</v>
      </c>
      <c r="B3231" s="41" t="s">
        <v>89</v>
      </c>
      <c r="C3231" s="43">
        <v>201</v>
      </c>
      <c r="D3231" s="41" t="s">
        <v>152</v>
      </c>
      <c r="E3231" s="41">
        <v>142900</v>
      </c>
      <c r="F3231" s="202" t="s">
        <v>156</v>
      </c>
      <c r="G3231" s="41"/>
      <c r="H3231" s="41"/>
      <c r="I3231" s="41">
        <v>501.43</v>
      </c>
      <c r="J3231" s="203"/>
      <c r="K3231" s="166" t="s">
        <v>157</v>
      </c>
      <c r="L3231" s="94"/>
    </row>
    <row r="3232" spans="1:12" ht="15" customHeight="1">
      <c r="A3232" s="91">
        <v>2001021</v>
      </c>
      <c r="B3232" s="41" t="s">
        <v>89</v>
      </c>
      <c r="C3232" s="43">
        <v>201</v>
      </c>
      <c r="D3232" s="41" t="s">
        <v>152</v>
      </c>
      <c r="E3232" s="41">
        <v>142900</v>
      </c>
      <c r="F3232" s="202" t="s">
        <v>156</v>
      </c>
      <c r="G3232" s="41"/>
      <c r="H3232" s="41"/>
      <c r="I3232" s="41">
        <v>187.5</v>
      </c>
      <c r="J3232" s="203"/>
      <c r="K3232" s="166" t="s">
        <v>157</v>
      </c>
      <c r="L3232" s="94"/>
    </row>
    <row r="3233" spans="1:12" ht="15" customHeight="1">
      <c r="A3233" s="91">
        <v>2001021</v>
      </c>
      <c r="B3233" s="41" t="s">
        <v>89</v>
      </c>
      <c r="C3233" s="43">
        <v>201</v>
      </c>
      <c r="D3233" s="41" t="s">
        <v>152</v>
      </c>
      <c r="E3233" s="41">
        <v>142900</v>
      </c>
      <c r="F3233" s="202" t="s">
        <v>156</v>
      </c>
      <c r="G3233" s="41"/>
      <c r="H3233" s="41"/>
      <c r="I3233" s="41">
        <v>234</v>
      </c>
      <c r="J3233" s="203"/>
      <c r="K3233" s="166" t="s">
        <v>157</v>
      </c>
      <c r="L3233" s="94"/>
    </row>
    <row r="3234" spans="1:12" ht="15" customHeight="1">
      <c r="A3234" s="91">
        <v>2001021</v>
      </c>
      <c r="B3234" s="41" t="s">
        <v>89</v>
      </c>
      <c r="C3234" s="43">
        <v>201</v>
      </c>
      <c r="D3234" s="41" t="s">
        <v>152</v>
      </c>
      <c r="E3234" s="41">
        <v>142900</v>
      </c>
      <c r="F3234" s="202" t="s">
        <v>156</v>
      </c>
      <c r="G3234" s="41"/>
      <c r="H3234" s="41"/>
      <c r="I3234" s="41">
        <v>153.49</v>
      </c>
      <c r="J3234" s="203"/>
      <c r="K3234" s="166" t="s">
        <v>157</v>
      </c>
      <c r="L3234" s="94"/>
    </row>
    <row r="3235" spans="1:12" ht="15" customHeight="1">
      <c r="A3235" s="91">
        <v>2001021</v>
      </c>
      <c r="B3235" s="41" t="s">
        <v>89</v>
      </c>
      <c r="C3235" s="43">
        <v>201</v>
      </c>
      <c r="D3235" s="41" t="s">
        <v>152</v>
      </c>
      <c r="E3235" s="41">
        <v>142900</v>
      </c>
      <c r="F3235" s="202" t="s">
        <v>156</v>
      </c>
      <c r="G3235" s="41"/>
      <c r="H3235" s="41"/>
      <c r="I3235" s="41">
        <v>756.36</v>
      </c>
      <c r="J3235" s="203"/>
      <c r="K3235" s="166" t="s">
        <v>157</v>
      </c>
      <c r="L3235" s="94"/>
    </row>
    <row r="3236" spans="1:12" ht="15" customHeight="1">
      <c r="A3236" s="91">
        <v>2001021</v>
      </c>
      <c r="B3236" s="41" t="s">
        <v>89</v>
      </c>
      <c r="C3236" s="43">
        <v>201</v>
      </c>
      <c r="D3236" s="41" t="s">
        <v>152</v>
      </c>
      <c r="E3236" s="41">
        <v>142900</v>
      </c>
      <c r="F3236" s="202" t="s">
        <v>156</v>
      </c>
      <c r="G3236" s="41"/>
      <c r="H3236" s="41"/>
      <c r="I3236" s="41">
        <v>37.94</v>
      </c>
      <c r="J3236" s="203"/>
      <c r="K3236" s="166" t="s">
        <v>157</v>
      </c>
      <c r="L3236" s="94"/>
    </row>
    <row r="3237" spans="1:12" ht="15" customHeight="1">
      <c r="A3237" s="91">
        <v>2001011</v>
      </c>
      <c r="B3237" s="41" t="s">
        <v>97</v>
      </c>
      <c r="C3237" s="43">
        <v>201</v>
      </c>
      <c r="D3237" s="41" t="s">
        <v>152</v>
      </c>
      <c r="E3237" s="41">
        <v>142900</v>
      </c>
      <c r="F3237" s="202" t="s">
        <v>156</v>
      </c>
      <c r="G3237" s="41"/>
      <c r="H3237" s="41"/>
      <c r="I3237" s="41">
        <v>48.12</v>
      </c>
      <c r="J3237" s="203"/>
      <c r="K3237" s="166" t="s">
        <v>157</v>
      </c>
      <c r="L3237" s="94"/>
    </row>
    <row r="3238" spans="1:12" ht="15" customHeight="1">
      <c r="A3238" s="91">
        <v>2001011</v>
      </c>
      <c r="B3238" s="41" t="s">
        <v>97</v>
      </c>
      <c r="C3238" s="43">
        <v>201</v>
      </c>
      <c r="D3238" s="41" t="s">
        <v>152</v>
      </c>
      <c r="E3238" s="41">
        <v>142900</v>
      </c>
      <c r="F3238" s="202" t="s">
        <v>156</v>
      </c>
      <c r="G3238" s="41"/>
      <c r="H3238" s="41"/>
      <c r="I3238" s="41">
        <v>875</v>
      </c>
      <c r="J3238" s="203"/>
      <c r="K3238" s="166" t="s">
        <v>157</v>
      </c>
      <c r="L3238" s="94"/>
    </row>
    <row r="3239" spans="1:12" ht="15" customHeight="1">
      <c r="A3239" s="91">
        <v>2001011</v>
      </c>
      <c r="B3239" s="41" t="s">
        <v>97</v>
      </c>
      <c r="C3239" s="43">
        <v>201</v>
      </c>
      <c r="D3239" s="41" t="s">
        <v>152</v>
      </c>
      <c r="E3239" s="41">
        <v>142900</v>
      </c>
      <c r="F3239" s="202" t="s">
        <v>156</v>
      </c>
      <c r="G3239" s="41"/>
      <c r="H3239" s="41"/>
      <c r="I3239" s="41">
        <v>869.73</v>
      </c>
      <c r="J3239" s="203"/>
      <c r="K3239" s="166" t="s">
        <v>157</v>
      </c>
      <c r="L3239" s="94"/>
    </row>
    <row r="3240" spans="1:12" ht="15" customHeight="1">
      <c r="A3240" s="91">
        <v>2000010</v>
      </c>
      <c r="B3240" s="41" t="s">
        <v>159</v>
      </c>
      <c r="C3240" s="43">
        <v>201</v>
      </c>
      <c r="D3240" s="41" t="s">
        <v>152</v>
      </c>
      <c r="E3240" s="41">
        <v>142900</v>
      </c>
      <c r="F3240" s="202" t="s">
        <v>156</v>
      </c>
      <c r="G3240" s="41"/>
      <c r="H3240" s="41"/>
      <c r="I3240" s="41">
        <v>61.88</v>
      </c>
      <c r="J3240" s="203"/>
      <c r="K3240" s="286" t="s">
        <v>161</v>
      </c>
      <c r="L3240" s="94"/>
    </row>
    <row r="3241" spans="1:12" ht="15" customHeight="1">
      <c r="A3241" s="91">
        <v>2001051</v>
      </c>
      <c r="B3241" s="41" t="s">
        <v>87</v>
      </c>
      <c r="C3241" s="43">
        <v>201</v>
      </c>
      <c r="D3241" s="41" t="s">
        <v>152</v>
      </c>
      <c r="E3241" s="41">
        <v>142900</v>
      </c>
      <c r="F3241" s="202" t="s">
        <v>156</v>
      </c>
      <c r="G3241" s="41"/>
      <c r="H3241" s="41"/>
      <c r="I3241" s="41">
        <v>590.33000000000004</v>
      </c>
      <c r="J3241" s="203"/>
      <c r="K3241" s="166" t="s">
        <v>157</v>
      </c>
      <c r="L3241" s="94"/>
    </row>
    <row r="3242" spans="1:12" ht="15" customHeight="1">
      <c r="A3242" s="91">
        <v>2001051</v>
      </c>
      <c r="B3242" s="41" t="s">
        <v>87</v>
      </c>
      <c r="C3242" s="43">
        <v>201</v>
      </c>
      <c r="D3242" s="41" t="s">
        <v>152</v>
      </c>
      <c r="E3242" s="41">
        <v>142900</v>
      </c>
      <c r="F3242" s="202" t="s">
        <v>156</v>
      </c>
      <c r="G3242" s="41"/>
      <c r="H3242" s="41"/>
      <c r="I3242" s="41">
        <v>752.5</v>
      </c>
      <c r="J3242" s="203"/>
      <c r="K3242" s="166" t="s">
        <v>157</v>
      </c>
      <c r="L3242" s="94"/>
    </row>
    <row r="3243" spans="1:12" ht="15" customHeight="1">
      <c r="A3243" s="91">
        <v>2001051</v>
      </c>
      <c r="B3243" s="41" t="s">
        <v>87</v>
      </c>
      <c r="C3243" s="43">
        <v>201</v>
      </c>
      <c r="D3243" s="41" t="s">
        <v>152</v>
      </c>
      <c r="E3243" s="41">
        <v>142900</v>
      </c>
      <c r="F3243" s="202" t="s">
        <v>156</v>
      </c>
      <c r="G3243" s="41"/>
      <c r="H3243" s="41"/>
      <c r="I3243" s="41">
        <v>102.22</v>
      </c>
      <c r="J3243" s="203"/>
      <c r="K3243" s="166" t="s">
        <v>157</v>
      </c>
      <c r="L3243" s="94"/>
    </row>
    <row r="3244" spans="1:12" ht="15" customHeight="1">
      <c r="A3244" s="91">
        <v>2001011</v>
      </c>
      <c r="B3244" s="41" t="s">
        <v>97</v>
      </c>
      <c r="C3244" s="43">
        <v>201</v>
      </c>
      <c r="D3244" s="41" t="s">
        <v>152</v>
      </c>
      <c r="E3244" s="41">
        <v>142900</v>
      </c>
      <c r="F3244" s="202" t="s">
        <v>156</v>
      </c>
      <c r="G3244" s="41"/>
      <c r="H3244" s="41"/>
      <c r="I3244" s="41">
        <v>400</v>
      </c>
      <c r="J3244" s="203"/>
      <c r="K3244" s="166" t="s">
        <v>157</v>
      </c>
      <c r="L3244" s="94"/>
    </row>
    <row r="3245" spans="1:12" ht="15" customHeight="1">
      <c r="A3245" s="91">
        <v>2001041</v>
      </c>
      <c r="B3245" s="41" t="s">
        <v>98</v>
      </c>
      <c r="C3245" s="43">
        <v>201</v>
      </c>
      <c r="D3245" s="41" t="s">
        <v>152</v>
      </c>
      <c r="E3245" s="41">
        <v>142900</v>
      </c>
      <c r="F3245" s="202" t="s">
        <v>156</v>
      </c>
      <c r="G3245" s="41"/>
      <c r="H3245" s="41"/>
      <c r="I3245" s="41">
        <v>131.25</v>
      </c>
      <c r="J3245" s="203"/>
      <c r="K3245" s="166" t="s">
        <v>157</v>
      </c>
      <c r="L3245" s="94"/>
    </row>
    <row r="3246" spans="1:12" ht="15" customHeight="1">
      <c r="A3246" s="91">
        <v>2001041</v>
      </c>
      <c r="B3246" s="41" t="s">
        <v>98</v>
      </c>
      <c r="C3246" s="43">
        <v>201</v>
      </c>
      <c r="D3246" s="41" t="s">
        <v>152</v>
      </c>
      <c r="E3246" s="41">
        <v>142900</v>
      </c>
      <c r="F3246" s="202" t="s">
        <v>156</v>
      </c>
      <c r="G3246" s="41"/>
      <c r="H3246" s="41"/>
      <c r="I3246" s="41">
        <v>750.63</v>
      </c>
      <c r="J3246" s="203"/>
      <c r="K3246" s="166" t="s">
        <v>157</v>
      </c>
      <c r="L3246" s="94"/>
    </row>
    <row r="3247" spans="1:12" ht="15" customHeight="1">
      <c r="A3247" s="91">
        <v>2001041</v>
      </c>
      <c r="B3247" s="41" t="s">
        <v>98</v>
      </c>
      <c r="C3247" s="43">
        <v>201</v>
      </c>
      <c r="D3247" s="41" t="s">
        <v>152</v>
      </c>
      <c r="E3247" s="41">
        <v>142900</v>
      </c>
      <c r="F3247" s="202" t="s">
        <v>156</v>
      </c>
      <c r="G3247" s="41"/>
      <c r="H3247" s="41"/>
      <c r="I3247" s="41">
        <v>187.5</v>
      </c>
      <c r="J3247" s="203"/>
      <c r="K3247" s="166" t="s">
        <v>157</v>
      </c>
      <c r="L3247" s="94"/>
    </row>
    <row r="3248" spans="1:12" ht="15" customHeight="1">
      <c r="A3248" s="91">
        <v>2001041</v>
      </c>
      <c r="B3248" s="41" t="s">
        <v>98</v>
      </c>
      <c r="C3248" s="43">
        <v>201</v>
      </c>
      <c r="D3248" s="41" t="s">
        <v>152</v>
      </c>
      <c r="E3248" s="41">
        <v>142900</v>
      </c>
      <c r="F3248" s="202" t="s">
        <v>156</v>
      </c>
      <c r="G3248" s="41"/>
      <c r="H3248" s="41"/>
      <c r="I3248" s="41">
        <v>28.32</v>
      </c>
      <c r="J3248" s="203"/>
      <c r="K3248" s="166" t="s">
        <v>157</v>
      </c>
      <c r="L3248" s="94"/>
    </row>
    <row r="3249" spans="1:12" ht="15" customHeight="1">
      <c r="A3249" s="91">
        <v>2001041</v>
      </c>
      <c r="B3249" s="41" t="s">
        <v>98</v>
      </c>
      <c r="C3249" s="43">
        <v>201</v>
      </c>
      <c r="D3249" s="41" t="s">
        <v>152</v>
      </c>
      <c r="E3249" s="41">
        <v>142900</v>
      </c>
      <c r="F3249" s="202" t="s">
        <v>156</v>
      </c>
      <c r="G3249" s="41"/>
      <c r="H3249" s="41"/>
      <c r="I3249" s="41">
        <v>354.4</v>
      </c>
      <c r="J3249" s="203"/>
      <c r="K3249" s="166" t="s">
        <v>157</v>
      </c>
      <c r="L3249" s="94"/>
    </row>
    <row r="3250" spans="1:12" ht="15" customHeight="1">
      <c r="A3250" s="91">
        <v>2001041</v>
      </c>
      <c r="B3250" s="41" t="s">
        <v>98</v>
      </c>
      <c r="C3250" s="43">
        <v>201</v>
      </c>
      <c r="D3250" s="41" t="s">
        <v>152</v>
      </c>
      <c r="E3250" s="41">
        <v>142900</v>
      </c>
      <c r="F3250" s="202" t="s">
        <v>156</v>
      </c>
      <c r="G3250" s="41"/>
      <c r="H3250" s="41"/>
      <c r="I3250" s="41">
        <v>1581.13</v>
      </c>
      <c r="J3250" s="203"/>
      <c r="K3250" s="166" t="s">
        <v>157</v>
      </c>
      <c r="L3250" s="94"/>
    </row>
    <row r="3251" spans="1:12" ht="15" customHeight="1">
      <c r="A3251" s="91">
        <v>2001041</v>
      </c>
      <c r="B3251" s="41" t="s">
        <v>98</v>
      </c>
      <c r="C3251" s="43">
        <v>201</v>
      </c>
      <c r="D3251" s="41" t="s">
        <v>152</v>
      </c>
      <c r="E3251" s="41">
        <v>142900</v>
      </c>
      <c r="F3251" s="202" t="s">
        <v>156</v>
      </c>
      <c r="G3251" s="41"/>
      <c r="H3251" s="41"/>
      <c r="I3251" s="41">
        <v>519.98</v>
      </c>
      <c r="J3251" s="203"/>
      <c r="K3251" s="166" t="s">
        <v>157</v>
      </c>
      <c r="L3251" s="94"/>
    </row>
    <row r="3252" spans="1:12" ht="15" customHeight="1">
      <c r="A3252" s="91">
        <v>2001041</v>
      </c>
      <c r="B3252" s="41" t="s">
        <v>98</v>
      </c>
      <c r="C3252" s="43">
        <v>201</v>
      </c>
      <c r="D3252" s="41" t="s">
        <v>152</v>
      </c>
      <c r="E3252" s="41">
        <v>142900</v>
      </c>
      <c r="F3252" s="202" t="s">
        <v>156</v>
      </c>
      <c r="G3252" s="41"/>
      <c r="H3252" s="41"/>
      <c r="I3252" s="41">
        <v>975.74</v>
      </c>
      <c r="J3252" s="203"/>
      <c r="K3252" s="166" t="s">
        <v>157</v>
      </c>
      <c r="L3252" s="94"/>
    </row>
    <row r="3253" spans="1:12" ht="15" customHeight="1">
      <c r="A3253" s="91">
        <v>2001041</v>
      </c>
      <c r="B3253" s="41" t="s">
        <v>98</v>
      </c>
      <c r="C3253" s="43">
        <v>201</v>
      </c>
      <c r="D3253" s="41" t="s">
        <v>152</v>
      </c>
      <c r="E3253" s="41">
        <v>142900</v>
      </c>
      <c r="F3253" s="202" t="s">
        <v>156</v>
      </c>
      <c r="G3253" s="41"/>
      <c r="H3253" s="41"/>
      <c r="I3253" s="41">
        <v>1160.07</v>
      </c>
      <c r="J3253" s="203"/>
      <c r="K3253" s="166" t="s">
        <v>157</v>
      </c>
      <c r="L3253" s="94"/>
    </row>
    <row r="3254" spans="1:12" ht="15" customHeight="1">
      <c r="A3254" s="91">
        <v>2001041</v>
      </c>
      <c r="B3254" s="41" t="s">
        <v>98</v>
      </c>
      <c r="C3254" s="43">
        <v>201</v>
      </c>
      <c r="D3254" s="41" t="s">
        <v>152</v>
      </c>
      <c r="E3254" s="41">
        <v>142900</v>
      </c>
      <c r="F3254" s="202" t="s">
        <v>156</v>
      </c>
      <c r="G3254" s="41"/>
      <c r="H3254" s="41"/>
      <c r="I3254" s="41">
        <v>155.75</v>
      </c>
      <c r="J3254" s="203"/>
      <c r="K3254" s="166" t="s">
        <v>157</v>
      </c>
      <c r="L3254" s="94"/>
    </row>
    <row r="3255" spans="1:12" ht="15" customHeight="1">
      <c r="A3255" s="91">
        <v>2001041</v>
      </c>
      <c r="B3255" s="41" t="s">
        <v>98</v>
      </c>
      <c r="C3255" s="43">
        <v>201</v>
      </c>
      <c r="D3255" s="41" t="s">
        <v>152</v>
      </c>
      <c r="E3255" s="41">
        <v>142900</v>
      </c>
      <c r="F3255" s="202" t="s">
        <v>156</v>
      </c>
      <c r="G3255" s="41"/>
      <c r="H3255" s="41"/>
      <c r="I3255" s="41">
        <v>161.22</v>
      </c>
      <c r="J3255" s="203"/>
      <c r="K3255" s="166" t="s">
        <v>157</v>
      </c>
      <c r="L3255" s="94"/>
    </row>
    <row r="3256" spans="1:12" ht="15" customHeight="1">
      <c r="A3256" s="91">
        <v>2001041</v>
      </c>
      <c r="B3256" s="41" t="s">
        <v>98</v>
      </c>
      <c r="C3256" s="43">
        <v>201</v>
      </c>
      <c r="D3256" s="41" t="s">
        <v>152</v>
      </c>
      <c r="E3256" s="41">
        <v>142900</v>
      </c>
      <c r="F3256" s="202" t="s">
        <v>156</v>
      </c>
      <c r="G3256" s="41"/>
      <c r="H3256" s="41"/>
      <c r="I3256" s="41">
        <v>720</v>
      </c>
      <c r="J3256" s="203"/>
      <c r="K3256" s="166" t="s">
        <v>157</v>
      </c>
      <c r="L3256" s="94"/>
    </row>
    <row r="3257" spans="1:12" ht="15" customHeight="1">
      <c r="A3257" s="91">
        <v>2001021</v>
      </c>
      <c r="B3257" s="41" t="s">
        <v>89</v>
      </c>
      <c r="C3257" s="43">
        <v>201</v>
      </c>
      <c r="D3257" s="41" t="s">
        <v>152</v>
      </c>
      <c r="E3257" s="41">
        <v>142900</v>
      </c>
      <c r="F3257" s="202" t="s">
        <v>156</v>
      </c>
      <c r="G3257" s="41"/>
      <c r="H3257" s="41"/>
      <c r="I3257" s="41">
        <v>75.25</v>
      </c>
      <c r="J3257" s="203"/>
      <c r="K3257" s="166" t="s">
        <v>157</v>
      </c>
      <c r="L3257" s="94"/>
    </row>
    <row r="3258" spans="1:12" ht="15" customHeight="1">
      <c r="A3258" s="91">
        <v>2001021</v>
      </c>
      <c r="B3258" s="41" t="s">
        <v>89</v>
      </c>
      <c r="C3258" s="43">
        <v>201</v>
      </c>
      <c r="D3258" s="41" t="s">
        <v>152</v>
      </c>
      <c r="E3258" s="41">
        <v>142900</v>
      </c>
      <c r="F3258" s="202" t="s">
        <v>156</v>
      </c>
      <c r="G3258" s="41"/>
      <c r="H3258" s="41"/>
      <c r="I3258" s="41">
        <v>115</v>
      </c>
      <c r="J3258" s="203"/>
      <c r="K3258" s="166" t="s">
        <v>157</v>
      </c>
      <c r="L3258" s="94"/>
    </row>
    <row r="3259" spans="1:12" ht="15" customHeight="1">
      <c r="A3259" s="91">
        <v>2001021</v>
      </c>
      <c r="B3259" s="41" t="s">
        <v>89</v>
      </c>
      <c r="C3259" s="43">
        <v>201</v>
      </c>
      <c r="D3259" s="41" t="s">
        <v>152</v>
      </c>
      <c r="E3259" s="41">
        <v>142900</v>
      </c>
      <c r="F3259" s="202" t="s">
        <v>156</v>
      </c>
      <c r="G3259" s="41"/>
      <c r="H3259" s="41"/>
      <c r="I3259" s="41">
        <v>888.15</v>
      </c>
      <c r="J3259" s="203"/>
      <c r="K3259" s="166" t="s">
        <v>157</v>
      </c>
      <c r="L3259" s="94"/>
    </row>
    <row r="3260" spans="1:12" ht="15" customHeight="1">
      <c r="A3260" s="91">
        <v>2001051</v>
      </c>
      <c r="B3260" s="41" t="s">
        <v>87</v>
      </c>
      <c r="C3260" s="43">
        <v>201</v>
      </c>
      <c r="D3260" s="41" t="s">
        <v>152</v>
      </c>
      <c r="E3260" s="41">
        <v>142900</v>
      </c>
      <c r="F3260" s="202" t="s">
        <v>156</v>
      </c>
      <c r="G3260" s="41"/>
      <c r="H3260" s="41"/>
      <c r="I3260" s="41">
        <v>22.24</v>
      </c>
      <c r="J3260" s="203"/>
      <c r="K3260" s="166" t="s">
        <v>157</v>
      </c>
      <c r="L3260" s="94"/>
    </row>
    <row r="3261" spans="1:12" ht="15" customHeight="1">
      <c r="A3261" s="91">
        <v>2001051</v>
      </c>
      <c r="B3261" s="41" t="s">
        <v>87</v>
      </c>
      <c r="C3261" s="43">
        <v>201</v>
      </c>
      <c r="D3261" s="41" t="s">
        <v>152</v>
      </c>
      <c r="E3261" s="41">
        <v>142900</v>
      </c>
      <c r="F3261" s="202" t="s">
        <v>156</v>
      </c>
      <c r="G3261" s="41"/>
      <c r="H3261" s="41"/>
      <c r="I3261" s="41">
        <v>2236.35</v>
      </c>
      <c r="J3261" s="203"/>
      <c r="K3261" s="166" t="s">
        <v>157</v>
      </c>
      <c r="L3261" s="94"/>
    </row>
    <row r="3262" spans="1:12" ht="15" customHeight="1">
      <c r="A3262" s="91">
        <v>2001021</v>
      </c>
      <c r="B3262" s="41" t="s">
        <v>89</v>
      </c>
      <c r="C3262" s="43">
        <v>201</v>
      </c>
      <c r="D3262" s="41" t="s">
        <v>152</v>
      </c>
      <c r="E3262" s="41">
        <v>142900</v>
      </c>
      <c r="F3262" s="202" t="s">
        <v>156</v>
      </c>
      <c r="G3262" s="41"/>
      <c r="H3262" s="41"/>
      <c r="I3262" s="41">
        <v>2570.69</v>
      </c>
      <c r="J3262" s="203"/>
      <c r="K3262" s="166" t="s">
        <v>157</v>
      </c>
      <c r="L3262" s="94"/>
    </row>
    <row r="3263" spans="1:12" ht="15" customHeight="1">
      <c r="A3263" s="91">
        <v>2001021</v>
      </c>
      <c r="B3263" s="41" t="s">
        <v>89</v>
      </c>
      <c r="C3263" s="43">
        <v>201</v>
      </c>
      <c r="D3263" s="41" t="s">
        <v>152</v>
      </c>
      <c r="E3263" s="41">
        <v>142900</v>
      </c>
      <c r="F3263" s="202" t="s">
        <v>156</v>
      </c>
      <c r="G3263" s="41"/>
      <c r="H3263" s="41"/>
      <c r="I3263" s="41">
        <v>2404.08</v>
      </c>
      <c r="J3263" s="203"/>
      <c r="K3263" s="166" t="s">
        <v>157</v>
      </c>
      <c r="L3263" s="94"/>
    </row>
    <row r="3264" spans="1:12" ht="15" customHeight="1">
      <c r="A3264" s="91">
        <v>2001021</v>
      </c>
      <c r="B3264" s="41" t="s">
        <v>89</v>
      </c>
      <c r="C3264" s="43">
        <v>201</v>
      </c>
      <c r="D3264" s="41" t="s">
        <v>152</v>
      </c>
      <c r="E3264" s="41">
        <v>142900</v>
      </c>
      <c r="F3264" s="202" t="s">
        <v>156</v>
      </c>
      <c r="G3264" s="41"/>
      <c r="H3264" s="41"/>
      <c r="I3264" s="41">
        <v>173.68</v>
      </c>
      <c r="J3264" s="203"/>
      <c r="K3264" s="166" t="s">
        <v>157</v>
      </c>
      <c r="L3264" s="94"/>
    </row>
    <row r="3265" spans="1:12" ht="15" customHeight="1">
      <c r="A3265" s="91">
        <v>2001011</v>
      </c>
      <c r="B3265" s="41" t="s">
        <v>97</v>
      </c>
      <c r="C3265" s="43">
        <v>201</v>
      </c>
      <c r="D3265" s="41" t="s">
        <v>152</v>
      </c>
      <c r="E3265" s="41">
        <v>142900</v>
      </c>
      <c r="F3265" s="202" t="s">
        <v>156</v>
      </c>
      <c r="G3265" s="41"/>
      <c r="H3265" s="41"/>
      <c r="I3265" s="41">
        <v>1075.18</v>
      </c>
      <c r="J3265" s="203"/>
      <c r="K3265" s="166" t="s">
        <v>157</v>
      </c>
      <c r="L3265" s="94"/>
    </row>
    <row r="3266" spans="1:12" ht="15" customHeight="1">
      <c r="A3266" s="91">
        <v>2001011</v>
      </c>
      <c r="B3266" s="41" t="s">
        <v>97</v>
      </c>
      <c r="C3266" s="43">
        <v>201</v>
      </c>
      <c r="D3266" s="41" t="s">
        <v>152</v>
      </c>
      <c r="E3266" s="41">
        <v>142900</v>
      </c>
      <c r="F3266" s="202" t="s">
        <v>156</v>
      </c>
      <c r="G3266" s="41"/>
      <c r="H3266" s="41"/>
      <c r="I3266" s="41">
        <v>93.75</v>
      </c>
      <c r="J3266" s="203"/>
      <c r="K3266" s="166" t="s">
        <v>157</v>
      </c>
      <c r="L3266" s="94"/>
    </row>
    <row r="3267" spans="1:12" ht="15" customHeight="1">
      <c r="A3267" s="91">
        <v>2001011</v>
      </c>
      <c r="B3267" s="41" t="s">
        <v>97</v>
      </c>
      <c r="C3267" s="43">
        <v>201</v>
      </c>
      <c r="D3267" s="41" t="s">
        <v>152</v>
      </c>
      <c r="E3267" s="41">
        <v>142900</v>
      </c>
      <c r="F3267" s="202" t="s">
        <v>156</v>
      </c>
      <c r="G3267" s="41"/>
      <c r="H3267" s="41"/>
      <c r="I3267" s="41">
        <v>24.06</v>
      </c>
      <c r="J3267" s="203"/>
      <c r="K3267" s="166" t="s">
        <v>157</v>
      </c>
      <c r="L3267" s="94"/>
    </row>
    <row r="3268" spans="1:12" ht="15" customHeight="1">
      <c r="A3268" s="91">
        <v>2001011</v>
      </c>
      <c r="B3268" s="41" t="s">
        <v>97</v>
      </c>
      <c r="C3268" s="43">
        <v>201</v>
      </c>
      <c r="D3268" s="41" t="s">
        <v>152</v>
      </c>
      <c r="E3268" s="41">
        <v>142900</v>
      </c>
      <c r="F3268" s="202" t="s">
        <v>156</v>
      </c>
      <c r="G3268" s="41"/>
      <c r="H3268" s="41"/>
      <c r="I3268" s="41">
        <v>212.48</v>
      </c>
      <c r="J3268" s="203"/>
      <c r="K3268" s="166" t="s">
        <v>157</v>
      </c>
      <c r="L3268" s="94"/>
    </row>
    <row r="3269" spans="1:12" ht="15" customHeight="1">
      <c r="A3269" s="91">
        <v>2001011</v>
      </c>
      <c r="B3269" s="41" t="s">
        <v>97</v>
      </c>
      <c r="C3269" s="43">
        <v>201</v>
      </c>
      <c r="D3269" s="41" t="s">
        <v>152</v>
      </c>
      <c r="E3269" s="41">
        <v>142900</v>
      </c>
      <c r="F3269" s="202" t="s">
        <v>156</v>
      </c>
      <c r="G3269" s="41"/>
      <c r="H3269" s="41"/>
      <c r="I3269" s="41">
        <v>248.01</v>
      </c>
      <c r="J3269" s="203"/>
      <c r="K3269" s="166" t="s">
        <v>157</v>
      </c>
      <c r="L3269" s="94"/>
    </row>
    <row r="3270" spans="1:12" ht="15" customHeight="1">
      <c r="A3270" s="91">
        <v>2001011</v>
      </c>
      <c r="B3270" s="41" t="s">
        <v>97</v>
      </c>
      <c r="C3270" s="43">
        <v>201</v>
      </c>
      <c r="D3270" s="41" t="s">
        <v>152</v>
      </c>
      <c r="E3270" s="41">
        <v>142900</v>
      </c>
      <c r="F3270" s="202" t="s">
        <v>156</v>
      </c>
      <c r="G3270" s="41"/>
      <c r="H3270" s="41"/>
      <c r="I3270" s="41">
        <v>107.86</v>
      </c>
      <c r="J3270" s="203"/>
      <c r="K3270" s="166" t="s">
        <v>157</v>
      </c>
      <c r="L3270" s="94"/>
    </row>
    <row r="3271" spans="1:12" ht="15" customHeight="1">
      <c r="A3271" s="91">
        <v>2001011</v>
      </c>
      <c r="B3271" s="41" t="s">
        <v>97</v>
      </c>
      <c r="C3271" s="43">
        <v>201</v>
      </c>
      <c r="D3271" s="41" t="s">
        <v>152</v>
      </c>
      <c r="E3271" s="41">
        <v>142900</v>
      </c>
      <c r="F3271" s="202" t="s">
        <v>156</v>
      </c>
      <c r="G3271" s="41"/>
      <c r="H3271" s="41"/>
      <c r="I3271" s="41">
        <v>310.77</v>
      </c>
      <c r="J3271" s="203"/>
      <c r="K3271" s="166" t="s">
        <v>157</v>
      </c>
      <c r="L3271" s="94"/>
    </row>
    <row r="3272" spans="1:12" ht="15" customHeight="1">
      <c r="A3272" s="91">
        <v>2001051</v>
      </c>
      <c r="B3272" s="41" t="s">
        <v>87</v>
      </c>
      <c r="C3272" s="43">
        <v>201</v>
      </c>
      <c r="D3272" s="41" t="s">
        <v>152</v>
      </c>
      <c r="E3272" s="41">
        <v>142900</v>
      </c>
      <c r="F3272" s="202" t="s">
        <v>156</v>
      </c>
      <c r="G3272" s="41"/>
      <c r="H3272" s="41"/>
      <c r="I3272" s="41">
        <v>227.55</v>
      </c>
      <c r="J3272" s="203"/>
      <c r="K3272" s="166" t="s">
        <v>157</v>
      </c>
      <c r="L3272" s="94"/>
    </row>
    <row r="3273" spans="1:12" ht="15" customHeight="1">
      <c r="A3273" s="91">
        <v>2001051</v>
      </c>
      <c r="B3273" s="41" t="s">
        <v>87</v>
      </c>
      <c r="C3273" s="43">
        <v>201</v>
      </c>
      <c r="D3273" s="41" t="s">
        <v>152</v>
      </c>
      <c r="E3273" s="41">
        <v>142900</v>
      </c>
      <c r="F3273" s="202" t="s">
        <v>156</v>
      </c>
      <c r="G3273" s="41"/>
      <c r="H3273" s="41"/>
      <c r="I3273" s="41">
        <v>419.25</v>
      </c>
      <c r="J3273" s="203"/>
      <c r="K3273" s="166" t="s">
        <v>157</v>
      </c>
      <c r="L3273" s="94"/>
    </row>
    <row r="3274" spans="1:12" ht="15" customHeight="1">
      <c r="A3274" s="91">
        <v>2001051</v>
      </c>
      <c r="B3274" s="41" t="s">
        <v>87</v>
      </c>
      <c r="C3274" s="43">
        <v>201</v>
      </c>
      <c r="D3274" s="41" t="s">
        <v>152</v>
      </c>
      <c r="E3274" s="41">
        <v>142900</v>
      </c>
      <c r="F3274" s="202" t="s">
        <v>156</v>
      </c>
      <c r="G3274" s="41"/>
      <c r="H3274" s="41"/>
      <c r="I3274" s="41">
        <v>1809.28</v>
      </c>
      <c r="J3274" s="203"/>
      <c r="K3274" s="166" t="s">
        <v>157</v>
      </c>
      <c r="L3274" s="94"/>
    </row>
    <row r="3275" spans="1:12" ht="15" customHeight="1">
      <c r="A3275" s="91">
        <v>2001051</v>
      </c>
      <c r="B3275" s="41" t="s">
        <v>87</v>
      </c>
      <c r="C3275" s="43">
        <v>201</v>
      </c>
      <c r="D3275" s="41" t="s">
        <v>152</v>
      </c>
      <c r="E3275" s="41">
        <v>142900</v>
      </c>
      <c r="F3275" s="202" t="s">
        <v>156</v>
      </c>
      <c r="G3275" s="41"/>
      <c r="H3275" s="41"/>
      <c r="I3275" s="41">
        <v>681.55</v>
      </c>
      <c r="J3275" s="203"/>
      <c r="K3275" s="166" t="s">
        <v>157</v>
      </c>
      <c r="L3275" s="94"/>
    </row>
    <row r="3276" spans="1:12" ht="15" customHeight="1">
      <c r="A3276" s="91">
        <v>2001041</v>
      </c>
      <c r="B3276" s="41" t="s">
        <v>98</v>
      </c>
      <c r="C3276" s="43">
        <v>201</v>
      </c>
      <c r="D3276" s="41" t="s">
        <v>152</v>
      </c>
      <c r="E3276" s="41">
        <v>142900</v>
      </c>
      <c r="F3276" s="202" t="s">
        <v>156</v>
      </c>
      <c r="G3276" s="41"/>
      <c r="H3276" s="41"/>
      <c r="I3276" s="41">
        <v>5000</v>
      </c>
      <c r="J3276" s="203"/>
      <c r="K3276" s="166" t="s">
        <v>157</v>
      </c>
      <c r="L3276" s="94"/>
    </row>
    <row r="3277" spans="1:12" ht="15" customHeight="1">
      <c r="A3277" s="91">
        <v>2001041</v>
      </c>
      <c r="B3277" s="41" t="s">
        <v>98</v>
      </c>
      <c r="C3277" s="43">
        <v>201</v>
      </c>
      <c r="D3277" s="41" t="s">
        <v>152</v>
      </c>
      <c r="E3277" s="41">
        <v>142900</v>
      </c>
      <c r="F3277" s="202" t="s">
        <v>156</v>
      </c>
      <c r="G3277" s="41"/>
      <c r="H3277" s="41"/>
      <c r="I3277" s="41">
        <v>763.06</v>
      </c>
      <c r="J3277" s="203"/>
      <c r="K3277" s="166" t="s">
        <v>157</v>
      </c>
      <c r="L3277" s="94"/>
    </row>
    <row r="3278" spans="1:12" ht="15" customHeight="1">
      <c r="A3278" s="91">
        <v>2001041</v>
      </c>
      <c r="B3278" s="41" t="s">
        <v>98</v>
      </c>
      <c r="C3278" s="43">
        <v>201</v>
      </c>
      <c r="D3278" s="41" t="s">
        <v>152</v>
      </c>
      <c r="E3278" s="41">
        <v>142900</v>
      </c>
      <c r="F3278" s="202" t="s">
        <v>156</v>
      </c>
      <c r="G3278" s="41"/>
      <c r="H3278" s="41"/>
      <c r="I3278" s="41">
        <v>112.5</v>
      </c>
      <c r="J3278" s="203"/>
      <c r="K3278" s="166" t="s">
        <v>157</v>
      </c>
      <c r="L3278" s="94"/>
    </row>
    <row r="3279" spans="1:12" ht="15" customHeight="1">
      <c r="A3279" s="91">
        <v>2001041</v>
      </c>
      <c r="B3279" s="41" t="s">
        <v>98</v>
      </c>
      <c r="C3279" s="43">
        <v>201</v>
      </c>
      <c r="D3279" s="41" t="s">
        <v>152</v>
      </c>
      <c r="E3279" s="41">
        <v>142900</v>
      </c>
      <c r="F3279" s="202" t="s">
        <v>156</v>
      </c>
      <c r="G3279" s="41"/>
      <c r="H3279" s="41"/>
      <c r="I3279" s="41">
        <v>187.5</v>
      </c>
      <c r="J3279" s="203"/>
      <c r="K3279" s="166" t="s">
        <v>157</v>
      </c>
      <c r="L3279" s="94"/>
    </row>
    <row r="3280" spans="1:12" ht="15" customHeight="1">
      <c r="A3280" s="91">
        <v>2001041</v>
      </c>
      <c r="B3280" s="41" t="s">
        <v>98</v>
      </c>
      <c r="C3280" s="43">
        <v>201</v>
      </c>
      <c r="D3280" s="41" t="s">
        <v>152</v>
      </c>
      <c r="E3280" s="41">
        <v>142900</v>
      </c>
      <c r="F3280" s="202" t="s">
        <v>156</v>
      </c>
      <c r="G3280" s="41"/>
      <c r="H3280" s="41"/>
      <c r="I3280" s="41">
        <v>311.05</v>
      </c>
      <c r="J3280" s="203"/>
      <c r="K3280" s="166" t="s">
        <v>157</v>
      </c>
      <c r="L3280" s="94"/>
    </row>
    <row r="3281" spans="1:12" ht="15" customHeight="1">
      <c r="A3281" s="91">
        <v>2001041</v>
      </c>
      <c r="B3281" s="41" t="s">
        <v>98</v>
      </c>
      <c r="C3281" s="43">
        <v>201</v>
      </c>
      <c r="D3281" s="41" t="s">
        <v>152</v>
      </c>
      <c r="E3281" s="41">
        <v>142900</v>
      </c>
      <c r="F3281" s="202" t="s">
        <v>156</v>
      </c>
      <c r="G3281" s="41"/>
      <c r="H3281" s="41"/>
      <c r="I3281" s="41">
        <v>444.8</v>
      </c>
      <c r="J3281" s="203"/>
      <c r="K3281" s="166" t="s">
        <v>157</v>
      </c>
      <c r="L3281" s="94"/>
    </row>
    <row r="3282" spans="1:12" ht="15" customHeight="1">
      <c r="A3282" s="91">
        <v>2001041</v>
      </c>
      <c r="B3282" s="41" t="s">
        <v>98</v>
      </c>
      <c r="C3282" s="43">
        <v>201</v>
      </c>
      <c r="D3282" s="41" t="s">
        <v>152</v>
      </c>
      <c r="E3282" s="41">
        <v>142900</v>
      </c>
      <c r="F3282" s="202" t="s">
        <v>156</v>
      </c>
      <c r="G3282" s="41"/>
      <c r="H3282" s="41"/>
      <c r="I3282" s="41">
        <v>107.14</v>
      </c>
      <c r="J3282" s="203"/>
      <c r="K3282" s="166" t="s">
        <v>157</v>
      </c>
      <c r="L3282" s="94"/>
    </row>
    <row r="3283" spans="1:12" ht="15" customHeight="1">
      <c r="A3283" s="91">
        <v>2001041</v>
      </c>
      <c r="B3283" s="41" t="s">
        <v>98</v>
      </c>
      <c r="C3283" s="43">
        <v>201</v>
      </c>
      <c r="D3283" s="41" t="s">
        <v>152</v>
      </c>
      <c r="E3283" s="41">
        <v>142900</v>
      </c>
      <c r="F3283" s="202" t="s">
        <v>156</v>
      </c>
      <c r="G3283" s="41"/>
      <c r="H3283" s="41"/>
      <c r="I3283" s="41">
        <v>147.11000000000001</v>
      </c>
      <c r="J3283" s="203"/>
      <c r="K3283" s="166" t="s">
        <v>157</v>
      </c>
      <c r="L3283" s="94"/>
    </row>
    <row r="3284" spans="1:12" ht="15" customHeight="1">
      <c r="A3284" s="91">
        <v>2001041</v>
      </c>
      <c r="B3284" s="41" t="s">
        <v>98</v>
      </c>
      <c r="C3284" s="43">
        <v>201</v>
      </c>
      <c r="D3284" s="41" t="s">
        <v>152</v>
      </c>
      <c r="E3284" s="41">
        <v>142900</v>
      </c>
      <c r="F3284" s="202" t="s">
        <v>156</v>
      </c>
      <c r="G3284" s="41"/>
      <c r="H3284" s="41"/>
      <c r="I3284" s="41">
        <v>1875</v>
      </c>
      <c r="J3284" s="203"/>
      <c r="K3284" s="166" t="s">
        <v>157</v>
      </c>
      <c r="L3284" s="94"/>
    </row>
    <row r="3285" spans="1:12" ht="15" customHeight="1">
      <c r="A3285" s="91">
        <v>2001011</v>
      </c>
      <c r="B3285" s="41" t="s">
        <v>97</v>
      </c>
      <c r="C3285" s="43">
        <v>201</v>
      </c>
      <c r="D3285" s="41" t="s">
        <v>152</v>
      </c>
      <c r="E3285" s="41">
        <v>142900</v>
      </c>
      <c r="F3285" s="202" t="s">
        <v>156</v>
      </c>
      <c r="G3285" s="41"/>
      <c r="H3285" s="41"/>
      <c r="I3285" s="41">
        <v>400</v>
      </c>
      <c r="J3285" s="203"/>
      <c r="K3285" s="166" t="s">
        <v>157</v>
      </c>
      <c r="L3285" s="94"/>
    </row>
    <row r="3286" spans="1:12" ht="15" customHeight="1">
      <c r="A3286" s="91">
        <v>2001051</v>
      </c>
      <c r="B3286" s="41" t="s">
        <v>87</v>
      </c>
      <c r="C3286" s="43">
        <v>201</v>
      </c>
      <c r="D3286" s="41" t="s">
        <v>152</v>
      </c>
      <c r="E3286" s="41">
        <v>142900</v>
      </c>
      <c r="F3286" s="202" t="s">
        <v>156</v>
      </c>
      <c r="G3286" s="41"/>
      <c r="H3286" s="41"/>
      <c r="I3286" s="41">
        <v>674.7</v>
      </c>
      <c r="J3286" s="203"/>
      <c r="K3286" s="166" t="s">
        <v>157</v>
      </c>
      <c r="L3286" s="94"/>
    </row>
    <row r="3287" spans="1:12" ht="15" customHeight="1">
      <c r="A3287" s="91">
        <v>2001051</v>
      </c>
      <c r="B3287" s="41" t="s">
        <v>87</v>
      </c>
      <c r="C3287" s="43">
        <v>201</v>
      </c>
      <c r="D3287" s="41" t="s">
        <v>152</v>
      </c>
      <c r="E3287" s="41">
        <v>142900</v>
      </c>
      <c r="F3287" s="202" t="s">
        <v>156</v>
      </c>
      <c r="G3287" s="41"/>
      <c r="H3287" s="41"/>
      <c r="I3287" s="41">
        <v>1733.75</v>
      </c>
      <c r="J3287" s="203"/>
      <c r="K3287" s="166" t="s">
        <v>157</v>
      </c>
      <c r="L3287" s="94"/>
    </row>
    <row r="3288" spans="1:12" ht="15" customHeight="1">
      <c r="A3288" s="91">
        <v>2001051</v>
      </c>
      <c r="B3288" s="41" t="s">
        <v>87</v>
      </c>
      <c r="C3288" s="43">
        <v>201</v>
      </c>
      <c r="D3288" s="41" t="s">
        <v>152</v>
      </c>
      <c r="E3288" s="41">
        <v>142900</v>
      </c>
      <c r="F3288" s="202" t="s">
        <v>156</v>
      </c>
      <c r="G3288" s="41"/>
      <c r="H3288" s="41"/>
      <c r="I3288" s="41">
        <v>1497.5</v>
      </c>
      <c r="J3288" s="203"/>
      <c r="K3288" s="166" t="s">
        <v>157</v>
      </c>
      <c r="L3288" s="94"/>
    </row>
    <row r="3289" spans="1:12" ht="15" customHeight="1">
      <c r="A3289" s="91">
        <v>2001021</v>
      </c>
      <c r="B3289" s="41" t="s">
        <v>89</v>
      </c>
      <c r="C3289" s="43">
        <v>201</v>
      </c>
      <c r="D3289" s="41" t="s">
        <v>152</v>
      </c>
      <c r="E3289" s="41">
        <v>142900</v>
      </c>
      <c r="F3289" s="202" t="s">
        <v>156</v>
      </c>
      <c r="G3289" s="41"/>
      <c r="H3289" s="41"/>
      <c r="I3289" s="41">
        <v>936.79</v>
      </c>
      <c r="J3289" s="203"/>
      <c r="K3289" s="166" t="s">
        <v>157</v>
      </c>
      <c r="L3289" s="94"/>
    </row>
    <row r="3290" spans="1:12" ht="15" customHeight="1">
      <c r="A3290" s="91">
        <v>2001021</v>
      </c>
      <c r="B3290" s="41" t="s">
        <v>89</v>
      </c>
      <c r="C3290" s="43">
        <v>201</v>
      </c>
      <c r="D3290" s="41" t="s">
        <v>152</v>
      </c>
      <c r="E3290" s="41">
        <v>142900</v>
      </c>
      <c r="F3290" s="202" t="s">
        <v>156</v>
      </c>
      <c r="G3290" s="41"/>
      <c r="H3290" s="41"/>
      <c r="I3290" s="41">
        <v>661.46</v>
      </c>
      <c r="J3290" s="203"/>
      <c r="K3290" s="166" t="s">
        <v>157</v>
      </c>
      <c r="L3290" s="94"/>
    </row>
    <row r="3291" spans="1:12" ht="15" customHeight="1">
      <c r="A3291" s="91">
        <v>2001021</v>
      </c>
      <c r="B3291" s="41" t="s">
        <v>89</v>
      </c>
      <c r="C3291" s="43">
        <v>201</v>
      </c>
      <c r="D3291" s="41" t="s">
        <v>152</v>
      </c>
      <c r="E3291" s="41">
        <v>142900</v>
      </c>
      <c r="F3291" s="202" t="s">
        <v>156</v>
      </c>
      <c r="G3291" s="41"/>
      <c r="H3291" s="41"/>
      <c r="I3291" s="41">
        <v>112.5</v>
      </c>
      <c r="J3291" s="203"/>
      <c r="K3291" s="166" t="s">
        <v>157</v>
      </c>
      <c r="L3291" s="94"/>
    </row>
    <row r="3292" spans="1:12" ht="15" customHeight="1">
      <c r="A3292" s="91">
        <v>2001021</v>
      </c>
      <c r="B3292" s="41" t="s">
        <v>89</v>
      </c>
      <c r="C3292" s="43">
        <v>201</v>
      </c>
      <c r="D3292" s="41" t="s">
        <v>152</v>
      </c>
      <c r="E3292" s="41">
        <v>142900</v>
      </c>
      <c r="F3292" s="202" t="s">
        <v>156</v>
      </c>
      <c r="G3292" s="41"/>
      <c r="H3292" s="41"/>
      <c r="I3292" s="41">
        <v>120.11</v>
      </c>
      <c r="J3292" s="203"/>
      <c r="K3292" s="166" t="s">
        <v>157</v>
      </c>
      <c r="L3292" s="94"/>
    </row>
    <row r="3293" spans="1:12" ht="15" customHeight="1">
      <c r="A3293" s="91">
        <v>2001021</v>
      </c>
      <c r="B3293" s="41" t="s">
        <v>89</v>
      </c>
      <c r="C3293" s="43">
        <v>201</v>
      </c>
      <c r="D3293" s="41" t="s">
        <v>152</v>
      </c>
      <c r="E3293" s="41">
        <v>142900</v>
      </c>
      <c r="F3293" s="202" t="s">
        <v>156</v>
      </c>
      <c r="G3293" s="41"/>
      <c r="H3293" s="41"/>
      <c r="I3293" s="41">
        <v>1025.6300000000001</v>
      </c>
      <c r="J3293" s="203"/>
      <c r="K3293" s="166" t="s">
        <v>157</v>
      </c>
      <c r="L3293" s="94"/>
    </row>
    <row r="3294" spans="1:12" ht="15" customHeight="1">
      <c r="A3294" s="91">
        <v>2001021</v>
      </c>
      <c r="B3294" s="41" t="s">
        <v>89</v>
      </c>
      <c r="C3294" s="43">
        <v>201</v>
      </c>
      <c r="D3294" s="41" t="s">
        <v>152</v>
      </c>
      <c r="E3294" s="41">
        <v>142900</v>
      </c>
      <c r="F3294" s="202" t="s">
        <v>156</v>
      </c>
      <c r="G3294" s="41"/>
      <c r="H3294" s="41"/>
      <c r="I3294" s="41">
        <v>187.5</v>
      </c>
      <c r="J3294" s="203"/>
      <c r="K3294" s="166" t="s">
        <v>157</v>
      </c>
      <c r="L3294" s="94"/>
    </row>
    <row r="3295" spans="1:12" ht="15" customHeight="1">
      <c r="A3295" s="91">
        <v>2001021</v>
      </c>
      <c r="B3295" s="41" t="s">
        <v>89</v>
      </c>
      <c r="C3295" s="43">
        <v>201</v>
      </c>
      <c r="D3295" s="41" t="s">
        <v>152</v>
      </c>
      <c r="E3295" s="41">
        <v>142900</v>
      </c>
      <c r="F3295" s="202" t="s">
        <v>156</v>
      </c>
      <c r="G3295" s="41"/>
      <c r="H3295" s="41"/>
      <c r="I3295" s="41">
        <v>400</v>
      </c>
      <c r="J3295" s="203"/>
      <c r="K3295" s="166" t="s">
        <v>157</v>
      </c>
      <c r="L3295" s="94"/>
    </row>
    <row r="3296" spans="1:12" ht="15" customHeight="1">
      <c r="A3296" s="91">
        <v>2001021</v>
      </c>
      <c r="B3296" s="41" t="s">
        <v>89</v>
      </c>
      <c r="C3296" s="43">
        <v>201</v>
      </c>
      <c r="D3296" s="41" t="s">
        <v>152</v>
      </c>
      <c r="E3296" s="41">
        <v>142900</v>
      </c>
      <c r="F3296" s="202" t="s">
        <v>156</v>
      </c>
      <c r="G3296" s="41"/>
      <c r="H3296" s="41"/>
      <c r="I3296" s="41">
        <v>1200.25</v>
      </c>
      <c r="J3296" s="203"/>
      <c r="K3296" s="166" t="s">
        <v>157</v>
      </c>
      <c r="L3296" s="94"/>
    </row>
    <row r="3297" spans="1:12" ht="15" customHeight="1">
      <c r="A3297" s="91">
        <v>2000010</v>
      </c>
      <c r="B3297" s="41" t="s">
        <v>159</v>
      </c>
      <c r="C3297" s="43">
        <v>201</v>
      </c>
      <c r="D3297" s="41" t="s">
        <v>152</v>
      </c>
      <c r="E3297" s="41">
        <v>142900</v>
      </c>
      <c r="F3297" s="202" t="s">
        <v>156</v>
      </c>
      <c r="G3297" s="41"/>
      <c r="H3297" s="41"/>
      <c r="I3297" s="41">
        <v>634.61</v>
      </c>
      <c r="J3297" s="203"/>
      <c r="K3297" s="286" t="s">
        <v>161</v>
      </c>
      <c r="L3297" s="94"/>
    </row>
    <row r="3298" spans="1:12" ht="15" customHeight="1">
      <c r="A3298" s="91">
        <v>2001011</v>
      </c>
      <c r="B3298" s="41" t="s">
        <v>97</v>
      </c>
      <c r="C3298" s="43">
        <v>201</v>
      </c>
      <c r="D3298" s="41" t="s">
        <v>152</v>
      </c>
      <c r="E3298" s="41">
        <v>142900</v>
      </c>
      <c r="F3298" s="202" t="s">
        <v>156</v>
      </c>
      <c r="G3298" s="41"/>
      <c r="H3298" s="41"/>
      <c r="I3298" s="41">
        <v>48.12</v>
      </c>
      <c r="J3298" s="203"/>
      <c r="K3298" s="166" t="s">
        <v>157</v>
      </c>
      <c r="L3298" s="94"/>
    </row>
    <row r="3299" spans="1:12" ht="15" customHeight="1">
      <c r="A3299" s="91">
        <v>2001011</v>
      </c>
      <c r="B3299" s="41" t="s">
        <v>97</v>
      </c>
      <c r="C3299" s="43">
        <v>201</v>
      </c>
      <c r="D3299" s="41" t="s">
        <v>152</v>
      </c>
      <c r="E3299" s="41">
        <v>142900</v>
      </c>
      <c r="F3299" s="202" t="s">
        <v>156</v>
      </c>
      <c r="G3299" s="41"/>
      <c r="H3299" s="41"/>
      <c r="I3299" s="41">
        <v>61.56</v>
      </c>
      <c r="J3299" s="203"/>
      <c r="K3299" s="166" t="s">
        <v>157</v>
      </c>
      <c r="L3299" s="94"/>
    </row>
    <row r="3300" spans="1:12" ht="15" customHeight="1">
      <c r="A3300" s="91">
        <v>2001011</v>
      </c>
      <c r="B3300" s="41" t="s">
        <v>97</v>
      </c>
      <c r="C3300" s="43">
        <v>201</v>
      </c>
      <c r="D3300" s="41" t="s">
        <v>152</v>
      </c>
      <c r="E3300" s="41">
        <v>142900</v>
      </c>
      <c r="F3300" s="202" t="s">
        <v>156</v>
      </c>
      <c r="G3300" s="41"/>
      <c r="H3300" s="41"/>
      <c r="I3300" s="41">
        <v>808.13</v>
      </c>
      <c r="J3300" s="203"/>
      <c r="K3300" s="166" t="s">
        <v>157</v>
      </c>
      <c r="L3300" s="94"/>
    </row>
    <row r="3301" spans="1:12" ht="15" customHeight="1">
      <c r="A3301" s="91">
        <v>2001011</v>
      </c>
      <c r="B3301" s="41" t="s">
        <v>97</v>
      </c>
      <c r="C3301" s="43">
        <v>201</v>
      </c>
      <c r="D3301" s="41" t="s">
        <v>152</v>
      </c>
      <c r="E3301" s="41">
        <v>142900</v>
      </c>
      <c r="F3301" s="202" t="s">
        <v>156</v>
      </c>
      <c r="G3301" s="41"/>
      <c r="H3301" s="41"/>
      <c r="I3301" s="41">
        <v>24.06</v>
      </c>
      <c r="J3301" s="203"/>
      <c r="K3301" s="166" t="s">
        <v>157</v>
      </c>
      <c r="L3301" s="94"/>
    </row>
    <row r="3302" spans="1:12" ht="15" customHeight="1">
      <c r="A3302" s="91">
        <v>2001011</v>
      </c>
      <c r="B3302" s="41" t="s">
        <v>97</v>
      </c>
      <c r="C3302" s="43">
        <v>201</v>
      </c>
      <c r="D3302" s="41" t="s">
        <v>152</v>
      </c>
      <c r="E3302" s="41">
        <v>142900</v>
      </c>
      <c r="F3302" s="202" t="s">
        <v>156</v>
      </c>
      <c r="G3302" s="41"/>
      <c r="H3302" s="41"/>
      <c r="I3302" s="41">
        <v>31.26</v>
      </c>
      <c r="J3302" s="203"/>
      <c r="K3302" s="166" t="s">
        <v>157</v>
      </c>
      <c r="L3302" s="94"/>
    </row>
    <row r="3303" spans="1:12" ht="15" customHeight="1">
      <c r="A3303" s="91">
        <v>2001011</v>
      </c>
      <c r="B3303" s="41" t="s">
        <v>97</v>
      </c>
      <c r="C3303" s="43">
        <v>201</v>
      </c>
      <c r="D3303" s="41" t="s">
        <v>152</v>
      </c>
      <c r="E3303" s="41">
        <v>142900</v>
      </c>
      <c r="F3303" s="202" t="s">
        <v>156</v>
      </c>
      <c r="G3303" s="41"/>
      <c r="H3303" s="41"/>
      <c r="I3303" s="41">
        <v>711.2</v>
      </c>
      <c r="J3303" s="203"/>
      <c r="K3303" s="166" t="s">
        <v>157</v>
      </c>
      <c r="L3303" s="94"/>
    </row>
    <row r="3304" spans="1:12" ht="15" customHeight="1">
      <c r="A3304" s="91">
        <v>2001011</v>
      </c>
      <c r="B3304" s="41" t="s">
        <v>97</v>
      </c>
      <c r="C3304" s="43">
        <v>201</v>
      </c>
      <c r="D3304" s="41" t="s">
        <v>152</v>
      </c>
      <c r="E3304" s="41">
        <v>142900</v>
      </c>
      <c r="F3304" s="202" t="s">
        <v>156</v>
      </c>
      <c r="G3304" s="41"/>
      <c r="H3304" s="41"/>
      <c r="I3304" s="41">
        <v>520.04</v>
      </c>
      <c r="J3304" s="203"/>
      <c r="K3304" s="166" t="s">
        <v>157</v>
      </c>
      <c r="L3304" s="94"/>
    </row>
    <row r="3305" spans="1:12" ht="15" customHeight="1">
      <c r="A3305" s="91">
        <v>2001011</v>
      </c>
      <c r="B3305" s="41" t="s">
        <v>97</v>
      </c>
      <c r="C3305" s="43">
        <v>201</v>
      </c>
      <c r="D3305" s="41" t="s">
        <v>152</v>
      </c>
      <c r="E3305" s="41">
        <v>142900</v>
      </c>
      <c r="F3305" s="202" t="s">
        <v>156</v>
      </c>
      <c r="G3305" s="41"/>
      <c r="H3305" s="41"/>
      <c r="I3305" s="41">
        <v>679.17</v>
      </c>
      <c r="J3305" s="203"/>
      <c r="K3305" s="166" t="s">
        <v>157</v>
      </c>
      <c r="L3305" s="94"/>
    </row>
    <row r="3306" spans="1:12" ht="15" customHeight="1">
      <c r="A3306" s="91">
        <v>2001051</v>
      </c>
      <c r="B3306" s="41" t="s">
        <v>87</v>
      </c>
      <c r="C3306" s="43">
        <v>201</v>
      </c>
      <c r="D3306" s="41" t="s">
        <v>152</v>
      </c>
      <c r="E3306" s="41">
        <v>142900</v>
      </c>
      <c r="F3306" s="202" t="s">
        <v>156</v>
      </c>
      <c r="G3306" s="41"/>
      <c r="H3306" s="41"/>
      <c r="I3306" s="41">
        <v>649.79</v>
      </c>
      <c r="J3306" s="203"/>
      <c r="K3306" s="166" t="s">
        <v>157</v>
      </c>
      <c r="L3306" s="94"/>
    </row>
    <row r="3307" spans="1:12" ht="15" customHeight="1">
      <c r="A3307" s="91">
        <v>2001051</v>
      </c>
      <c r="B3307" s="41" t="s">
        <v>87</v>
      </c>
      <c r="C3307" s="43">
        <v>201</v>
      </c>
      <c r="D3307" s="41" t="s">
        <v>152</v>
      </c>
      <c r="E3307" s="41">
        <v>142900</v>
      </c>
      <c r="F3307" s="202" t="s">
        <v>156</v>
      </c>
      <c r="G3307" s="41"/>
      <c r="H3307" s="41"/>
      <c r="I3307" s="41">
        <v>1156.75</v>
      </c>
      <c r="J3307" s="203"/>
      <c r="K3307" s="166" t="s">
        <v>157</v>
      </c>
      <c r="L3307" s="94"/>
    </row>
    <row r="3308" spans="1:12" ht="15" customHeight="1">
      <c r="A3308" s="91">
        <v>2001051</v>
      </c>
      <c r="B3308" s="41" t="s">
        <v>87</v>
      </c>
      <c r="C3308" s="43">
        <v>201</v>
      </c>
      <c r="D3308" s="41" t="s">
        <v>152</v>
      </c>
      <c r="E3308" s="41">
        <v>142900</v>
      </c>
      <c r="F3308" s="202" t="s">
        <v>156</v>
      </c>
      <c r="G3308" s="41"/>
      <c r="H3308" s="41"/>
      <c r="I3308" s="41">
        <v>320.66000000000003</v>
      </c>
      <c r="J3308" s="203"/>
      <c r="K3308" s="166" t="s">
        <v>157</v>
      </c>
      <c r="L3308" s="94"/>
    </row>
    <row r="3309" spans="1:12" ht="15" customHeight="1">
      <c r="A3309" s="91">
        <v>2001051</v>
      </c>
      <c r="B3309" s="41" t="s">
        <v>87</v>
      </c>
      <c r="C3309" s="43">
        <v>201</v>
      </c>
      <c r="D3309" s="41" t="s">
        <v>152</v>
      </c>
      <c r="E3309" s="41">
        <v>142900</v>
      </c>
      <c r="F3309" s="202" t="s">
        <v>156</v>
      </c>
      <c r="G3309" s="41"/>
      <c r="H3309" s="41"/>
      <c r="I3309" s="41">
        <v>452.96</v>
      </c>
      <c r="J3309" s="203"/>
      <c r="K3309" s="166" t="s">
        <v>157</v>
      </c>
      <c r="L3309" s="94"/>
    </row>
    <row r="3310" spans="1:12" ht="15" customHeight="1">
      <c r="A3310" s="91">
        <v>2001051</v>
      </c>
      <c r="B3310" s="41" t="s">
        <v>87</v>
      </c>
      <c r="C3310" s="43">
        <v>201</v>
      </c>
      <c r="D3310" s="41" t="s">
        <v>152</v>
      </c>
      <c r="E3310" s="41">
        <v>142900</v>
      </c>
      <c r="F3310" s="202" t="s">
        <v>156</v>
      </c>
      <c r="G3310" s="41"/>
      <c r="H3310" s="41"/>
      <c r="I3310" s="41">
        <v>640.42999999999995</v>
      </c>
      <c r="J3310" s="203"/>
      <c r="K3310" s="166" t="s">
        <v>157</v>
      </c>
      <c r="L3310" s="94"/>
    </row>
    <row r="3311" spans="1:12" ht="15" customHeight="1">
      <c r="A3311" s="91">
        <v>2001051</v>
      </c>
      <c r="B3311" s="41" t="s">
        <v>87</v>
      </c>
      <c r="C3311" s="43">
        <v>201</v>
      </c>
      <c r="D3311" s="41" t="s">
        <v>152</v>
      </c>
      <c r="E3311" s="41">
        <v>142900</v>
      </c>
      <c r="F3311" s="202" t="s">
        <v>156</v>
      </c>
      <c r="G3311" s="41"/>
      <c r="H3311" s="41"/>
      <c r="I3311" s="41">
        <v>936.15</v>
      </c>
      <c r="J3311" s="203"/>
      <c r="K3311" s="166" t="s">
        <v>157</v>
      </c>
      <c r="L3311" s="94"/>
    </row>
    <row r="3312" spans="1:12" ht="15" customHeight="1">
      <c r="A3312" s="91">
        <v>2000010</v>
      </c>
      <c r="B3312" s="41" t="s">
        <v>159</v>
      </c>
      <c r="C3312" s="43">
        <v>201</v>
      </c>
      <c r="D3312" s="41" t="s">
        <v>152</v>
      </c>
      <c r="E3312" s="41">
        <v>142900</v>
      </c>
      <c r="F3312" s="202" t="s">
        <v>156</v>
      </c>
      <c r="G3312" s="41"/>
      <c r="H3312" s="41"/>
      <c r="I3312" s="41">
        <v>1740.25</v>
      </c>
      <c r="J3312" s="203"/>
      <c r="K3312" s="286" t="s">
        <v>161</v>
      </c>
      <c r="L3312" s="94"/>
    </row>
    <row r="3313" spans="1:12" ht="15" customHeight="1">
      <c r="A3313" s="91">
        <v>2001011</v>
      </c>
      <c r="B3313" s="41" t="s">
        <v>97</v>
      </c>
      <c r="C3313" s="43">
        <v>201</v>
      </c>
      <c r="D3313" s="41" t="s">
        <v>152</v>
      </c>
      <c r="E3313" s="41">
        <v>142900</v>
      </c>
      <c r="F3313" s="202" t="s">
        <v>156</v>
      </c>
      <c r="G3313" s="41"/>
      <c r="H3313" s="41"/>
      <c r="I3313" s="41">
        <v>200</v>
      </c>
      <c r="J3313" s="203"/>
      <c r="K3313" s="166" t="s">
        <v>157</v>
      </c>
      <c r="L3313" s="94"/>
    </row>
    <row r="3314" spans="1:12" ht="15" customHeight="1">
      <c r="A3314" s="91">
        <v>2001051</v>
      </c>
      <c r="B3314" s="41" t="s">
        <v>87</v>
      </c>
      <c r="C3314" s="43">
        <v>201</v>
      </c>
      <c r="D3314" s="41" t="s">
        <v>152</v>
      </c>
      <c r="E3314" s="41">
        <v>142900</v>
      </c>
      <c r="F3314" s="202" t="s">
        <v>156</v>
      </c>
      <c r="G3314" s="41"/>
      <c r="H3314" s="41"/>
      <c r="I3314" s="41">
        <v>294.19</v>
      </c>
      <c r="J3314" s="203"/>
      <c r="K3314" s="166" t="s">
        <v>157</v>
      </c>
      <c r="L3314" s="94"/>
    </row>
    <row r="3315" spans="1:12" ht="15" customHeight="1">
      <c r="A3315" s="91">
        <v>2001051</v>
      </c>
      <c r="B3315" s="41" t="s">
        <v>87</v>
      </c>
      <c r="C3315" s="43">
        <v>201</v>
      </c>
      <c r="D3315" s="41" t="s">
        <v>152</v>
      </c>
      <c r="E3315" s="41">
        <v>142900</v>
      </c>
      <c r="F3315" s="202" t="s">
        <v>156</v>
      </c>
      <c r="G3315" s="41"/>
      <c r="H3315" s="41"/>
      <c r="I3315" s="41">
        <v>3375.4</v>
      </c>
      <c r="J3315" s="203"/>
      <c r="K3315" s="166" t="s">
        <v>157</v>
      </c>
      <c r="L3315" s="94"/>
    </row>
    <row r="3316" spans="1:12" ht="15" customHeight="1">
      <c r="A3316" s="91">
        <v>2001051</v>
      </c>
      <c r="B3316" s="41" t="s">
        <v>87</v>
      </c>
      <c r="C3316" s="43">
        <v>201</v>
      </c>
      <c r="D3316" s="41" t="s">
        <v>152</v>
      </c>
      <c r="E3316" s="41">
        <v>142900</v>
      </c>
      <c r="F3316" s="202" t="s">
        <v>156</v>
      </c>
      <c r="G3316" s="41"/>
      <c r="H3316" s="41"/>
      <c r="I3316" s="41">
        <v>447.84</v>
      </c>
      <c r="J3316" s="203"/>
      <c r="K3316" s="166" t="s">
        <v>157</v>
      </c>
      <c r="L3316" s="94"/>
    </row>
    <row r="3317" spans="1:12" ht="15" customHeight="1">
      <c r="A3317" s="91">
        <v>2001051</v>
      </c>
      <c r="B3317" s="41" t="s">
        <v>87</v>
      </c>
      <c r="C3317" s="43">
        <v>201</v>
      </c>
      <c r="D3317" s="41" t="s">
        <v>152</v>
      </c>
      <c r="E3317" s="41">
        <v>142900</v>
      </c>
      <c r="F3317" s="202" t="s">
        <v>156</v>
      </c>
      <c r="G3317" s="41"/>
      <c r="H3317" s="41"/>
      <c r="I3317" s="41">
        <v>1030.45</v>
      </c>
      <c r="J3317" s="203"/>
      <c r="K3317" s="166" t="s">
        <v>157</v>
      </c>
      <c r="L3317" s="94"/>
    </row>
    <row r="3318" spans="1:12" ht="15" customHeight="1">
      <c r="A3318" s="91">
        <v>2001051</v>
      </c>
      <c r="B3318" s="41" t="s">
        <v>87</v>
      </c>
      <c r="C3318" s="43">
        <v>201</v>
      </c>
      <c r="D3318" s="41" t="s">
        <v>152</v>
      </c>
      <c r="E3318" s="41">
        <v>142900</v>
      </c>
      <c r="F3318" s="202" t="s">
        <v>156</v>
      </c>
      <c r="G3318" s="41"/>
      <c r="H3318" s="41"/>
      <c r="I3318" s="41">
        <v>377.18</v>
      </c>
      <c r="J3318" s="203"/>
      <c r="K3318" s="166" t="s">
        <v>157</v>
      </c>
      <c r="L3318" s="94"/>
    </row>
    <row r="3319" spans="1:12" ht="15" customHeight="1">
      <c r="A3319" s="91">
        <v>2001051</v>
      </c>
      <c r="B3319" s="41" t="s">
        <v>87</v>
      </c>
      <c r="C3319" s="43">
        <v>201</v>
      </c>
      <c r="D3319" s="41" t="s">
        <v>152</v>
      </c>
      <c r="E3319" s="41">
        <v>142900</v>
      </c>
      <c r="F3319" s="202" t="s">
        <v>156</v>
      </c>
      <c r="G3319" s="41"/>
      <c r="H3319" s="41"/>
      <c r="I3319" s="41">
        <v>105.72</v>
      </c>
      <c r="J3319" s="203"/>
      <c r="K3319" s="166" t="s">
        <v>157</v>
      </c>
      <c r="L3319" s="94"/>
    </row>
    <row r="3320" spans="1:12" ht="15" customHeight="1">
      <c r="A3320" s="91">
        <v>2001051</v>
      </c>
      <c r="B3320" s="41" t="s">
        <v>87</v>
      </c>
      <c r="C3320" s="43">
        <v>201</v>
      </c>
      <c r="D3320" s="41" t="s">
        <v>152</v>
      </c>
      <c r="E3320" s="41">
        <v>142900</v>
      </c>
      <c r="F3320" s="202" t="s">
        <v>156</v>
      </c>
      <c r="G3320" s="41"/>
      <c r="H3320" s="41"/>
      <c r="I3320" s="41">
        <v>555</v>
      </c>
      <c r="J3320" s="203"/>
      <c r="K3320" s="166" t="s">
        <v>157</v>
      </c>
      <c r="L3320" s="94"/>
    </row>
    <row r="3321" spans="1:12" ht="15" customHeight="1">
      <c r="A3321" s="91">
        <v>2001051</v>
      </c>
      <c r="B3321" s="41" t="s">
        <v>87</v>
      </c>
      <c r="C3321" s="43">
        <v>201</v>
      </c>
      <c r="D3321" s="41" t="s">
        <v>152</v>
      </c>
      <c r="E3321" s="41">
        <v>142900</v>
      </c>
      <c r="F3321" s="202" t="s">
        <v>156</v>
      </c>
      <c r="G3321" s="41"/>
      <c r="H3321" s="41"/>
      <c r="I3321" s="41">
        <v>756.83</v>
      </c>
      <c r="J3321" s="203"/>
      <c r="K3321" s="166" t="s">
        <v>157</v>
      </c>
      <c r="L3321" s="94"/>
    </row>
    <row r="3322" spans="1:12" ht="15" customHeight="1">
      <c r="A3322" s="91">
        <v>2001051</v>
      </c>
      <c r="B3322" s="41" t="s">
        <v>87</v>
      </c>
      <c r="C3322" s="43">
        <v>201</v>
      </c>
      <c r="D3322" s="41" t="s">
        <v>152</v>
      </c>
      <c r="E3322" s="41">
        <v>142900</v>
      </c>
      <c r="F3322" s="202" t="s">
        <v>156</v>
      </c>
      <c r="G3322" s="41"/>
      <c r="H3322" s="41"/>
      <c r="I3322" s="41">
        <v>1285.0999999999999</v>
      </c>
      <c r="J3322" s="203"/>
      <c r="K3322" s="166" t="s">
        <v>157</v>
      </c>
      <c r="L3322" s="94"/>
    </row>
    <row r="3323" spans="1:12" ht="15" customHeight="1">
      <c r="A3323" s="91">
        <v>2001051</v>
      </c>
      <c r="B3323" s="41" t="s">
        <v>87</v>
      </c>
      <c r="C3323" s="43">
        <v>201</v>
      </c>
      <c r="D3323" s="41" t="s">
        <v>152</v>
      </c>
      <c r="E3323" s="41">
        <v>142900</v>
      </c>
      <c r="F3323" s="202" t="s">
        <v>156</v>
      </c>
      <c r="G3323" s="41"/>
      <c r="H3323" s="41"/>
      <c r="I3323" s="41">
        <v>188.76</v>
      </c>
      <c r="J3323" s="203"/>
      <c r="K3323" s="166" t="s">
        <v>157</v>
      </c>
      <c r="L3323" s="94"/>
    </row>
    <row r="3324" spans="1:12" ht="15" customHeight="1">
      <c r="A3324" s="91">
        <v>2001041</v>
      </c>
      <c r="B3324" s="41" t="s">
        <v>98</v>
      </c>
      <c r="C3324" s="43">
        <v>201</v>
      </c>
      <c r="D3324" s="41" t="s">
        <v>152</v>
      </c>
      <c r="E3324" s="41">
        <v>142900</v>
      </c>
      <c r="F3324" s="202" t="s">
        <v>156</v>
      </c>
      <c r="G3324" s="41"/>
      <c r="H3324" s="41"/>
      <c r="I3324" s="41">
        <v>580.13</v>
      </c>
      <c r="J3324" s="203"/>
      <c r="K3324" s="166" t="s">
        <v>157</v>
      </c>
      <c r="L3324" s="94"/>
    </row>
    <row r="3325" spans="1:12" ht="15" customHeight="1">
      <c r="A3325" s="91">
        <v>2001041</v>
      </c>
      <c r="B3325" s="41" t="s">
        <v>98</v>
      </c>
      <c r="C3325" s="43">
        <v>201</v>
      </c>
      <c r="D3325" s="41" t="s">
        <v>152</v>
      </c>
      <c r="E3325" s="41">
        <v>142900</v>
      </c>
      <c r="F3325" s="202" t="s">
        <v>156</v>
      </c>
      <c r="G3325" s="41"/>
      <c r="H3325" s="41"/>
      <c r="I3325" s="41">
        <v>147.09</v>
      </c>
      <c r="J3325" s="203"/>
      <c r="K3325" s="166" t="s">
        <v>157</v>
      </c>
      <c r="L3325" s="94"/>
    </row>
    <row r="3326" spans="1:12" ht="15" customHeight="1">
      <c r="A3326" s="91">
        <v>2001041</v>
      </c>
      <c r="B3326" s="41" t="s">
        <v>98</v>
      </c>
      <c r="C3326" s="43">
        <v>201</v>
      </c>
      <c r="D3326" s="41" t="s">
        <v>152</v>
      </c>
      <c r="E3326" s="41">
        <v>142900</v>
      </c>
      <c r="F3326" s="202" t="s">
        <v>156</v>
      </c>
      <c r="G3326" s="41"/>
      <c r="H3326" s="41"/>
      <c r="I3326" s="41">
        <v>60.45</v>
      </c>
      <c r="J3326" s="203"/>
      <c r="K3326" s="166" t="s">
        <v>157</v>
      </c>
      <c r="L3326" s="94"/>
    </row>
    <row r="3327" spans="1:12" ht="15" customHeight="1">
      <c r="A3327" s="91">
        <v>2001041</v>
      </c>
      <c r="B3327" s="41" t="s">
        <v>98</v>
      </c>
      <c r="C3327" s="43">
        <v>201</v>
      </c>
      <c r="D3327" s="41" t="s">
        <v>152</v>
      </c>
      <c r="E3327" s="41">
        <v>142900</v>
      </c>
      <c r="F3327" s="202" t="s">
        <v>156</v>
      </c>
      <c r="G3327" s="41"/>
      <c r="H3327" s="41"/>
      <c r="I3327" s="41">
        <v>131.25</v>
      </c>
      <c r="J3327" s="203"/>
      <c r="K3327" s="166" t="s">
        <v>157</v>
      </c>
      <c r="L3327" s="94"/>
    </row>
    <row r="3328" spans="1:12" ht="15" customHeight="1">
      <c r="A3328" s="91">
        <v>2001041</v>
      </c>
      <c r="B3328" s="41" t="s">
        <v>98</v>
      </c>
      <c r="C3328" s="43">
        <v>201</v>
      </c>
      <c r="D3328" s="41" t="s">
        <v>152</v>
      </c>
      <c r="E3328" s="41">
        <v>142900</v>
      </c>
      <c r="F3328" s="202" t="s">
        <v>156</v>
      </c>
      <c r="G3328" s="41"/>
      <c r="H3328" s="41"/>
      <c r="I3328" s="41">
        <v>149.56</v>
      </c>
      <c r="J3328" s="203"/>
      <c r="K3328" s="166" t="s">
        <v>157</v>
      </c>
      <c r="L3328" s="94"/>
    </row>
    <row r="3329" spans="1:12" ht="15" customHeight="1">
      <c r="A3329" s="91">
        <v>2001041</v>
      </c>
      <c r="B3329" s="41" t="s">
        <v>98</v>
      </c>
      <c r="C3329" s="43">
        <v>201</v>
      </c>
      <c r="D3329" s="41" t="s">
        <v>152</v>
      </c>
      <c r="E3329" s="41">
        <v>142900</v>
      </c>
      <c r="F3329" s="202" t="s">
        <v>156</v>
      </c>
      <c r="G3329" s="41"/>
      <c r="H3329" s="41"/>
      <c r="I3329" s="41">
        <v>112.5</v>
      </c>
      <c r="J3329" s="203"/>
      <c r="K3329" s="166" t="s">
        <v>157</v>
      </c>
      <c r="L3329" s="94"/>
    </row>
    <row r="3330" spans="1:12" ht="15" customHeight="1">
      <c r="A3330" s="91">
        <v>2001041</v>
      </c>
      <c r="B3330" s="41" t="s">
        <v>98</v>
      </c>
      <c r="C3330" s="43">
        <v>201</v>
      </c>
      <c r="D3330" s="41" t="s">
        <v>152</v>
      </c>
      <c r="E3330" s="41">
        <v>142900</v>
      </c>
      <c r="F3330" s="202" t="s">
        <v>156</v>
      </c>
      <c r="G3330" s="41"/>
      <c r="H3330" s="41"/>
      <c r="I3330" s="41">
        <v>96.5</v>
      </c>
      <c r="J3330" s="203"/>
      <c r="K3330" s="166" t="s">
        <v>157</v>
      </c>
      <c r="L3330" s="94"/>
    </row>
    <row r="3331" spans="1:12" ht="15" customHeight="1">
      <c r="A3331" s="91">
        <v>2001041</v>
      </c>
      <c r="B3331" s="41" t="s">
        <v>98</v>
      </c>
      <c r="C3331" s="43">
        <v>201</v>
      </c>
      <c r="D3331" s="41" t="s">
        <v>152</v>
      </c>
      <c r="E3331" s="41">
        <v>142900</v>
      </c>
      <c r="F3331" s="202" t="s">
        <v>156</v>
      </c>
      <c r="G3331" s="41"/>
      <c r="H3331" s="41"/>
      <c r="I3331" s="41">
        <v>267.77999999999997</v>
      </c>
      <c r="J3331" s="203"/>
      <c r="K3331" s="166" t="s">
        <v>157</v>
      </c>
      <c r="L3331" s="94"/>
    </row>
    <row r="3332" spans="1:12" ht="15" customHeight="1">
      <c r="A3332" s="91">
        <v>2001041</v>
      </c>
      <c r="B3332" s="41" t="s">
        <v>98</v>
      </c>
      <c r="C3332" s="43">
        <v>201</v>
      </c>
      <c r="D3332" s="41" t="s">
        <v>152</v>
      </c>
      <c r="E3332" s="41">
        <v>142900</v>
      </c>
      <c r="F3332" s="202" t="s">
        <v>156</v>
      </c>
      <c r="G3332" s="41"/>
      <c r="H3332" s="41"/>
      <c r="I3332" s="41">
        <v>651.25</v>
      </c>
      <c r="J3332" s="203"/>
      <c r="K3332" s="166" t="s">
        <v>157</v>
      </c>
      <c r="L3332" s="94"/>
    </row>
    <row r="3333" spans="1:12" ht="15" customHeight="1">
      <c r="A3333" s="91">
        <v>2001041</v>
      </c>
      <c r="B3333" s="41" t="s">
        <v>98</v>
      </c>
      <c r="C3333" s="43">
        <v>201</v>
      </c>
      <c r="D3333" s="41" t="s">
        <v>152</v>
      </c>
      <c r="E3333" s="41">
        <v>142900</v>
      </c>
      <c r="F3333" s="202" t="s">
        <v>156</v>
      </c>
      <c r="G3333" s="41"/>
      <c r="H3333" s="41"/>
      <c r="I3333" s="41">
        <v>522.9</v>
      </c>
      <c r="J3333" s="203"/>
      <c r="K3333" s="166" t="s">
        <v>157</v>
      </c>
      <c r="L3333" s="94"/>
    </row>
    <row r="3334" spans="1:12" ht="15" customHeight="1">
      <c r="A3334" s="91">
        <v>2001021</v>
      </c>
      <c r="B3334" s="41" t="s">
        <v>89</v>
      </c>
      <c r="C3334" s="43">
        <v>201</v>
      </c>
      <c r="D3334" s="41" t="s">
        <v>152</v>
      </c>
      <c r="E3334" s="41">
        <v>142900</v>
      </c>
      <c r="F3334" s="202" t="s">
        <v>156</v>
      </c>
      <c r="G3334" s="41"/>
      <c r="H3334" s="41"/>
      <c r="I3334" s="41">
        <v>798</v>
      </c>
      <c r="J3334" s="203"/>
      <c r="K3334" s="166" t="s">
        <v>157</v>
      </c>
      <c r="L3334" s="94"/>
    </row>
    <row r="3335" spans="1:12" ht="15" customHeight="1">
      <c r="A3335" s="91">
        <v>2001021</v>
      </c>
      <c r="B3335" s="41" t="s">
        <v>89</v>
      </c>
      <c r="C3335" s="43">
        <v>201</v>
      </c>
      <c r="D3335" s="41" t="s">
        <v>152</v>
      </c>
      <c r="E3335" s="41">
        <v>142900</v>
      </c>
      <c r="F3335" s="202" t="s">
        <v>156</v>
      </c>
      <c r="G3335" s="41"/>
      <c r="H3335" s="41"/>
      <c r="I3335" s="41">
        <v>347.25</v>
      </c>
      <c r="J3335" s="203"/>
      <c r="K3335" s="166" t="s">
        <v>157</v>
      </c>
      <c r="L3335" s="94"/>
    </row>
    <row r="3336" spans="1:12" ht="15" customHeight="1">
      <c r="A3336" s="91">
        <v>2001021</v>
      </c>
      <c r="B3336" s="41" t="s">
        <v>89</v>
      </c>
      <c r="C3336" s="43">
        <v>201</v>
      </c>
      <c r="D3336" s="41" t="s">
        <v>152</v>
      </c>
      <c r="E3336" s="41">
        <v>142900</v>
      </c>
      <c r="F3336" s="202" t="s">
        <v>156</v>
      </c>
      <c r="G3336" s="41"/>
      <c r="H3336" s="41"/>
      <c r="I3336" s="41">
        <v>131.25</v>
      </c>
      <c r="J3336" s="203"/>
      <c r="K3336" s="166" t="s">
        <v>157</v>
      </c>
      <c r="L3336" s="94"/>
    </row>
    <row r="3337" spans="1:12" ht="15" customHeight="1">
      <c r="A3337" s="91">
        <v>2001021</v>
      </c>
      <c r="B3337" s="41" t="s">
        <v>89</v>
      </c>
      <c r="C3337" s="43">
        <v>201</v>
      </c>
      <c r="D3337" s="41" t="s">
        <v>152</v>
      </c>
      <c r="E3337" s="41">
        <v>142900</v>
      </c>
      <c r="F3337" s="202" t="s">
        <v>156</v>
      </c>
      <c r="G3337" s="41"/>
      <c r="H3337" s="41"/>
      <c r="I3337" s="41">
        <v>6250</v>
      </c>
      <c r="J3337" s="203"/>
      <c r="K3337" s="166" t="s">
        <v>157</v>
      </c>
      <c r="L3337" s="94"/>
    </row>
    <row r="3338" spans="1:12" ht="15" customHeight="1">
      <c r="A3338" s="91">
        <v>2001021</v>
      </c>
      <c r="B3338" s="41" t="s">
        <v>89</v>
      </c>
      <c r="C3338" s="43">
        <v>201</v>
      </c>
      <c r="D3338" s="41" t="s">
        <v>152</v>
      </c>
      <c r="E3338" s="41">
        <v>142900</v>
      </c>
      <c r="F3338" s="202" t="s">
        <v>156</v>
      </c>
      <c r="G3338" s="41"/>
      <c r="H3338" s="41"/>
      <c r="I3338" s="41">
        <v>268.5</v>
      </c>
      <c r="J3338" s="203"/>
      <c r="K3338" s="166" t="s">
        <v>157</v>
      </c>
      <c r="L3338" s="94"/>
    </row>
    <row r="3339" spans="1:12" ht="15" customHeight="1">
      <c r="A3339" s="91">
        <v>2001021</v>
      </c>
      <c r="B3339" s="41" t="s">
        <v>89</v>
      </c>
      <c r="C3339" s="43">
        <v>201</v>
      </c>
      <c r="D3339" s="41" t="s">
        <v>152</v>
      </c>
      <c r="E3339" s="41">
        <v>142900</v>
      </c>
      <c r="F3339" s="202" t="s">
        <v>156</v>
      </c>
      <c r="G3339" s="41"/>
      <c r="H3339" s="41"/>
      <c r="I3339" s="41">
        <v>-2281.94</v>
      </c>
      <c r="J3339" s="203"/>
      <c r="K3339" s="166" t="s">
        <v>157</v>
      </c>
      <c r="L3339" s="94"/>
    </row>
    <row r="3340" spans="1:12" ht="15" customHeight="1">
      <c r="A3340" s="91">
        <v>2001021</v>
      </c>
      <c r="B3340" s="41" t="s">
        <v>89</v>
      </c>
      <c r="C3340" s="43">
        <v>201</v>
      </c>
      <c r="D3340" s="41" t="s">
        <v>152</v>
      </c>
      <c r="E3340" s="41">
        <v>142900</v>
      </c>
      <c r="F3340" s="202" t="s">
        <v>156</v>
      </c>
      <c r="G3340" s="41"/>
      <c r="H3340" s="41"/>
      <c r="I3340" s="41">
        <v>112.5</v>
      </c>
      <c r="J3340" s="203"/>
      <c r="K3340" s="166" t="s">
        <v>157</v>
      </c>
      <c r="L3340" s="94"/>
    </row>
    <row r="3341" spans="1:12" ht="15" customHeight="1">
      <c r="A3341" s="91">
        <v>2001021</v>
      </c>
      <c r="B3341" s="41" t="s">
        <v>89</v>
      </c>
      <c r="C3341" s="43">
        <v>201</v>
      </c>
      <c r="D3341" s="41" t="s">
        <v>152</v>
      </c>
      <c r="E3341" s="41">
        <v>142900</v>
      </c>
      <c r="F3341" s="202" t="s">
        <v>156</v>
      </c>
      <c r="G3341" s="41"/>
      <c r="H3341" s="41"/>
      <c r="I3341" s="41">
        <v>700.63</v>
      </c>
      <c r="J3341" s="203"/>
      <c r="K3341" s="166" t="s">
        <v>157</v>
      </c>
      <c r="L3341" s="94"/>
    </row>
    <row r="3342" spans="1:12" ht="15" customHeight="1">
      <c r="A3342" s="91">
        <v>2001021</v>
      </c>
      <c r="B3342" s="41" t="s">
        <v>89</v>
      </c>
      <c r="C3342" s="43">
        <v>201</v>
      </c>
      <c r="D3342" s="41" t="s">
        <v>152</v>
      </c>
      <c r="E3342" s="41">
        <v>142900</v>
      </c>
      <c r="F3342" s="202" t="s">
        <v>156</v>
      </c>
      <c r="G3342" s="41"/>
      <c r="H3342" s="41"/>
      <c r="I3342" s="41">
        <v>114.74</v>
      </c>
      <c r="J3342" s="203"/>
      <c r="K3342" s="166" t="s">
        <v>157</v>
      </c>
      <c r="L3342" s="94"/>
    </row>
    <row r="3343" spans="1:12" ht="15" customHeight="1">
      <c r="A3343" s="91">
        <v>2001021</v>
      </c>
      <c r="B3343" s="41" t="s">
        <v>89</v>
      </c>
      <c r="C3343" s="43">
        <v>201</v>
      </c>
      <c r="D3343" s="41" t="s">
        <v>152</v>
      </c>
      <c r="E3343" s="41">
        <v>142900</v>
      </c>
      <c r="F3343" s="202" t="s">
        <v>156</v>
      </c>
      <c r="G3343" s="41"/>
      <c r="H3343" s="41"/>
      <c r="I3343" s="41">
        <v>93.45</v>
      </c>
      <c r="J3343" s="203"/>
      <c r="K3343" s="166" t="s">
        <v>157</v>
      </c>
      <c r="L3343" s="94"/>
    </row>
    <row r="3344" spans="1:12" ht="15" customHeight="1">
      <c r="A3344" s="91">
        <v>2001021</v>
      </c>
      <c r="B3344" s="41" t="s">
        <v>89</v>
      </c>
      <c r="C3344" s="43">
        <v>201</v>
      </c>
      <c r="D3344" s="41" t="s">
        <v>152</v>
      </c>
      <c r="E3344" s="41">
        <v>142900</v>
      </c>
      <c r="F3344" s="202" t="s">
        <v>156</v>
      </c>
      <c r="G3344" s="41"/>
      <c r="H3344" s="41"/>
      <c r="I3344" s="41">
        <v>571.5</v>
      </c>
      <c r="J3344" s="203"/>
      <c r="K3344" s="166" t="s">
        <v>157</v>
      </c>
      <c r="L3344" s="94"/>
    </row>
    <row r="3345" spans="1:12" ht="15" customHeight="1">
      <c r="A3345" s="91">
        <v>2001051</v>
      </c>
      <c r="B3345" s="41" t="s">
        <v>87</v>
      </c>
      <c r="C3345" s="43">
        <v>201</v>
      </c>
      <c r="D3345" s="41" t="s">
        <v>152</v>
      </c>
      <c r="E3345" s="41">
        <v>142900</v>
      </c>
      <c r="F3345" s="202" t="s">
        <v>156</v>
      </c>
      <c r="G3345" s="41"/>
      <c r="H3345" s="41"/>
      <c r="I3345" s="41">
        <v>6353.75</v>
      </c>
      <c r="J3345" s="203"/>
      <c r="K3345" s="166" t="s">
        <v>157</v>
      </c>
      <c r="L3345" s="94"/>
    </row>
    <row r="3346" spans="1:12" ht="15" customHeight="1">
      <c r="A3346" s="91">
        <v>2001051</v>
      </c>
      <c r="B3346" s="41" t="s">
        <v>87</v>
      </c>
      <c r="C3346" s="43">
        <v>201</v>
      </c>
      <c r="D3346" s="41" t="s">
        <v>152</v>
      </c>
      <c r="E3346" s="41">
        <v>142900</v>
      </c>
      <c r="F3346" s="202" t="s">
        <v>156</v>
      </c>
      <c r="G3346" s="41"/>
      <c r="H3346" s="41"/>
      <c r="I3346" s="41">
        <v>156.19999999999999</v>
      </c>
      <c r="J3346" s="203"/>
      <c r="K3346" s="166" t="s">
        <v>157</v>
      </c>
      <c r="L3346" s="94"/>
    </row>
    <row r="3347" spans="1:12" ht="15" customHeight="1">
      <c r="A3347" s="91">
        <v>2001011</v>
      </c>
      <c r="B3347" s="41" t="s">
        <v>97</v>
      </c>
      <c r="C3347" s="43">
        <v>201</v>
      </c>
      <c r="D3347" s="41" t="s">
        <v>152</v>
      </c>
      <c r="E3347" s="41">
        <v>142900</v>
      </c>
      <c r="F3347" s="202" t="s">
        <v>156</v>
      </c>
      <c r="G3347" s="41"/>
      <c r="H3347" s="41"/>
      <c r="I3347" s="41">
        <v>1100.81</v>
      </c>
      <c r="J3347" s="203"/>
      <c r="K3347" s="166" t="s">
        <v>157</v>
      </c>
      <c r="L3347" s="94"/>
    </row>
    <row r="3348" spans="1:12" ht="15" customHeight="1">
      <c r="A3348" s="91">
        <v>2001011</v>
      </c>
      <c r="B3348" s="41" t="s">
        <v>97</v>
      </c>
      <c r="C3348" s="43">
        <v>201</v>
      </c>
      <c r="D3348" s="41" t="s">
        <v>152</v>
      </c>
      <c r="E3348" s="41">
        <v>142900</v>
      </c>
      <c r="F3348" s="202" t="s">
        <v>156</v>
      </c>
      <c r="G3348" s="41"/>
      <c r="H3348" s="41"/>
      <c r="I3348" s="41">
        <v>123.05</v>
      </c>
      <c r="J3348" s="203"/>
      <c r="K3348" s="166" t="s">
        <v>157</v>
      </c>
      <c r="L3348" s="94"/>
    </row>
    <row r="3349" spans="1:12" ht="15" customHeight="1">
      <c r="A3349" s="91">
        <v>2001011</v>
      </c>
      <c r="B3349" s="41" t="s">
        <v>97</v>
      </c>
      <c r="C3349" s="43">
        <v>201</v>
      </c>
      <c r="D3349" s="41" t="s">
        <v>152</v>
      </c>
      <c r="E3349" s="41">
        <v>142900</v>
      </c>
      <c r="F3349" s="202" t="s">
        <v>156</v>
      </c>
      <c r="G3349" s="41"/>
      <c r="H3349" s="41"/>
      <c r="I3349" s="41">
        <v>247.61</v>
      </c>
      <c r="J3349" s="203"/>
      <c r="K3349" s="166" t="s">
        <v>157</v>
      </c>
      <c r="L3349" s="94"/>
    </row>
    <row r="3350" spans="1:12" ht="15" customHeight="1">
      <c r="A3350" s="91">
        <v>2001011</v>
      </c>
      <c r="B3350" s="41" t="s">
        <v>97</v>
      </c>
      <c r="C3350" s="43">
        <v>201</v>
      </c>
      <c r="D3350" s="41" t="s">
        <v>152</v>
      </c>
      <c r="E3350" s="41">
        <v>142900</v>
      </c>
      <c r="F3350" s="202" t="s">
        <v>156</v>
      </c>
      <c r="G3350" s="41"/>
      <c r="H3350" s="41"/>
      <c r="I3350" s="41">
        <v>48.12</v>
      </c>
      <c r="J3350" s="203"/>
      <c r="K3350" s="166" t="s">
        <v>157</v>
      </c>
      <c r="L3350" s="94"/>
    </row>
    <row r="3351" spans="1:12" ht="15" customHeight="1">
      <c r="A3351" s="91">
        <v>2001011</v>
      </c>
      <c r="B3351" s="41" t="s">
        <v>97</v>
      </c>
      <c r="C3351" s="43">
        <v>201</v>
      </c>
      <c r="D3351" s="41" t="s">
        <v>152</v>
      </c>
      <c r="E3351" s="41">
        <v>142900</v>
      </c>
      <c r="F3351" s="202" t="s">
        <v>156</v>
      </c>
      <c r="G3351" s="41"/>
      <c r="H3351" s="41"/>
      <c r="I3351" s="41">
        <v>357.8</v>
      </c>
      <c r="J3351" s="203"/>
      <c r="K3351" s="166" t="s">
        <v>157</v>
      </c>
      <c r="L3351" s="94"/>
    </row>
    <row r="3352" spans="1:12" ht="15" customHeight="1">
      <c r="A3352" s="91">
        <v>2001011</v>
      </c>
      <c r="B3352" s="41" t="s">
        <v>97</v>
      </c>
      <c r="C3352" s="43">
        <v>201</v>
      </c>
      <c r="D3352" s="41" t="s">
        <v>152</v>
      </c>
      <c r="E3352" s="41">
        <v>142900</v>
      </c>
      <c r="F3352" s="202" t="s">
        <v>156</v>
      </c>
      <c r="G3352" s="41"/>
      <c r="H3352" s="41"/>
      <c r="I3352" s="41">
        <v>25.8</v>
      </c>
      <c r="J3352" s="203"/>
      <c r="K3352" s="166" t="s">
        <v>157</v>
      </c>
      <c r="L3352" s="94"/>
    </row>
    <row r="3353" spans="1:12" ht="15" customHeight="1">
      <c r="A3353" s="91">
        <v>2001021</v>
      </c>
      <c r="B3353" s="41" t="s">
        <v>89</v>
      </c>
      <c r="C3353" s="43">
        <v>201</v>
      </c>
      <c r="D3353" s="41" t="s">
        <v>152</v>
      </c>
      <c r="E3353" s="41">
        <v>142900</v>
      </c>
      <c r="F3353" s="202" t="s">
        <v>156</v>
      </c>
      <c r="G3353" s="41"/>
      <c r="H3353" s="41"/>
      <c r="I3353" s="41">
        <v>1937.5</v>
      </c>
      <c r="J3353" s="203"/>
      <c r="K3353" s="166" t="s">
        <v>157</v>
      </c>
      <c r="L3353" s="94"/>
    </row>
    <row r="3354" spans="1:12" ht="15" customHeight="1">
      <c r="A3354" s="91">
        <v>2001021</v>
      </c>
      <c r="B3354" s="41" t="s">
        <v>89</v>
      </c>
      <c r="C3354" s="43">
        <v>201</v>
      </c>
      <c r="D3354" s="41" t="s">
        <v>152</v>
      </c>
      <c r="E3354" s="41">
        <v>142900</v>
      </c>
      <c r="F3354" s="202" t="s">
        <v>156</v>
      </c>
      <c r="G3354" s="41"/>
      <c r="H3354" s="41"/>
      <c r="I3354" s="41">
        <v>536.14</v>
      </c>
      <c r="J3354" s="203"/>
      <c r="K3354" s="166" t="s">
        <v>157</v>
      </c>
      <c r="L3354" s="94"/>
    </row>
    <row r="3355" spans="1:12" ht="15" customHeight="1">
      <c r="A3355" s="91">
        <v>2001021</v>
      </c>
      <c r="B3355" s="41" t="s">
        <v>89</v>
      </c>
      <c r="C3355" s="43">
        <v>201</v>
      </c>
      <c r="D3355" s="41" t="s">
        <v>152</v>
      </c>
      <c r="E3355" s="41">
        <v>142900</v>
      </c>
      <c r="F3355" s="202" t="s">
        <v>156</v>
      </c>
      <c r="G3355" s="41"/>
      <c r="H3355" s="41"/>
      <c r="I3355" s="41">
        <v>75</v>
      </c>
      <c r="J3355" s="203"/>
      <c r="K3355" s="166" t="s">
        <v>157</v>
      </c>
      <c r="L3355" s="94"/>
    </row>
    <row r="3356" spans="1:12" ht="15" customHeight="1">
      <c r="A3356" s="91">
        <v>2001021</v>
      </c>
      <c r="B3356" s="41" t="s">
        <v>89</v>
      </c>
      <c r="C3356" s="43">
        <v>201</v>
      </c>
      <c r="D3356" s="41" t="s">
        <v>152</v>
      </c>
      <c r="E3356" s="41">
        <v>142900</v>
      </c>
      <c r="F3356" s="202" t="s">
        <v>156</v>
      </c>
      <c r="G3356" s="41"/>
      <c r="H3356" s="41"/>
      <c r="I3356" s="41">
        <v>79.8</v>
      </c>
      <c r="J3356" s="203"/>
      <c r="K3356" s="166" t="s">
        <v>157</v>
      </c>
      <c r="L3356" s="94"/>
    </row>
    <row r="3357" spans="1:12" ht="15" customHeight="1">
      <c r="A3357" s="91">
        <v>2001051</v>
      </c>
      <c r="B3357" s="41" t="s">
        <v>87</v>
      </c>
      <c r="C3357" s="43">
        <v>201</v>
      </c>
      <c r="D3357" s="41" t="s">
        <v>152</v>
      </c>
      <c r="E3357" s="41">
        <v>142900</v>
      </c>
      <c r="F3357" s="202" t="s">
        <v>156</v>
      </c>
      <c r="G3357" s="41"/>
      <c r="H3357" s="41"/>
      <c r="I3357" s="41">
        <v>1103.5</v>
      </c>
      <c r="J3357" s="203"/>
      <c r="K3357" s="166" t="s">
        <v>157</v>
      </c>
      <c r="L3357" s="94"/>
    </row>
    <row r="3358" spans="1:12" ht="15" customHeight="1">
      <c r="A3358" s="91">
        <v>2001051</v>
      </c>
      <c r="B3358" s="41" t="s">
        <v>87</v>
      </c>
      <c r="C3358" s="43">
        <v>201</v>
      </c>
      <c r="D3358" s="41" t="s">
        <v>152</v>
      </c>
      <c r="E3358" s="41">
        <v>142900</v>
      </c>
      <c r="F3358" s="202" t="s">
        <v>156</v>
      </c>
      <c r="G3358" s="41"/>
      <c r="H3358" s="41"/>
      <c r="I3358" s="41">
        <v>145.74</v>
      </c>
      <c r="J3358" s="203"/>
      <c r="K3358" s="166" t="s">
        <v>157</v>
      </c>
      <c r="L3358" s="94"/>
    </row>
    <row r="3359" spans="1:12" ht="15" customHeight="1">
      <c r="A3359" s="91">
        <v>2001051</v>
      </c>
      <c r="B3359" s="41" t="s">
        <v>87</v>
      </c>
      <c r="C3359" s="43">
        <v>201</v>
      </c>
      <c r="D3359" s="41" t="s">
        <v>152</v>
      </c>
      <c r="E3359" s="41">
        <v>142900</v>
      </c>
      <c r="F3359" s="202" t="s">
        <v>156</v>
      </c>
      <c r="G3359" s="41"/>
      <c r="H3359" s="41"/>
      <c r="I3359" s="41">
        <v>824.93</v>
      </c>
      <c r="J3359" s="203"/>
      <c r="K3359" s="166" t="s">
        <v>157</v>
      </c>
      <c r="L3359" s="94"/>
    </row>
    <row r="3360" spans="1:12" ht="15" customHeight="1">
      <c r="A3360" s="91">
        <v>2001051</v>
      </c>
      <c r="B3360" s="41" t="s">
        <v>87</v>
      </c>
      <c r="C3360" s="43">
        <v>201</v>
      </c>
      <c r="D3360" s="41" t="s">
        <v>152</v>
      </c>
      <c r="E3360" s="41">
        <v>142900</v>
      </c>
      <c r="F3360" s="202" t="s">
        <v>156</v>
      </c>
      <c r="G3360" s="41"/>
      <c r="H3360" s="41"/>
      <c r="I3360" s="41">
        <v>108.13</v>
      </c>
      <c r="J3360" s="203"/>
      <c r="K3360" s="166" t="s">
        <v>157</v>
      </c>
      <c r="L3360" s="94"/>
    </row>
    <row r="3361" spans="1:12" ht="15" customHeight="1">
      <c r="A3361" s="91">
        <v>2001051</v>
      </c>
      <c r="B3361" s="41" t="s">
        <v>87</v>
      </c>
      <c r="C3361" s="43">
        <v>201</v>
      </c>
      <c r="D3361" s="41" t="s">
        <v>152</v>
      </c>
      <c r="E3361" s="41">
        <v>142900</v>
      </c>
      <c r="F3361" s="202" t="s">
        <v>156</v>
      </c>
      <c r="G3361" s="41"/>
      <c r="H3361" s="41"/>
      <c r="I3361" s="41">
        <v>3304.75</v>
      </c>
      <c r="J3361" s="203"/>
      <c r="K3361" s="166" t="s">
        <v>157</v>
      </c>
      <c r="L3361" s="94"/>
    </row>
    <row r="3362" spans="1:12" ht="15" customHeight="1">
      <c r="A3362" s="91">
        <v>2000010</v>
      </c>
      <c r="B3362" s="41" t="s">
        <v>159</v>
      </c>
      <c r="C3362" s="43">
        <v>201</v>
      </c>
      <c r="D3362" s="41" t="s">
        <v>152</v>
      </c>
      <c r="E3362" s="41">
        <v>142900</v>
      </c>
      <c r="F3362" s="202" t="s">
        <v>156</v>
      </c>
      <c r="G3362" s="41"/>
      <c r="H3362" s="41"/>
      <c r="I3362" s="41">
        <v>126</v>
      </c>
      <c r="J3362" s="203"/>
      <c r="K3362" s="286" t="s">
        <v>161</v>
      </c>
      <c r="L3362" s="94"/>
    </row>
    <row r="3363" spans="1:12" ht="15" customHeight="1">
      <c r="A3363" s="91">
        <v>2000010</v>
      </c>
      <c r="B3363" s="41" t="s">
        <v>159</v>
      </c>
      <c r="C3363" s="43">
        <v>201</v>
      </c>
      <c r="D3363" s="41" t="s">
        <v>152</v>
      </c>
      <c r="E3363" s="41">
        <v>142900</v>
      </c>
      <c r="F3363" s="202" t="s">
        <v>156</v>
      </c>
      <c r="G3363" s="41"/>
      <c r="H3363" s="41"/>
      <c r="I3363" s="41">
        <v>21.56</v>
      </c>
      <c r="J3363" s="203"/>
      <c r="K3363" s="286" t="s">
        <v>161</v>
      </c>
      <c r="L3363" s="94"/>
    </row>
    <row r="3364" spans="1:12" ht="15" customHeight="1">
      <c r="A3364" s="91">
        <v>2001041</v>
      </c>
      <c r="B3364" s="41" t="s">
        <v>98</v>
      </c>
      <c r="C3364" s="43">
        <v>201</v>
      </c>
      <c r="D3364" s="41" t="s">
        <v>152</v>
      </c>
      <c r="E3364" s="41">
        <v>142900</v>
      </c>
      <c r="F3364" s="202" t="s">
        <v>156</v>
      </c>
      <c r="G3364" s="41"/>
      <c r="H3364" s="41"/>
      <c r="I3364" s="41">
        <v>290.94</v>
      </c>
      <c r="J3364" s="203"/>
      <c r="K3364" s="166" t="s">
        <v>157</v>
      </c>
      <c r="L3364" s="94"/>
    </row>
    <row r="3365" spans="1:12" ht="15" customHeight="1">
      <c r="A3365" s="91">
        <v>2001041</v>
      </c>
      <c r="B3365" s="41" t="s">
        <v>98</v>
      </c>
      <c r="C3365" s="43">
        <v>201</v>
      </c>
      <c r="D3365" s="41" t="s">
        <v>152</v>
      </c>
      <c r="E3365" s="41">
        <v>142900</v>
      </c>
      <c r="F3365" s="202" t="s">
        <v>156</v>
      </c>
      <c r="G3365" s="41"/>
      <c r="H3365" s="41"/>
      <c r="I3365" s="41">
        <v>250.62</v>
      </c>
      <c r="J3365" s="203"/>
      <c r="K3365" s="166" t="s">
        <v>157</v>
      </c>
      <c r="L3365" s="94"/>
    </row>
    <row r="3366" spans="1:12" ht="15" customHeight="1">
      <c r="A3366" s="91">
        <v>2001041</v>
      </c>
      <c r="B3366" s="41" t="s">
        <v>98</v>
      </c>
      <c r="C3366" s="43">
        <v>201</v>
      </c>
      <c r="D3366" s="41" t="s">
        <v>152</v>
      </c>
      <c r="E3366" s="41">
        <v>142900</v>
      </c>
      <c r="F3366" s="202" t="s">
        <v>156</v>
      </c>
      <c r="G3366" s="41"/>
      <c r="H3366" s="41"/>
      <c r="I3366" s="41">
        <v>1945.64</v>
      </c>
      <c r="J3366" s="203"/>
      <c r="K3366" s="166" t="s">
        <v>157</v>
      </c>
      <c r="L3366" s="94"/>
    </row>
    <row r="3367" spans="1:12" ht="15" customHeight="1">
      <c r="A3367" s="91">
        <v>2001041</v>
      </c>
      <c r="B3367" s="41" t="s">
        <v>98</v>
      </c>
      <c r="C3367" s="43">
        <v>201</v>
      </c>
      <c r="D3367" s="41" t="s">
        <v>152</v>
      </c>
      <c r="E3367" s="41">
        <v>142900</v>
      </c>
      <c r="F3367" s="202" t="s">
        <v>156</v>
      </c>
      <c r="G3367" s="41"/>
      <c r="H3367" s="41"/>
      <c r="I3367" s="41">
        <v>851</v>
      </c>
      <c r="J3367" s="203"/>
      <c r="K3367" s="166" t="s">
        <v>157</v>
      </c>
      <c r="L3367" s="94"/>
    </row>
    <row r="3368" spans="1:12" ht="15" customHeight="1">
      <c r="A3368" s="91">
        <v>2001041</v>
      </c>
      <c r="B3368" s="41" t="s">
        <v>98</v>
      </c>
      <c r="C3368" s="43">
        <v>201</v>
      </c>
      <c r="D3368" s="41" t="s">
        <v>152</v>
      </c>
      <c r="E3368" s="41">
        <v>142900</v>
      </c>
      <c r="F3368" s="202" t="s">
        <v>156</v>
      </c>
      <c r="G3368" s="41"/>
      <c r="H3368" s="41"/>
      <c r="I3368" s="41">
        <v>1420</v>
      </c>
      <c r="J3368" s="203"/>
      <c r="K3368" s="166" t="s">
        <v>157</v>
      </c>
      <c r="L3368" s="94"/>
    </row>
    <row r="3369" spans="1:12" ht="15" customHeight="1">
      <c r="A3369" s="91">
        <v>2001041</v>
      </c>
      <c r="B3369" s="41" t="s">
        <v>98</v>
      </c>
      <c r="C3369" s="43">
        <v>201</v>
      </c>
      <c r="D3369" s="41" t="s">
        <v>152</v>
      </c>
      <c r="E3369" s="41">
        <v>142900</v>
      </c>
      <c r="F3369" s="202" t="s">
        <v>156</v>
      </c>
      <c r="G3369" s="41"/>
      <c r="H3369" s="41"/>
      <c r="I3369" s="41">
        <v>2220.2199999999998</v>
      </c>
      <c r="J3369" s="203"/>
      <c r="K3369" s="166" t="s">
        <v>157</v>
      </c>
      <c r="L3369" s="94"/>
    </row>
    <row r="3370" spans="1:12" ht="15" customHeight="1">
      <c r="A3370" s="91">
        <v>2001041</v>
      </c>
      <c r="B3370" s="41" t="s">
        <v>98</v>
      </c>
      <c r="C3370" s="43">
        <v>201</v>
      </c>
      <c r="D3370" s="41" t="s">
        <v>152</v>
      </c>
      <c r="E3370" s="41">
        <v>142900</v>
      </c>
      <c r="F3370" s="202" t="s">
        <v>156</v>
      </c>
      <c r="G3370" s="41"/>
      <c r="H3370" s="41"/>
      <c r="I3370" s="41">
        <v>2390.88</v>
      </c>
      <c r="J3370" s="203"/>
      <c r="K3370" s="166" t="s">
        <v>157</v>
      </c>
      <c r="L3370" s="94"/>
    </row>
    <row r="3371" spans="1:12" ht="15" customHeight="1">
      <c r="A3371" s="91">
        <v>2001021</v>
      </c>
      <c r="B3371" s="41" t="s">
        <v>89</v>
      </c>
      <c r="C3371" s="43">
        <v>201</v>
      </c>
      <c r="D3371" s="41" t="s">
        <v>152</v>
      </c>
      <c r="E3371" s="41">
        <v>142900</v>
      </c>
      <c r="F3371" s="202" t="s">
        <v>156</v>
      </c>
      <c r="G3371" s="41"/>
      <c r="H3371" s="41"/>
      <c r="I3371" s="41">
        <v>-173.68</v>
      </c>
      <c r="J3371" s="203"/>
      <c r="K3371" s="166" t="s">
        <v>157</v>
      </c>
      <c r="L3371" s="94"/>
    </row>
    <row r="3372" spans="1:12" ht="15" customHeight="1">
      <c r="A3372" s="91">
        <v>2001021</v>
      </c>
      <c r="B3372" s="41" t="s">
        <v>89</v>
      </c>
      <c r="C3372" s="43">
        <v>201</v>
      </c>
      <c r="D3372" s="41" t="s">
        <v>152</v>
      </c>
      <c r="E3372" s="41">
        <v>142900</v>
      </c>
      <c r="F3372" s="202" t="s">
        <v>156</v>
      </c>
      <c r="G3372" s="41"/>
      <c r="H3372" s="41"/>
      <c r="I3372" s="41">
        <v>2147.5</v>
      </c>
      <c r="J3372" s="203"/>
      <c r="K3372" s="166" t="s">
        <v>157</v>
      </c>
      <c r="L3372" s="94"/>
    </row>
    <row r="3373" spans="1:12" ht="15" customHeight="1">
      <c r="A3373" s="91">
        <v>2001051</v>
      </c>
      <c r="B3373" s="41" t="s">
        <v>87</v>
      </c>
      <c r="C3373" s="43">
        <v>201</v>
      </c>
      <c r="D3373" s="41" t="s">
        <v>152</v>
      </c>
      <c r="E3373" s="41">
        <v>142900</v>
      </c>
      <c r="F3373" s="202" t="s">
        <v>156</v>
      </c>
      <c r="G3373" s="41"/>
      <c r="H3373" s="41"/>
      <c r="I3373" s="41">
        <v>279.38</v>
      </c>
      <c r="J3373" s="203"/>
      <c r="K3373" s="166" t="s">
        <v>157</v>
      </c>
      <c r="L3373" s="94"/>
    </row>
    <row r="3374" spans="1:12" ht="15" customHeight="1">
      <c r="A3374" s="91">
        <v>2001051</v>
      </c>
      <c r="B3374" s="41" t="s">
        <v>87</v>
      </c>
      <c r="C3374" s="43">
        <v>201</v>
      </c>
      <c r="D3374" s="41" t="s">
        <v>152</v>
      </c>
      <c r="E3374" s="41">
        <v>142900</v>
      </c>
      <c r="F3374" s="202" t="s">
        <v>156</v>
      </c>
      <c r="G3374" s="41"/>
      <c r="H3374" s="41"/>
      <c r="I3374" s="41">
        <v>1999</v>
      </c>
      <c r="J3374" s="203"/>
      <c r="K3374" s="166" t="s">
        <v>157</v>
      </c>
      <c r="L3374" s="94"/>
    </row>
    <row r="3375" spans="1:12" ht="15" customHeight="1">
      <c r="A3375" s="91">
        <v>2001051</v>
      </c>
      <c r="B3375" s="41" t="s">
        <v>87</v>
      </c>
      <c r="C3375" s="43">
        <v>201</v>
      </c>
      <c r="D3375" s="41" t="s">
        <v>152</v>
      </c>
      <c r="E3375" s="41">
        <v>142900</v>
      </c>
      <c r="F3375" s="202" t="s">
        <v>156</v>
      </c>
      <c r="G3375" s="41"/>
      <c r="H3375" s="41"/>
      <c r="I3375" s="41">
        <v>9495</v>
      </c>
      <c r="J3375" s="203"/>
      <c r="K3375" s="166" t="s">
        <v>157</v>
      </c>
      <c r="L3375" s="94"/>
    </row>
    <row r="3376" spans="1:12" ht="15" customHeight="1">
      <c r="A3376" s="91">
        <v>2001051</v>
      </c>
      <c r="B3376" s="41" t="s">
        <v>87</v>
      </c>
      <c r="C3376" s="43">
        <v>201</v>
      </c>
      <c r="D3376" s="41" t="s">
        <v>152</v>
      </c>
      <c r="E3376" s="41">
        <v>142900</v>
      </c>
      <c r="F3376" s="202" t="s">
        <v>156</v>
      </c>
      <c r="G3376" s="41"/>
      <c r="H3376" s="41"/>
      <c r="I3376" s="41">
        <v>495</v>
      </c>
      <c r="J3376" s="203"/>
      <c r="K3376" s="166" t="s">
        <v>157</v>
      </c>
      <c r="L3376" s="94"/>
    </row>
    <row r="3377" spans="1:12" ht="15" customHeight="1">
      <c r="A3377" s="91">
        <v>2001021</v>
      </c>
      <c r="B3377" s="41" t="s">
        <v>89</v>
      </c>
      <c r="C3377" s="43">
        <v>201</v>
      </c>
      <c r="D3377" s="41" t="s">
        <v>152</v>
      </c>
      <c r="E3377" s="41">
        <v>142900</v>
      </c>
      <c r="F3377" s="202" t="s">
        <v>156</v>
      </c>
      <c r="G3377" s="41"/>
      <c r="H3377" s="41"/>
      <c r="I3377" s="41">
        <v>66.64</v>
      </c>
      <c r="J3377" s="203"/>
      <c r="K3377" s="166" t="s">
        <v>157</v>
      </c>
      <c r="L3377" s="94"/>
    </row>
    <row r="3378" spans="1:12" ht="15" customHeight="1">
      <c r="A3378" s="91">
        <v>2001021</v>
      </c>
      <c r="B3378" s="41" t="s">
        <v>89</v>
      </c>
      <c r="C3378" s="43">
        <v>201</v>
      </c>
      <c r="D3378" s="41" t="s">
        <v>152</v>
      </c>
      <c r="E3378" s="41">
        <v>142900</v>
      </c>
      <c r="F3378" s="202" t="s">
        <v>156</v>
      </c>
      <c r="G3378" s="41"/>
      <c r="H3378" s="41"/>
      <c r="I3378" s="41">
        <v>112.5</v>
      </c>
      <c r="J3378" s="203"/>
      <c r="K3378" s="166" t="s">
        <v>157</v>
      </c>
      <c r="L3378" s="94"/>
    </row>
    <row r="3379" spans="1:12" ht="15" customHeight="1">
      <c r="A3379" s="91">
        <v>2001041</v>
      </c>
      <c r="B3379" s="41" t="s">
        <v>98</v>
      </c>
      <c r="C3379" s="43">
        <v>201</v>
      </c>
      <c r="D3379" s="41" t="s">
        <v>152</v>
      </c>
      <c r="E3379" s="41">
        <v>142900</v>
      </c>
      <c r="F3379" s="202" t="s">
        <v>156</v>
      </c>
      <c r="G3379" s="41"/>
      <c r="H3379" s="41"/>
      <c r="I3379" s="41">
        <v>592.99</v>
      </c>
      <c r="J3379" s="203"/>
      <c r="K3379" s="166" t="s">
        <v>157</v>
      </c>
      <c r="L3379" s="94"/>
    </row>
    <row r="3380" spans="1:12" ht="15" customHeight="1">
      <c r="A3380" s="91">
        <v>2001041</v>
      </c>
      <c r="B3380" s="41" t="s">
        <v>98</v>
      </c>
      <c r="C3380" s="43">
        <v>201</v>
      </c>
      <c r="D3380" s="41" t="s">
        <v>152</v>
      </c>
      <c r="E3380" s="41">
        <v>142900</v>
      </c>
      <c r="F3380" s="202" t="s">
        <v>156</v>
      </c>
      <c r="G3380" s="41"/>
      <c r="H3380" s="41"/>
      <c r="I3380" s="41">
        <v>337.76</v>
      </c>
      <c r="J3380" s="203"/>
      <c r="K3380" s="166" t="s">
        <v>157</v>
      </c>
      <c r="L3380" s="94"/>
    </row>
    <row r="3381" spans="1:12" ht="15" customHeight="1">
      <c r="A3381" s="91">
        <v>2001041</v>
      </c>
      <c r="B3381" s="41" t="s">
        <v>98</v>
      </c>
      <c r="C3381" s="43">
        <v>201</v>
      </c>
      <c r="D3381" s="41" t="s">
        <v>152</v>
      </c>
      <c r="E3381" s="41">
        <v>142900</v>
      </c>
      <c r="F3381" s="202" t="s">
        <v>156</v>
      </c>
      <c r="G3381" s="41"/>
      <c r="H3381" s="41"/>
      <c r="I3381" s="41">
        <v>1678.71</v>
      </c>
      <c r="J3381" s="203"/>
      <c r="K3381" s="166" t="s">
        <v>157</v>
      </c>
      <c r="L3381" s="94"/>
    </row>
    <row r="3382" spans="1:12" ht="15" customHeight="1">
      <c r="A3382" s="91">
        <v>2001041</v>
      </c>
      <c r="B3382" s="41" t="s">
        <v>98</v>
      </c>
      <c r="C3382" s="43">
        <v>201</v>
      </c>
      <c r="D3382" s="41" t="s">
        <v>152</v>
      </c>
      <c r="E3382" s="41">
        <v>142900</v>
      </c>
      <c r="F3382" s="202" t="s">
        <v>156</v>
      </c>
      <c r="G3382" s="41"/>
      <c r="H3382" s="41"/>
      <c r="I3382" s="41">
        <v>142.5</v>
      </c>
      <c r="J3382" s="203"/>
      <c r="K3382" s="166" t="s">
        <v>157</v>
      </c>
      <c r="L3382" s="94"/>
    </row>
    <row r="3383" spans="1:12" ht="15" customHeight="1">
      <c r="A3383" s="91">
        <v>2001021</v>
      </c>
      <c r="B3383" s="41" t="s">
        <v>89</v>
      </c>
      <c r="C3383" s="43">
        <v>201</v>
      </c>
      <c r="D3383" s="41" t="s">
        <v>152</v>
      </c>
      <c r="E3383" s="41">
        <v>142900</v>
      </c>
      <c r="F3383" s="202" t="s">
        <v>156</v>
      </c>
      <c r="G3383" s="41"/>
      <c r="H3383" s="41"/>
      <c r="I3383" s="41">
        <v>517.1</v>
      </c>
      <c r="J3383" s="203"/>
      <c r="K3383" s="166" t="s">
        <v>157</v>
      </c>
      <c r="L3383" s="94"/>
    </row>
    <row r="3384" spans="1:12" ht="15" customHeight="1">
      <c r="A3384" s="91">
        <v>2001011</v>
      </c>
      <c r="B3384" s="41" t="s">
        <v>97</v>
      </c>
      <c r="C3384" s="43">
        <v>201</v>
      </c>
      <c r="D3384" s="41" t="s">
        <v>152</v>
      </c>
      <c r="E3384" s="41">
        <v>142900</v>
      </c>
      <c r="F3384" s="202" t="s">
        <v>156</v>
      </c>
      <c r="G3384" s="41"/>
      <c r="H3384" s="41"/>
      <c r="I3384" s="41">
        <v>61.92</v>
      </c>
      <c r="J3384" s="203"/>
      <c r="K3384" s="166" t="s">
        <v>157</v>
      </c>
      <c r="L3384" s="94"/>
    </row>
    <row r="3385" spans="1:12" ht="15" customHeight="1">
      <c r="A3385" s="91">
        <v>2001011</v>
      </c>
      <c r="B3385" s="41" t="s">
        <v>97</v>
      </c>
      <c r="C3385" s="43">
        <v>201</v>
      </c>
      <c r="D3385" s="41" t="s">
        <v>152</v>
      </c>
      <c r="E3385" s="41">
        <v>142900</v>
      </c>
      <c r="F3385" s="202" t="s">
        <v>156</v>
      </c>
      <c r="G3385" s="41"/>
      <c r="H3385" s="41"/>
      <c r="I3385" s="41">
        <v>550.78</v>
      </c>
      <c r="J3385" s="203"/>
      <c r="K3385" s="166" t="s">
        <v>157</v>
      </c>
      <c r="L3385" s="94"/>
    </row>
    <row r="3386" spans="1:12" ht="15" customHeight="1">
      <c r="A3386" s="91">
        <v>2001011</v>
      </c>
      <c r="B3386" s="41" t="s">
        <v>97</v>
      </c>
      <c r="C3386" s="43">
        <v>201</v>
      </c>
      <c r="D3386" s="41" t="s">
        <v>152</v>
      </c>
      <c r="E3386" s="41">
        <v>142900</v>
      </c>
      <c r="F3386" s="202" t="s">
        <v>156</v>
      </c>
      <c r="G3386" s="41"/>
      <c r="H3386" s="41"/>
      <c r="I3386" s="41">
        <v>39.479999999999997</v>
      </c>
      <c r="J3386" s="203"/>
      <c r="K3386" s="166" t="s">
        <v>157</v>
      </c>
      <c r="L3386" s="94"/>
    </row>
    <row r="3387" spans="1:12" ht="15" customHeight="1">
      <c r="A3387" s="91">
        <v>2001011</v>
      </c>
      <c r="B3387" s="41" t="s">
        <v>97</v>
      </c>
      <c r="C3387" s="43">
        <v>201</v>
      </c>
      <c r="D3387" s="41" t="s">
        <v>152</v>
      </c>
      <c r="E3387" s="41">
        <v>142900</v>
      </c>
      <c r="F3387" s="202" t="s">
        <v>156</v>
      </c>
      <c r="G3387" s="41"/>
      <c r="H3387" s="41"/>
      <c r="I3387" s="41">
        <v>464.28</v>
      </c>
      <c r="J3387" s="203"/>
      <c r="K3387" s="166" t="s">
        <v>157</v>
      </c>
      <c r="L3387" s="94"/>
    </row>
    <row r="3388" spans="1:12" ht="15" customHeight="1">
      <c r="A3388" s="91">
        <v>2001011</v>
      </c>
      <c r="B3388" s="41" t="s">
        <v>97</v>
      </c>
      <c r="C3388" s="43">
        <v>201</v>
      </c>
      <c r="D3388" s="41" t="s">
        <v>152</v>
      </c>
      <c r="E3388" s="41">
        <v>142900</v>
      </c>
      <c r="F3388" s="202" t="s">
        <v>156</v>
      </c>
      <c r="G3388" s="41"/>
      <c r="H3388" s="41"/>
      <c r="I3388" s="41">
        <v>279.23</v>
      </c>
      <c r="J3388" s="203"/>
      <c r="K3388" s="166" t="s">
        <v>157</v>
      </c>
      <c r="L3388" s="94"/>
    </row>
    <row r="3389" spans="1:12" ht="15" customHeight="1">
      <c r="A3389" s="91">
        <v>2001011</v>
      </c>
      <c r="B3389" s="41" t="s">
        <v>97</v>
      </c>
      <c r="C3389" s="43">
        <v>201</v>
      </c>
      <c r="D3389" s="41" t="s">
        <v>152</v>
      </c>
      <c r="E3389" s="41">
        <v>142900</v>
      </c>
      <c r="F3389" s="202" t="s">
        <v>156</v>
      </c>
      <c r="G3389" s="41"/>
      <c r="H3389" s="41"/>
      <c r="I3389" s="41">
        <v>48.12</v>
      </c>
      <c r="J3389" s="203"/>
      <c r="K3389" s="166" t="s">
        <v>157</v>
      </c>
      <c r="L3389" s="94"/>
    </row>
    <row r="3390" spans="1:12" ht="15" customHeight="1">
      <c r="A3390" s="91">
        <v>2001011</v>
      </c>
      <c r="B3390" s="41" t="s">
        <v>97</v>
      </c>
      <c r="C3390" s="43">
        <v>201</v>
      </c>
      <c r="D3390" s="41" t="s">
        <v>152</v>
      </c>
      <c r="E3390" s="41">
        <v>142900</v>
      </c>
      <c r="F3390" s="202" t="s">
        <v>156</v>
      </c>
      <c r="G3390" s="41"/>
      <c r="H3390" s="41"/>
      <c r="I3390" s="41">
        <v>691.69</v>
      </c>
      <c r="J3390" s="203"/>
      <c r="K3390" s="166" t="s">
        <v>157</v>
      </c>
      <c r="L3390" s="94"/>
    </row>
    <row r="3391" spans="1:12" ht="15" customHeight="1">
      <c r="A3391" s="91">
        <v>2001011</v>
      </c>
      <c r="B3391" s="41" t="s">
        <v>97</v>
      </c>
      <c r="C3391" s="43">
        <v>201</v>
      </c>
      <c r="D3391" s="41" t="s">
        <v>152</v>
      </c>
      <c r="E3391" s="41">
        <v>142900</v>
      </c>
      <c r="F3391" s="202" t="s">
        <v>156</v>
      </c>
      <c r="G3391" s="41"/>
      <c r="H3391" s="41"/>
      <c r="I3391" s="41">
        <v>350.65</v>
      </c>
      <c r="J3391" s="203"/>
      <c r="K3391" s="166" t="s">
        <v>157</v>
      </c>
      <c r="L3391" s="94"/>
    </row>
    <row r="3392" spans="1:12" ht="15" customHeight="1">
      <c r="A3392" s="91">
        <v>2001011</v>
      </c>
      <c r="B3392" s="41" t="s">
        <v>97</v>
      </c>
      <c r="C3392" s="43">
        <v>201</v>
      </c>
      <c r="D3392" s="41" t="s">
        <v>152</v>
      </c>
      <c r="E3392" s="41">
        <v>142900</v>
      </c>
      <c r="F3392" s="202" t="s">
        <v>156</v>
      </c>
      <c r="G3392" s="41"/>
      <c r="H3392" s="41"/>
      <c r="I3392" s="41">
        <v>520.20000000000005</v>
      </c>
      <c r="J3392" s="203"/>
      <c r="K3392" s="166" t="s">
        <v>157</v>
      </c>
      <c r="L3392" s="94"/>
    </row>
    <row r="3393" spans="1:12" ht="15" customHeight="1">
      <c r="A3393" s="91">
        <v>2001011</v>
      </c>
      <c r="B3393" s="41" t="s">
        <v>97</v>
      </c>
      <c r="C3393" s="43">
        <v>201</v>
      </c>
      <c r="D3393" s="41" t="s">
        <v>152</v>
      </c>
      <c r="E3393" s="41">
        <v>142900</v>
      </c>
      <c r="F3393" s="202" t="s">
        <v>156</v>
      </c>
      <c r="G3393" s="41"/>
      <c r="H3393" s="41"/>
      <c r="I3393" s="41">
        <v>140</v>
      </c>
      <c r="J3393" s="203"/>
      <c r="K3393" s="166" t="s">
        <v>157</v>
      </c>
      <c r="L3393" s="94"/>
    </row>
    <row r="3394" spans="1:12" ht="15" customHeight="1">
      <c r="A3394" s="91">
        <v>2001011</v>
      </c>
      <c r="B3394" s="41" t="s">
        <v>97</v>
      </c>
      <c r="C3394" s="43">
        <v>201</v>
      </c>
      <c r="D3394" s="41" t="s">
        <v>152</v>
      </c>
      <c r="E3394" s="41">
        <v>142900</v>
      </c>
      <c r="F3394" s="202" t="s">
        <v>156</v>
      </c>
      <c r="G3394" s="41"/>
      <c r="H3394" s="41"/>
      <c r="I3394" s="41">
        <v>178.75</v>
      </c>
      <c r="J3394" s="203"/>
      <c r="K3394" s="166" t="s">
        <v>157</v>
      </c>
      <c r="L3394" s="94"/>
    </row>
    <row r="3395" spans="1:12" ht="15" customHeight="1">
      <c r="A3395" s="91">
        <v>2001011</v>
      </c>
      <c r="B3395" s="41" t="s">
        <v>97</v>
      </c>
      <c r="C3395" s="43">
        <v>201</v>
      </c>
      <c r="D3395" s="41" t="s">
        <v>152</v>
      </c>
      <c r="E3395" s="41">
        <v>142900</v>
      </c>
      <c r="F3395" s="202" t="s">
        <v>156</v>
      </c>
      <c r="G3395" s="41"/>
      <c r="H3395" s="41"/>
      <c r="I3395" s="41">
        <v>261.58</v>
      </c>
      <c r="J3395" s="203"/>
      <c r="K3395" s="166" t="s">
        <v>157</v>
      </c>
      <c r="L3395" s="94"/>
    </row>
    <row r="3396" spans="1:12" ht="15" customHeight="1">
      <c r="A3396" s="91">
        <v>2001011</v>
      </c>
      <c r="B3396" s="41" t="s">
        <v>97</v>
      </c>
      <c r="C3396" s="43">
        <v>201</v>
      </c>
      <c r="D3396" s="41" t="s">
        <v>152</v>
      </c>
      <c r="E3396" s="41">
        <v>142900</v>
      </c>
      <c r="F3396" s="202" t="s">
        <v>156</v>
      </c>
      <c r="G3396" s="41"/>
      <c r="H3396" s="41"/>
      <c r="I3396" s="41">
        <v>-47.85</v>
      </c>
      <c r="J3396" s="203"/>
      <c r="K3396" s="166" t="s">
        <v>157</v>
      </c>
      <c r="L3396" s="94"/>
    </row>
    <row r="3397" spans="1:12" ht="15" customHeight="1">
      <c r="A3397" s="91">
        <v>2001011</v>
      </c>
      <c r="B3397" s="41" t="s">
        <v>97</v>
      </c>
      <c r="C3397" s="43">
        <v>201</v>
      </c>
      <c r="D3397" s="41" t="s">
        <v>152</v>
      </c>
      <c r="E3397" s="41">
        <v>142900</v>
      </c>
      <c r="F3397" s="202" t="s">
        <v>156</v>
      </c>
      <c r="G3397" s="41"/>
      <c r="H3397" s="41"/>
      <c r="I3397" s="41">
        <v>186.31</v>
      </c>
      <c r="J3397" s="203"/>
      <c r="K3397" s="166" t="s">
        <v>157</v>
      </c>
      <c r="L3397" s="94"/>
    </row>
    <row r="3398" spans="1:12" ht="15" customHeight="1">
      <c r="A3398" s="91">
        <v>2001011</v>
      </c>
      <c r="B3398" s="41" t="s">
        <v>97</v>
      </c>
      <c r="C3398" s="43">
        <v>201</v>
      </c>
      <c r="D3398" s="41" t="s">
        <v>152</v>
      </c>
      <c r="E3398" s="41">
        <v>142900</v>
      </c>
      <c r="F3398" s="202" t="s">
        <v>156</v>
      </c>
      <c r="G3398" s="41"/>
      <c r="H3398" s="41"/>
      <c r="I3398" s="41">
        <v>24.06</v>
      </c>
      <c r="J3398" s="203"/>
      <c r="K3398" s="166" t="s">
        <v>157</v>
      </c>
      <c r="L3398" s="94"/>
    </row>
    <row r="3399" spans="1:12" ht="15" customHeight="1">
      <c r="A3399" s="91">
        <v>2001051</v>
      </c>
      <c r="B3399" s="41" t="s">
        <v>87</v>
      </c>
      <c r="C3399" s="43">
        <v>201</v>
      </c>
      <c r="D3399" s="41" t="s">
        <v>152</v>
      </c>
      <c r="E3399" s="41">
        <v>142900</v>
      </c>
      <c r="F3399" s="202" t="s">
        <v>156</v>
      </c>
      <c r="G3399" s="41"/>
      <c r="H3399" s="41"/>
      <c r="I3399" s="41">
        <v>854.63</v>
      </c>
      <c r="J3399" s="203"/>
      <c r="K3399" s="166" t="s">
        <v>157</v>
      </c>
      <c r="L3399" s="94"/>
    </row>
    <row r="3400" spans="1:12" ht="15" customHeight="1">
      <c r="A3400" s="91">
        <v>2001051</v>
      </c>
      <c r="B3400" s="41" t="s">
        <v>87</v>
      </c>
      <c r="C3400" s="43">
        <v>201</v>
      </c>
      <c r="D3400" s="41" t="s">
        <v>152</v>
      </c>
      <c r="E3400" s="41">
        <v>142900</v>
      </c>
      <c r="F3400" s="202" t="s">
        <v>156</v>
      </c>
      <c r="G3400" s="41"/>
      <c r="H3400" s="41"/>
      <c r="I3400" s="41">
        <v>981.07</v>
      </c>
      <c r="J3400" s="203"/>
      <c r="K3400" s="166" t="s">
        <v>157</v>
      </c>
      <c r="L3400" s="94"/>
    </row>
    <row r="3401" spans="1:12" ht="15" customHeight="1">
      <c r="A3401" s="91">
        <v>2001051</v>
      </c>
      <c r="B3401" s="41" t="s">
        <v>87</v>
      </c>
      <c r="C3401" s="43">
        <v>201</v>
      </c>
      <c r="D3401" s="41" t="s">
        <v>152</v>
      </c>
      <c r="E3401" s="41">
        <v>142900</v>
      </c>
      <c r="F3401" s="202" t="s">
        <v>156</v>
      </c>
      <c r="G3401" s="41"/>
      <c r="H3401" s="41"/>
      <c r="I3401" s="41">
        <v>745.88</v>
      </c>
      <c r="J3401" s="203"/>
      <c r="K3401" s="166" t="s">
        <v>157</v>
      </c>
      <c r="L3401" s="94"/>
    </row>
    <row r="3402" spans="1:12" ht="15" customHeight="1">
      <c r="A3402" s="91">
        <v>2001051</v>
      </c>
      <c r="B3402" s="41" t="s">
        <v>87</v>
      </c>
      <c r="C3402" s="43">
        <v>201</v>
      </c>
      <c r="D3402" s="41" t="s">
        <v>152</v>
      </c>
      <c r="E3402" s="41">
        <v>142900</v>
      </c>
      <c r="F3402" s="202" t="s">
        <v>156</v>
      </c>
      <c r="G3402" s="41"/>
      <c r="H3402" s="41"/>
      <c r="I3402" s="41">
        <v>474.75</v>
      </c>
      <c r="J3402" s="203"/>
      <c r="K3402" s="166" t="s">
        <v>157</v>
      </c>
      <c r="L3402" s="94"/>
    </row>
    <row r="3403" spans="1:12" ht="15" customHeight="1">
      <c r="A3403" s="91">
        <v>2001011</v>
      </c>
      <c r="B3403" s="41" t="s">
        <v>97</v>
      </c>
      <c r="C3403" s="43">
        <v>201</v>
      </c>
      <c r="D3403" s="41" t="s">
        <v>152</v>
      </c>
      <c r="E3403" s="41">
        <v>142900</v>
      </c>
      <c r="F3403" s="202" t="s">
        <v>156</v>
      </c>
      <c r="G3403" s="41"/>
      <c r="H3403" s="41"/>
      <c r="I3403" s="41">
        <v>3802.4</v>
      </c>
      <c r="J3403" s="203"/>
      <c r="K3403" s="166" t="s">
        <v>157</v>
      </c>
      <c r="L3403" s="94"/>
    </row>
    <row r="3404" spans="1:12" ht="15" customHeight="1">
      <c r="A3404" s="91">
        <v>2001051</v>
      </c>
      <c r="B3404" s="41" t="s">
        <v>87</v>
      </c>
      <c r="C3404" s="43">
        <v>201</v>
      </c>
      <c r="D3404" s="41" t="s">
        <v>152</v>
      </c>
      <c r="E3404" s="41">
        <v>142900</v>
      </c>
      <c r="F3404" s="202" t="s">
        <v>156</v>
      </c>
      <c r="G3404" s="41"/>
      <c r="H3404" s="41"/>
      <c r="I3404" s="41">
        <v>1364</v>
      </c>
      <c r="J3404" s="203"/>
      <c r="K3404" s="166" t="s">
        <v>157</v>
      </c>
      <c r="L3404" s="94"/>
    </row>
    <row r="3405" spans="1:12" ht="15" customHeight="1">
      <c r="A3405" s="91">
        <v>2001051</v>
      </c>
      <c r="B3405" s="41" t="s">
        <v>87</v>
      </c>
      <c r="C3405" s="43">
        <v>201</v>
      </c>
      <c r="D3405" s="41" t="s">
        <v>152</v>
      </c>
      <c r="E3405" s="41">
        <v>142900</v>
      </c>
      <c r="F3405" s="202" t="s">
        <v>156</v>
      </c>
      <c r="G3405" s="41"/>
      <c r="H3405" s="41"/>
      <c r="I3405" s="41">
        <v>275.89999999999998</v>
      </c>
      <c r="J3405" s="203"/>
      <c r="K3405" s="166" t="s">
        <v>157</v>
      </c>
      <c r="L3405" s="94"/>
    </row>
    <row r="3406" spans="1:12" ht="15" customHeight="1">
      <c r="A3406" s="91">
        <v>2001011</v>
      </c>
      <c r="B3406" s="41" t="s">
        <v>97</v>
      </c>
      <c r="C3406" s="43">
        <v>201</v>
      </c>
      <c r="D3406" s="41" t="s">
        <v>152</v>
      </c>
      <c r="E3406" s="41">
        <v>142900</v>
      </c>
      <c r="F3406" s="202" t="s">
        <v>156</v>
      </c>
      <c r="G3406" s="41"/>
      <c r="H3406" s="41"/>
      <c r="I3406" s="41">
        <v>1155.5999999999999</v>
      </c>
      <c r="J3406" s="203"/>
      <c r="K3406" s="166" t="s">
        <v>157</v>
      </c>
      <c r="L3406" s="94"/>
    </row>
    <row r="3407" spans="1:12" ht="15" customHeight="1">
      <c r="A3407" s="91">
        <v>2001021</v>
      </c>
      <c r="B3407" s="41" t="s">
        <v>89</v>
      </c>
      <c r="C3407" s="43">
        <v>201</v>
      </c>
      <c r="D3407" s="41" t="s">
        <v>152</v>
      </c>
      <c r="E3407" s="41">
        <v>142900</v>
      </c>
      <c r="F3407" s="202" t="s">
        <v>156</v>
      </c>
      <c r="G3407" s="41"/>
      <c r="H3407" s="41"/>
      <c r="I3407" s="41">
        <v>135.82</v>
      </c>
      <c r="J3407" s="203"/>
      <c r="K3407" s="166" t="s">
        <v>157</v>
      </c>
      <c r="L3407" s="94"/>
    </row>
    <row r="3408" spans="1:12" ht="15" customHeight="1">
      <c r="A3408" s="91">
        <v>2001021</v>
      </c>
      <c r="B3408" s="41" t="s">
        <v>89</v>
      </c>
      <c r="C3408" s="43">
        <v>201</v>
      </c>
      <c r="D3408" s="41" t="s">
        <v>152</v>
      </c>
      <c r="E3408" s="41">
        <v>142900</v>
      </c>
      <c r="F3408" s="202" t="s">
        <v>156</v>
      </c>
      <c r="G3408" s="41"/>
      <c r="H3408" s="41"/>
      <c r="I3408" s="41">
        <v>187.5</v>
      </c>
      <c r="J3408" s="203"/>
      <c r="K3408" s="166" t="s">
        <v>157</v>
      </c>
      <c r="L3408" s="94"/>
    </row>
    <row r="3409" spans="1:12" ht="15" customHeight="1">
      <c r="A3409" s="91">
        <v>2001041</v>
      </c>
      <c r="B3409" s="41" t="s">
        <v>98</v>
      </c>
      <c r="C3409" s="43">
        <v>201</v>
      </c>
      <c r="D3409" s="41" t="s">
        <v>152</v>
      </c>
      <c r="E3409" s="41">
        <v>142900</v>
      </c>
      <c r="F3409" s="202" t="s">
        <v>156</v>
      </c>
      <c r="G3409" s="41"/>
      <c r="H3409" s="41"/>
      <c r="I3409" s="41">
        <v>291.20999999999998</v>
      </c>
      <c r="J3409" s="203"/>
      <c r="K3409" s="166" t="s">
        <v>157</v>
      </c>
      <c r="L3409" s="94"/>
    </row>
    <row r="3410" spans="1:12" ht="15" customHeight="1">
      <c r="A3410" s="91">
        <v>2001041</v>
      </c>
      <c r="B3410" s="41" t="s">
        <v>98</v>
      </c>
      <c r="C3410" s="43">
        <v>201</v>
      </c>
      <c r="D3410" s="41" t="s">
        <v>152</v>
      </c>
      <c r="E3410" s="41">
        <v>142900</v>
      </c>
      <c r="F3410" s="202" t="s">
        <v>156</v>
      </c>
      <c r="G3410" s="41"/>
      <c r="H3410" s="41"/>
      <c r="I3410" s="41">
        <v>97.4</v>
      </c>
      <c r="J3410" s="203"/>
      <c r="K3410" s="166" t="s">
        <v>157</v>
      </c>
      <c r="L3410" s="94"/>
    </row>
    <row r="3411" spans="1:12" ht="15" customHeight="1">
      <c r="A3411" s="91">
        <v>2001041</v>
      </c>
      <c r="B3411" s="41" t="s">
        <v>98</v>
      </c>
      <c r="C3411" s="43">
        <v>201</v>
      </c>
      <c r="D3411" s="41" t="s">
        <v>152</v>
      </c>
      <c r="E3411" s="41">
        <v>142900</v>
      </c>
      <c r="F3411" s="202" t="s">
        <v>156</v>
      </c>
      <c r="G3411" s="41"/>
      <c r="H3411" s="41"/>
      <c r="I3411" s="41">
        <v>485.59</v>
      </c>
      <c r="J3411" s="203"/>
      <c r="K3411" s="166" t="s">
        <v>157</v>
      </c>
      <c r="L3411" s="94"/>
    </row>
    <row r="3412" spans="1:12" ht="15" customHeight="1">
      <c r="A3412" s="91">
        <v>2001041</v>
      </c>
      <c r="B3412" s="41" t="s">
        <v>98</v>
      </c>
      <c r="C3412" s="43">
        <v>201</v>
      </c>
      <c r="D3412" s="41" t="s">
        <v>152</v>
      </c>
      <c r="E3412" s="41">
        <v>142900</v>
      </c>
      <c r="F3412" s="202" t="s">
        <v>156</v>
      </c>
      <c r="G3412" s="41"/>
      <c r="H3412" s="41"/>
      <c r="I3412" s="41">
        <v>399.84</v>
      </c>
      <c r="J3412" s="203"/>
      <c r="K3412" s="166" t="s">
        <v>157</v>
      </c>
      <c r="L3412" s="94"/>
    </row>
    <row r="3413" spans="1:12" ht="15" customHeight="1">
      <c r="A3413" s="91">
        <v>2001041</v>
      </c>
      <c r="B3413" s="41" t="s">
        <v>98</v>
      </c>
      <c r="C3413" s="43">
        <v>201</v>
      </c>
      <c r="D3413" s="41" t="s">
        <v>152</v>
      </c>
      <c r="E3413" s="41">
        <v>142900</v>
      </c>
      <c r="F3413" s="202" t="s">
        <v>156</v>
      </c>
      <c r="G3413" s="41"/>
      <c r="H3413" s="41"/>
      <c r="I3413" s="41">
        <v>234.64</v>
      </c>
      <c r="J3413" s="203"/>
      <c r="K3413" s="166" t="s">
        <v>157</v>
      </c>
      <c r="L3413" s="94"/>
    </row>
    <row r="3414" spans="1:12" ht="15" customHeight="1">
      <c r="A3414" s="91">
        <v>2001041</v>
      </c>
      <c r="B3414" s="41" t="s">
        <v>98</v>
      </c>
      <c r="C3414" s="43">
        <v>201</v>
      </c>
      <c r="D3414" s="41" t="s">
        <v>152</v>
      </c>
      <c r="E3414" s="41">
        <v>142900</v>
      </c>
      <c r="F3414" s="202" t="s">
        <v>156</v>
      </c>
      <c r="G3414" s="41"/>
      <c r="H3414" s="41"/>
      <c r="I3414" s="41">
        <v>79.599999999999994</v>
      </c>
      <c r="J3414" s="203"/>
      <c r="K3414" s="166" t="s">
        <v>157</v>
      </c>
      <c r="L3414" s="94"/>
    </row>
    <row r="3415" spans="1:12" ht="15" customHeight="1">
      <c r="A3415" s="91">
        <v>2001041</v>
      </c>
      <c r="B3415" s="41" t="s">
        <v>98</v>
      </c>
      <c r="C3415" s="43">
        <v>201</v>
      </c>
      <c r="D3415" s="41" t="s">
        <v>152</v>
      </c>
      <c r="E3415" s="41">
        <v>142900</v>
      </c>
      <c r="F3415" s="202" t="s">
        <v>156</v>
      </c>
      <c r="G3415" s="41"/>
      <c r="H3415" s="41"/>
      <c r="I3415" s="41">
        <v>466.56</v>
      </c>
      <c r="J3415" s="203"/>
      <c r="K3415" s="166" t="s">
        <v>157</v>
      </c>
      <c r="L3415" s="94"/>
    </row>
    <row r="3416" spans="1:12" ht="15" customHeight="1">
      <c r="A3416" s="91">
        <v>2001041</v>
      </c>
      <c r="B3416" s="41" t="s">
        <v>98</v>
      </c>
      <c r="C3416" s="43">
        <v>201</v>
      </c>
      <c r="D3416" s="41" t="s">
        <v>152</v>
      </c>
      <c r="E3416" s="41">
        <v>142900</v>
      </c>
      <c r="F3416" s="202" t="s">
        <v>156</v>
      </c>
      <c r="G3416" s="41"/>
      <c r="H3416" s="41"/>
      <c r="I3416" s="41">
        <v>24987.5</v>
      </c>
      <c r="J3416" s="203"/>
      <c r="K3416" s="166" t="s">
        <v>157</v>
      </c>
      <c r="L3416" s="94"/>
    </row>
    <row r="3417" spans="1:12" ht="15" customHeight="1">
      <c r="A3417" s="91">
        <v>2001041</v>
      </c>
      <c r="B3417" s="41" t="s">
        <v>98</v>
      </c>
      <c r="C3417" s="43">
        <v>201</v>
      </c>
      <c r="D3417" s="41" t="s">
        <v>152</v>
      </c>
      <c r="E3417" s="41">
        <v>142900</v>
      </c>
      <c r="F3417" s="202" t="s">
        <v>156</v>
      </c>
      <c r="G3417" s="41"/>
      <c r="H3417" s="41"/>
      <c r="I3417" s="41">
        <v>6887.5</v>
      </c>
      <c r="J3417" s="203"/>
      <c r="K3417" s="166" t="s">
        <v>157</v>
      </c>
      <c r="L3417" s="94"/>
    </row>
    <row r="3418" spans="1:12" ht="15" customHeight="1">
      <c r="A3418" s="91">
        <v>2001051</v>
      </c>
      <c r="B3418" s="41" t="s">
        <v>87</v>
      </c>
      <c r="C3418" s="43">
        <v>201</v>
      </c>
      <c r="D3418" s="41" t="s">
        <v>152</v>
      </c>
      <c r="E3418" s="41">
        <v>142900</v>
      </c>
      <c r="F3418" s="202" t="s">
        <v>156</v>
      </c>
      <c r="G3418" s="41"/>
      <c r="H3418" s="41"/>
      <c r="I3418" s="41">
        <v>1999</v>
      </c>
      <c r="J3418" s="203"/>
      <c r="K3418" s="166" t="s">
        <v>157</v>
      </c>
      <c r="L3418" s="94"/>
    </row>
    <row r="3419" spans="1:12" ht="15" customHeight="1">
      <c r="A3419" s="91">
        <v>2001051</v>
      </c>
      <c r="B3419" s="41" t="s">
        <v>87</v>
      </c>
      <c r="C3419" s="43">
        <v>201</v>
      </c>
      <c r="D3419" s="41" t="s">
        <v>152</v>
      </c>
      <c r="E3419" s="41">
        <v>142900</v>
      </c>
      <c r="F3419" s="202" t="s">
        <v>156</v>
      </c>
      <c r="G3419" s="41"/>
      <c r="H3419" s="41"/>
      <c r="I3419" s="41">
        <v>2420</v>
      </c>
      <c r="J3419" s="203"/>
      <c r="K3419" s="166" t="s">
        <v>157</v>
      </c>
      <c r="L3419" s="94"/>
    </row>
    <row r="3420" spans="1:12" ht="15" customHeight="1">
      <c r="A3420" s="91">
        <v>2001021</v>
      </c>
      <c r="B3420" s="41" t="s">
        <v>89</v>
      </c>
      <c r="C3420" s="43">
        <v>201</v>
      </c>
      <c r="D3420" s="41" t="s">
        <v>152</v>
      </c>
      <c r="E3420" s="41">
        <v>142900</v>
      </c>
      <c r="F3420" s="202" t="s">
        <v>156</v>
      </c>
      <c r="G3420" s="41"/>
      <c r="H3420" s="41"/>
      <c r="I3420" s="41">
        <v>485.32</v>
      </c>
      <c r="J3420" s="203"/>
      <c r="K3420" s="166" t="s">
        <v>157</v>
      </c>
      <c r="L3420" s="94"/>
    </row>
    <row r="3421" spans="1:12" ht="15" customHeight="1">
      <c r="A3421" s="91">
        <v>2001021</v>
      </c>
      <c r="B3421" s="41" t="s">
        <v>89</v>
      </c>
      <c r="C3421" s="43">
        <v>201</v>
      </c>
      <c r="D3421" s="41" t="s">
        <v>152</v>
      </c>
      <c r="E3421" s="41">
        <v>142900</v>
      </c>
      <c r="F3421" s="202" t="s">
        <v>156</v>
      </c>
      <c r="G3421" s="41"/>
      <c r="H3421" s="41"/>
      <c r="I3421" s="41">
        <v>6887.5</v>
      </c>
      <c r="J3421" s="203"/>
      <c r="K3421" s="166" t="s">
        <v>157</v>
      </c>
      <c r="L3421" s="94"/>
    </row>
    <row r="3422" spans="1:12" ht="15" customHeight="1">
      <c r="A3422" s="91">
        <v>2001011</v>
      </c>
      <c r="B3422" s="41" t="s">
        <v>97</v>
      </c>
      <c r="C3422" s="43">
        <v>201</v>
      </c>
      <c r="D3422" s="41" t="s">
        <v>152</v>
      </c>
      <c r="E3422" s="41">
        <v>142900</v>
      </c>
      <c r="F3422" s="202" t="s">
        <v>156</v>
      </c>
      <c r="G3422" s="41"/>
      <c r="H3422" s="41"/>
      <c r="I3422" s="41">
        <v>24.06</v>
      </c>
      <c r="J3422" s="203"/>
      <c r="K3422" s="166" t="s">
        <v>157</v>
      </c>
      <c r="L3422" s="94"/>
    </row>
    <row r="3423" spans="1:12" ht="15" customHeight="1">
      <c r="A3423" s="91">
        <v>2001011</v>
      </c>
      <c r="B3423" s="41" t="s">
        <v>97</v>
      </c>
      <c r="C3423" s="43">
        <v>201</v>
      </c>
      <c r="D3423" s="41" t="s">
        <v>152</v>
      </c>
      <c r="E3423" s="41">
        <v>142900</v>
      </c>
      <c r="F3423" s="202" t="s">
        <v>156</v>
      </c>
      <c r="G3423" s="41"/>
      <c r="H3423" s="41"/>
      <c r="I3423" s="41">
        <v>405.06</v>
      </c>
      <c r="J3423" s="203"/>
      <c r="K3423" s="166" t="s">
        <v>157</v>
      </c>
      <c r="L3423" s="94"/>
    </row>
    <row r="3424" spans="1:12" ht="15" customHeight="1">
      <c r="A3424" s="91">
        <v>2001011</v>
      </c>
      <c r="B3424" s="41" t="s">
        <v>97</v>
      </c>
      <c r="C3424" s="43">
        <v>201</v>
      </c>
      <c r="D3424" s="41" t="s">
        <v>152</v>
      </c>
      <c r="E3424" s="41">
        <v>142900</v>
      </c>
      <c r="F3424" s="202" t="s">
        <v>156</v>
      </c>
      <c r="G3424" s="41"/>
      <c r="H3424" s="41"/>
      <c r="I3424" s="41">
        <v>745.75</v>
      </c>
      <c r="J3424" s="203"/>
      <c r="K3424" s="166" t="s">
        <v>157</v>
      </c>
      <c r="L3424" s="94"/>
    </row>
    <row r="3425" spans="1:12" ht="15" customHeight="1">
      <c r="A3425" s="91">
        <v>2001011</v>
      </c>
      <c r="B3425" s="41" t="s">
        <v>97</v>
      </c>
      <c r="C3425" s="43">
        <v>201</v>
      </c>
      <c r="D3425" s="41" t="s">
        <v>152</v>
      </c>
      <c r="E3425" s="41">
        <v>142900</v>
      </c>
      <c r="F3425" s="202" t="s">
        <v>156</v>
      </c>
      <c r="G3425" s="41"/>
      <c r="H3425" s="41"/>
      <c r="I3425" s="41">
        <v>152.56</v>
      </c>
      <c r="J3425" s="203"/>
      <c r="K3425" s="166" t="s">
        <v>157</v>
      </c>
      <c r="L3425" s="94"/>
    </row>
    <row r="3426" spans="1:12" ht="15" customHeight="1">
      <c r="A3426" s="91">
        <v>2001011</v>
      </c>
      <c r="B3426" s="41" t="s">
        <v>97</v>
      </c>
      <c r="C3426" s="43">
        <v>201</v>
      </c>
      <c r="D3426" s="41" t="s">
        <v>152</v>
      </c>
      <c r="E3426" s="41">
        <v>142900</v>
      </c>
      <c r="F3426" s="202" t="s">
        <v>156</v>
      </c>
      <c r="G3426" s="41"/>
      <c r="H3426" s="41"/>
      <c r="I3426" s="41">
        <v>20.5</v>
      </c>
      <c r="J3426" s="203"/>
      <c r="K3426" s="166" t="s">
        <v>157</v>
      </c>
      <c r="L3426" s="94"/>
    </row>
    <row r="3427" spans="1:12" ht="15" customHeight="1">
      <c r="A3427" s="91">
        <v>2001011</v>
      </c>
      <c r="B3427" s="41" t="s">
        <v>97</v>
      </c>
      <c r="C3427" s="43">
        <v>201</v>
      </c>
      <c r="D3427" s="41" t="s">
        <v>152</v>
      </c>
      <c r="E3427" s="41">
        <v>142900</v>
      </c>
      <c r="F3427" s="202" t="s">
        <v>156</v>
      </c>
      <c r="G3427" s="41"/>
      <c r="H3427" s="41"/>
      <c r="I3427" s="41">
        <v>1004.35</v>
      </c>
      <c r="J3427" s="203"/>
      <c r="K3427" s="166" t="s">
        <v>157</v>
      </c>
      <c r="L3427" s="94"/>
    </row>
    <row r="3428" spans="1:12" ht="15" customHeight="1">
      <c r="A3428" s="91">
        <v>2001011</v>
      </c>
      <c r="B3428" s="41" t="s">
        <v>97</v>
      </c>
      <c r="C3428" s="43">
        <v>201</v>
      </c>
      <c r="D3428" s="41" t="s">
        <v>152</v>
      </c>
      <c r="E3428" s="41">
        <v>142900</v>
      </c>
      <c r="F3428" s="202" t="s">
        <v>156</v>
      </c>
      <c r="G3428" s="41"/>
      <c r="H3428" s="41"/>
      <c r="I3428" s="41">
        <v>821.35</v>
      </c>
      <c r="J3428" s="203"/>
      <c r="K3428" s="166" t="s">
        <v>157</v>
      </c>
      <c r="L3428" s="94"/>
    </row>
    <row r="3429" spans="1:12" ht="15" customHeight="1">
      <c r="A3429" s="91">
        <v>2001011</v>
      </c>
      <c r="B3429" s="41" t="s">
        <v>97</v>
      </c>
      <c r="C3429" s="43">
        <v>201</v>
      </c>
      <c r="D3429" s="41" t="s">
        <v>152</v>
      </c>
      <c r="E3429" s="41">
        <v>142900</v>
      </c>
      <c r="F3429" s="202" t="s">
        <v>156</v>
      </c>
      <c r="G3429" s="41"/>
      <c r="H3429" s="41"/>
      <c r="I3429" s="41">
        <v>167.61</v>
      </c>
      <c r="J3429" s="203"/>
      <c r="K3429" s="166" t="s">
        <v>157</v>
      </c>
      <c r="L3429" s="94"/>
    </row>
    <row r="3430" spans="1:12" ht="15" customHeight="1">
      <c r="A3430" s="91">
        <v>2001011</v>
      </c>
      <c r="B3430" s="41" t="s">
        <v>97</v>
      </c>
      <c r="C3430" s="43">
        <v>201</v>
      </c>
      <c r="D3430" s="41" t="s">
        <v>152</v>
      </c>
      <c r="E3430" s="41">
        <v>142900</v>
      </c>
      <c r="F3430" s="202" t="s">
        <v>156</v>
      </c>
      <c r="G3430" s="41"/>
      <c r="H3430" s="41"/>
      <c r="I3430" s="41">
        <v>2230.08</v>
      </c>
      <c r="J3430" s="203"/>
      <c r="K3430" s="166" t="s">
        <v>157</v>
      </c>
      <c r="L3430" s="94"/>
    </row>
    <row r="3431" spans="1:12" ht="15" customHeight="1">
      <c r="A3431" s="91">
        <v>2001021</v>
      </c>
      <c r="B3431" s="41" t="s">
        <v>89</v>
      </c>
      <c r="C3431" s="43">
        <v>201</v>
      </c>
      <c r="D3431" s="41" t="s">
        <v>152</v>
      </c>
      <c r="E3431" s="41">
        <v>142900</v>
      </c>
      <c r="F3431" s="202" t="s">
        <v>156</v>
      </c>
      <c r="G3431" s="41"/>
      <c r="H3431" s="41"/>
      <c r="I3431" s="41">
        <v>411.54</v>
      </c>
      <c r="J3431" s="203"/>
      <c r="K3431" s="166" t="s">
        <v>157</v>
      </c>
      <c r="L3431" s="94"/>
    </row>
    <row r="3432" spans="1:12" ht="15" customHeight="1">
      <c r="A3432" s="91">
        <v>2001041</v>
      </c>
      <c r="B3432" s="41" t="s">
        <v>98</v>
      </c>
      <c r="C3432" s="43">
        <v>201</v>
      </c>
      <c r="D3432" s="41" t="s">
        <v>152</v>
      </c>
      <c r="E3432" s="41">
        <v>142900</v>
      </c>
      <c r="F3432" s="202" t="s">
        <v>156</v>
      </c>
      <c r="G3432" s="41"/>
      <c r="H3432" s="41"/>
      <c r="I3432" s="41">
        <v>213.95</v>
      </c>
      <c r="J3432" s="203"/>
      <c r="K3432" s="166" t="s">
        <v>157</v>
      </c>
      <c r="L3432" s="94"/>
    </row>
    <row r="3433" spans="1:12" ht="15" customHeight="1">
      <c r="A3433" s="91">
        <v>2001051</v>
      </c>
      <c r="B3433" s="41" t="s">
        <v>87</v>
      </c>
      <c r="C3433" s="43">
        <v>201</v>
      </c>
      <c r="D3433" s="41" t="s">
        <v>152</v>
      </c>
      <c r="E3433" s="41">
        <v>142900</v>
      </c>
      <c r="F3433" s="202" t="s">
        <v>156</v>
      </c>
      <c r="G3433" s="41"/>
      <c r="H3433" s="41"/>
      <c r="I3433" s="41">
        <v>1065.8800000000001</v>
      </c>
      <c r="J3433" s="203"/>
      <c r="K3433" s="166" t="s">
        <v>157</v>
      </c>
      <c r="L3433" s="94"/>
    </row>
    <row r="3434" spans="1:12" ht="15" customHeight="1">
      <c r="A3434" s="91">
        <v>2001051</v>
      </c>
      <c r="B3434" s="41" t="s">
        <v>87</v>
      </c>
      <c r="C3434" s="43">
        <v>201</v>
      </c>
      <c r="D3434" s="41" t="s">
        <v>152</v>
      </c>
      <c r="E3434" s="41">
        <v>142900</v>
      </c>
      <c r="F3434" s="202" t="s">
        <v>156</v>
      </c>
      <c r="G3434" s="41"/>
      <c r="H3434" s="41"/>
      <c r="I3434" s="41">
        <v>1463.75</v>
      </c>
      <c r="J3434" s="203"/>
      <c r="K3434" s="166" t="s">
        <v>157</v>
      </c>
      <c r="L3434" s="94"/>
    </row>
    <row r="3435" spans="1:12" ht="15" customHeight="1">
      <c r="A3435" s="91">
        <v>2001051</v>
      </c>
      <c r="B3435" s="41" t="s">
        <v>87</v>
      </c>
      <c r="C3435" s="43">
        <v>201</v>
      </c>
      <c r="D3435" s="41" t="s">
        <v>152</v>
      </c>
      <c r="E3435" s="41">
        <v>142900</v>
      </c>
      <c r="F3435" s="202" t="s">
        <v>156</v>
      </c>
      <c r="G3435" s="41"/>
      <c r="H3435" s="41"/>
      <c r="I3435" s="41">
        <v>13103.68</v>
      </c>
      <c r="J3435" s="203"/>
      <c r="K3435" s="166" t="s">
        <v>157</v>
      </c>
      <c r="L3435" s="94"/>
    </row>
    <row r="3436" spans="1:12" ht="15" customHeight="1">
      <c r="A3436" s="91">
        <v>2001051</v>
      </c>
      <c r="B3436" s="41" t="s">
        <v>87</v>
      </c>
      <c r="C3436" s="43">
        <v>201</v>
      </c>
      <c r="D3436" s="41" t="s">
        <v>152</v>
      </c>
      <c r="E3436" s="41">
        <v>142900</v>
      </c>
      <c r="F3436" s="202" t="s">
        <v>156</v>
      </c>
      <c r="G3436" s="41"/>
      <c r="H3436" s="41"/>
      <c r="I3436" s="41">
        <v>760.78</v>
      </c>
      <c r="J3436" s="203"/>
      <c r="K3436" s="166" t="s">
        <v>157</v>
      </c>
      <c r="L3436" s="94"/>
    </row>
    <row r="3437" spans="1:12" ht="15" customHeight="1">
      <c r="A3437" s="91">
        <v>2001051</v>
      </c>
      <c r="B3437" s="41" t="s">
        <v>87</v>
      </c>
      <c r="C3437" s="43">
        <v>201</v>
      </c>
      <c r="D3437" s="41" t="s">
        <v>152</v>
      </c>
      <c r="E3437" s="41">
        <v>142900</v>
      </c>
      <c r="F3437" s="202" t="s">
        <v>156</v>
      </c>
      <c r="G3437" s="41"/>
      <c r="H3437" s="41"/>
      <c r="I3437" s="41">
        <v>240.75</v>
      </c>
      <c r="J3437" s="203"/>
      <c r="K3437" s="166" t="s">
        <v>157</v>
      </c>
      <c r="L3437" s="94"/>
    </row>
    <row r="3438" spans="1:12" ht="15" customHeight="1">
      <c r="A3438" s="91">
        <v>2001051</v>
      </c>
      <c r="B3438" s="41" t="s">
        <v>87</v>
      </c>
      <c r="C3438" s="43">
        <v>201</v>
      </c>
      <c r="D3438" s="41" t="s">
        <v>152</v>
      </c>
      <c r="E3438" s="41">
        <v>142900</v>
      </c>
      <c r="F3438" s="202" t="s">
        <v>156</v>
      </c>
      <c r="G3438" s="41"/>
      <c r="H3438" s="41"/>
      <c r="I3438" s="41">
        <v>16.95</v>
      </c>
      <c r="J3438" s="203"/>
      <c r="K3438" s="166" t="s">
        <v>157</v>
      </c>
      <c r="L3438" s="94"/>
    </row>
    <row r="3439" spans="1:12" ht="15" customHeight="1">
      <c r="A3439" s="91">
        <v>2001051</v>
      </c>
      <c r="B3439" s="41" t="s">
        <v>87</v>
      </c>
      <c r="C3439" s="43">
        <v>201</v>
      </c>
      <c r="D3439" s="41" t="s">
        <v>152</v>
      </c>
      <c r="E3439" s="41">
        <v>142900</v>
      </c>
      <c r="F3439" s="202" t="s">
        <v>156</v>
      </c>
      <c r="G3439" s="41"/>
      <c r="H3439" s="41"/>
      <c r="I3439" s="41">
        <v>428.91</v>
      </c>
      <c r="J3439" s="203"/>
      <c r="K3439" s="166" t="s">
        <v>157</v>
      </c>
      <c r="L3439" s="94"/>
    </row>
    <row r="3440" spans="1:12" ht="15" customHeight="1">
      <c r="A3440" s="91">
        <v>2001051</v>
      </c>
      <c r="B3440" s="41" t="s">
        <v>87</v>
      </c>
      <c r="C3440" s="43">
        <v>201</v>
      </c>
      <c r="D3440" s="41" t="s">
        <v>152</v>
      </c>
      <c r="E3440" s="41">
        <v>142900</v>
      </c>
      <c r="F3440" s="202" t="s">
        <v>156</v>
      </c>
      <c r="G3440" s="41"/>
      <c r="H3440" s="41"/>
      <c r="I3440" s="41">
        <v>497.09</v>
      </c>
      <c r="J3440" s="203"/>
      <c r="K3440" s="166" t="s">
        <v>157</v>
      </c>
      <c r="L3440" s="94"/>
    </row>
    <row r="3441" spans="1:12" ht="15" customHeight="1">
      <c r="A3441" s="91">
        <v>2001051</v>
      </c>
      <c r="B3441" s="41" t="s">
        <v>87</v>
      </c>
      <c r="C3441" s="43">
        <v>201</v>
      </c>
      <c r="D3441" s="41" t="s">
        <v>152</v>
      </c>
      <c r="E3441" s="41">
        <v>142900</v>
      </c>
      <c r="F3441" s="202" t="s">
        <v>156</v>
      </c>
      <c r="G3441" s="41"/>
      <c r="H3441" s="41"/>
      <c r="I3441" s="41">
        <v>968.5</v>
      </c>
      <c r="J3441" s="203"/>
      <c r="K3441" s="166" t="s">
        <v>157</v>
      </c>
      <c r="L3441" s="94"/>
    </row>
    <row r="3442" spans="1:12" ht="15" customHeight="1">
      <c r="A3442" s="91">
        <v>2001021</v>
      </c>
      <c r="B3442" s="41" t="s">
        <v>89</v>
      </c>
      <c r="C3442" s="43">
        <v>201</v>
      </c>
      <c r="D3442" s="41" t="s">
        <v>152</v>
      </c>
      <c r="E3442" s="41">
        <v>142900</v>
      </c>
      <c r="F3442" s="202" t="s">
        <v>156</v>
      </c>
      <c r="G3442" s="41"/>
      <c r="H3442" s="41"/>
      <c r="I3442" s="41">
        <v>12422.5</v>
      </c>
      <c r="J3442" s="203"/>
      <c r="K3442" s="166" t="s">
        <v>157</v>
      </c>
      <c r="L3442" s="94"/>
    </row>
    <row r="3443" spans="1:12" ht="15" customHeight="1">
      <c r="A3443" s="91">
        <v>2001051</v>
      </c>
      <c r="B3443" s="41" t="s">
        <v>87</v>
      </c>
      <c r="C3443" s="43">
        <v>201</v>
      </c>
      <c r="D3443" s="41" t="s">
        <v>152</v>
      </c>
      <c r="E3443" s="41">
        <v>142900</v>
      </c>
      <c r="F3443" s="202" t="s">
        <v>156</v>
      </c>
      <c r="G3443" s="41"/>
      <c r="H3443" s="41"/>
      <c r="I3443" s="41">
        <v>6507.5</v>
      </c>
      <c r="J3443" s="203"/>
      <c r="K3443" s="166" t="s">
        <v>157</v>
      </c>
      <c r="L3443" s="94"/>
    </row>
    <row r="3444" spans="1:12" ht="15" customHeight="1">
      <c r="A3444" s="91">
        <v>2001051</v>
      </c>
      <c r="B3444" s="41" t="s">
        <v>87</v>
      </c>
      <c r="C3444" s="43">
        <v>201</v>
      </c>
      <c r="D3444" s="41" t="s">
        <v>152</v>
      </c>
      <c r="E3444" s="41">
        <v>142900</v>
      </c>
      <c r="F3444" s="202" t="s">
        <v>156</v>
      </c>
      <c r="G3444" s="41"/>
      <c r="H3444" s="41"/>
      <c r="I3444" s="41">
        <v>2175.9499999999998</v>
      </c>
      <c r="J3444" s="203"/>
      <c r="K3444" s="166" t="s">
        <v>157</v>
      </c>
      <c r="L3444" s="94"/>
    </row>
    <row r="3445" spans="1:12" ht="15" customHeight="1">
      <c r="A3445" s="91">
        <v>2001051</v>
      </c>
      <c r="B3445" s="41" t="s">
        <v>87</v>
      </c>
      <c r="C3445" s="43">
        <v>201</v>
      </c>
      <c r="D3445" s="41" t="s">
        <v>152</v>
      </c>
      <c r="E3445" s="41">
        <v>142900</v>
      </c>
      <c r="F3445" s="202" t="s">
        <v>156</v>
      </c>
      <c r="G3445" s="41"/>
      <c r="H3445" s="41"/>
      <c r="I3445" s="41">
        <v>1092.5</v>
      </c>
      <c r="J3445" s="203"/>
      <c r="K3445" s="166" t="s">
        <v>157</v>
      </c>
      <c r="L3445" s="94"/>
    </row>
    <row r="3446" spans="1:12" ht="15" customHeight="1">
      <c r="A3446" s="91">
        <v>2001051</v>
      </c>
      <c r="B3446" s="41" t="s">
        <v>87</v>
      </c>
      <c r="C3446" s="43">
        <v>201</v>
      </c>
      <c r="D3446" s="41" t="s">
        <v>152</v>
      </c>
      <c r="E3446" s="41">
        <v>142900</v>
      </c>
      <c r="F3446" s="202" t="s">
        <v>156</v>
      </c>
      <c r="G3446" s="41"/>
      <c r="H3446" s="41"/>
      <c r="I3446" s="41">
        <v>823.94</v>
      </c>
      <c r="J3446" s="203"/>
      <c r="K3446" s="166" t="s">
        <v>157</v>
      </c>
      <c r="L3446" s="94"/>
    </row>
    <row r="3447" spans="1:12" ht="15" customHeight="1">
      <c r="A3447" s="91">
        <v>2001011</v>
      </c>
      <c r="B3447" s="41" t="s">
        <v>97</v>
      </c>
      <c r="C3447" s="43">
        <v>201</v>
      </c>
      <c r="D3447" s="41" t="s">
        <v>152</v>
      </c>
      <c r="E3447" s="41">
        <v>142900</v>
      </c>
      <c r="F3447" s="202" t="s">
        <v>156</v>
      </c>
      <c r="G3447" s="41"/>
      <c r="H3447" s="41"/>
      <c r="I3447" s="41">
        <v>468.75</v>
      </c>
      <c r="J3447" s="203"/>
      <c r="K3447" s="166" t="s">
        <v>157</v>
      </c>
      <c r="L3447" s="94"/>
    </row>
    <row r="3448" spans="1:12" ht="15" customHeight="1">
      <c r="A3448" s="91">
        <v>2001021</v>
      </c>
      <c r="B3448" s="41" t="s">
        <v>89</v>
      </c>
      <c r="C3448" s="43">
        <v>201</v>
      </c>
      <c r="D3448" s="41" t="s">
        <v>152</v>
      </c>
      <c r="E3448" s="41">
        <v>142900</v>
      </c>
      <c r="F3448" s="202" t="s">
        <v>156</v>
      </c>
      <c r="G3448" s="41"/>
      <c r="H3448" s="41"/>
      <c r="I3448" s="41">
        <v>24987.5</v>
      </c>
      <c r="J3448" s="203"/>
      <c r="K3448" s="166" t="s">
        <v>157</v>
      </c>
      <c r="L3448" s="94"/>
    </row>
    <row r="3449" spans="1:12" ht="15" customHeight="1">
      <c r="A3449" s="91">
        <v>2001021</v>
      </c>
      <c r="B3449" s="41" t="s">
        <v>89</v>
      </c>
      <c r="C3449" s="43">
        <v>201</v>
      </c>
      <c r="D3449" s="41" t="s">
        <v>152</v>
      </c>
      <c r="E3449" s="41">
        <v>142900</v>
      </c>
      <c r="F3449" s="202" t="s">
        <v>156</v>
      </c>
      <c r="G3449" s="41"/>
      <c r="H3449" s="41"/>
      <c r="I3449" s="41">
        <v>47.36</v>
      </c>
      <c r="J3449" s="203"/>
      <c r="K3449" s="166" t="s">
        <v>157</v>
      </c>
      <c r="L3449" s="94"/>
    </row>
    <row r="3450" spans="1:12" ht="15" customHeight="1">
      <c r="A3450" s="91">
        <v>2001011</v>
      </c>
      <c r="B3450" s="41" t="s">
        <v>97</v>
      </c>
      <c r="C3450" s="43">
        <v>201</v>
      </c>
      <c r="D3450" s="41" t="s">
        <v>152</v>
      </c>
      <c r="E3450" s="41">
        <v>142900</v>
      </c>
      <c r="F3450" s="202" t="s">
        <v>156</v>
      </c>
      <c r="G3450" s="41"/>
      <c r="H3450" s="41"/>
      <c r="I3450" s="41">
        <v>24.06</v>
      </c>
      <c r="J3450" s="203"/>
      <c r="K3450" s="166" t="s">
        <v>157</v>
      </c>
      <c r="L3450" s="94"/>
    </row>
    <row r="3451" spans="1:12" ht="15" customHeight="1">
      <c r="A3451" s="91">
        <v>2001011</v>
      </c>
      <c r="B3451" s="41" t="s">
        <v>97</v>
      </c>
      <c r="C3451" s="43">
        <v>201</v>
      </c>
      <c r="D3451" s="41" t="s">
        <v>152</v>
      </c>
      <c r="E3451" s="41">
        <v>142900</v>
      </c>
      <c r="F3451" s="202" t="s">
        <v>156</v>
      </c>
      <c r="G3451" s="41"/>
      <c r="H3451" s="41"/>
      <c r="I3451" s="41">
        <v>1157.25</v>
      </c>
      <c r="J3451" s="203"/>
      <c r="K3451" s="166" t="s">
        <v>157</v>
      </c>
      <c r="L3451" s="94"/>
    </row>
    <row r="3452" spans="1:12" ht="15" customHeight="1">
      <c r="A3452" s="91">
        <v>2001011</v>
      </c>
      <c r="B3452" s="41" t="s">
        <v>97</v>
      </c>
      <c r="C3452" s="43">
        <v>201</v>
      </c>
      <c r="D3452" s="41" t="s">
        <v>152</v>
      </c>
      <c r="E3452" s="41">
        <v>142900</v>
      </c>
      <c r="F3452" s="202" t="s">
        <v>156</v>
      </c>
      <c r="G3452" s="41"/>
      <c r="H3452" s="41"/>
      <c r="I3452" s="41">
        <v>298.88</v>
      </c>
      <c r="J3452" s="203"/>
      <c r="K3452" s="166" t="s">
        <v>157</v>
      </c>
      <c r="L3452" s="94"/>
    </row>
    <row r="3453" spans="1:12" ht="15" customHeight="1">
      <c r="A3453" s="91">
        <v>2001011</v>
      </c>
      <c r="B3453" s="41" t="s">
        <v>97</v>
      </c>
      <c r="C3453" s="43">
        <v>201</v>
      </c>
      <c r="D3453" s="41" t="s">
        <v>152</v>
      </c>
      <c r="E3453" s="41">
        <v>142900</v>
      </c>
      <c r="F3453" s="202" t="s">
        <v>156</v>
      </c>
      <c r="G3453" s="41"/>
      <c r="H3453" s="41"/>
      <c r="I3453" s="41">
        <v>540.63</v>
      </c>
      <c r="J3453" s="203"/>
      <c r="K3453" s="166" t="s">
        <v>157</v>
      </c>
      <c r="L3453" s="94"/>
    </row>
    <row r="3454" spans="1:12" ht="15" customHeight="1">
      <c r="A3454" s="91">
        <v>2001041</v>
      </c>
      <c r="B3454" s="41" t="s">
        <v>98</v>
      </c>
      <c r="C3454" s="43">
        <v>201</v>
      </c>
      <c r="D3454" s="41" t="s">
        <v>152</v>
      </c>
      <c r="E3454" s="41">
        <v>142900</v>
      </c>
      <c r="F3454" s="202" t="s">
        <v>156</v>
      </c>
      <c r="G3454" s="41"/>
      <c r="H3454" s="41"/>
      <c r="I3454" s="41">
        <v>38.159999999999997</v>
      </c>
      <c r="J3454" s="203"/>
      <c r="K3454" s="166" t="s">
        <v>157</v>
      </c>
      <c r="L3454" s="94"/>
    </row>
    <row r="3455" spans="1:12" ht="15" customHeight="1">
      <c r="A3455" s="91">
        <v>2001041</v>
      </c>
      <c r="B3455" s="41" t="s">
        <v>98</v>
      </c>
      <c r="C3455" s="43">
        <v>201</v>
      </c>
      <c r="D3455" s="41" t="s">
        <v>152</v>
      </c>
      <c r="E3455" s="41">
        <v>142900</v>
      </c>
      <c r="F3455" s="202" t="s">
        <v>156</v>
      </c>
      <c r="G3455" s="41"/>
      <c r="H3455" s="41"/>
      <c r="I3455" s="41">
        <v>391.3</v>
      </c>
      <c r="J3455" s="203"/>
      <c r="K3455" s="166" t="s">
        <v>157</v>
      </c>
      <c r="L3455" s="94"/>
    </row>
    <row r="3456" spans="1:12" ht="15" customHeight="1">
      <c r="A3456" s="91">
        <v>2001041</v>
      </c>
      <c r="B3456" s="41" t="s">
        <v>98</v>
      </c>
      <c r="C3456" s="43">
        <v>201</v>
      </c>
      <c r="D3456" s="41" t="s">
        <v>152</v>
      </c>
      <c r="E3456" s="41">
        <v>142900</v>
      </c>
      <c r="F3456" s="202" t="s">
        <v>156</v>
      </c>
      <c r="G3456" s="41"/>
      <c r="H3456" s="41"/>
      <c r="I3456" s="41">
        <v>343.91</v>
      </c>
      <c r="J3456" s="203"/>
      <c r="K3456" s="166" t="s">
        <v>157</v>
      </c>
      <c r="L3456" s="94"/>
    </row>
    <row r="3457" spans="1:12" ht="15" customHeight="1">
      <c r="A3457" s="91">
        <v>2001041</v>
      </c>
      <c r="B3457" s="41" t="s">
        <v>98</v>
      </c>
      <c r="C3457" s="43">
        <v>201</v>
      </c>
      <c r="D3457" s="41" t="s">
        <v>152</v>
      </c>
      <c r="E3457" s="41">
        <v>142900</v>
      </c>
      <c r="F3457" s="202" t="s">
        <v>156</v>
      </c>
      <c r="G3457" s="41"/>
      <c r="H3457" s="41"/>
      <c r="I3457" s="41">
        <v>1311.4</v>
      </c>
      <c r="J3457" s="203"/>
      <c r="K3457" s="166" t="s">
        <v>157</v>
      </c>
      <c r="L3457" s="94"/>
    </row>
    <row r="3458" spans="1:12" ht="15" customHeight="1">
      <c r="A3458" s="91">
        <v>2001041</v>
      </c>
      <c r="B3458" s="41" t="s">
        <v>98</v>
      </c>
      <c r="C3458" s="43">
        <v>201</v>
      </c>
      <c r="D3458" s="41" t="s">
        <v>152</v>
      </c>
      <c r="E3458" s="41">
        <v>142900</v>
      </c>
      <c r="F3458" s="202" t="s">
        <v>156</v>
      </c>
      <c r="G3458" s="41"/>
      <c r="H3458" s="41"/>
      <c r="I3458" s="41">
        <v>348.56</v>
      </c>
      <c r="J3458" s="203"/>
      <c r="K3458" s="166" t="s">
        <v>157</v>
      </c>
      <c r="L3458" s="94"/>
    </row>
    <row r="3459" spans="1:12" ht="15" customHeight="1">
      <c r="A3459" s="91">
        <v>2001041</v>
      </c>
      <c r="B3459" s="41" t="s">
        <v>98</v>
      </c>
      <c r="C3459" s="43">
        <v>201</v>
      </c>
      <c r="D3459" s="41" t="s">
        <v>152</v>
      </c>
      <c r="E3459" s="41">
        <v>142900</v>
      </c>
      <c r="F3459" s="202" t="s">
        <v>156</v>
      </c>
      <c r="G3459" s="41"/>
      <c r="H3459" s="41"/>
      <c r="I3459" s="41">
        <v>2581.5</v>
      </c>
      <c r="J3459" s="203"/>
      <c r="K3459" s="166" t="s">
        <v>157</v>
      </c>
      <c r="L3459" s="94"/>
    </row>
    <row r="3460" spans="1:12" ht="15" customHeight="1">
      <c r="A3460" s="91">
        <v>2001041</v>
      </c>
      <c r="B3460" s="41" t="s">
        <v>98</v>
      </c>
      <c r="C3460" s="43">
        <v>201</v>
      </c>
      <c r="D3460" s="41" t="s">
        <v>152</v>
      </c>
      <c r="E3460" s="41">
        <v>142900</v>
      </c>
      <c r="F3460" s="202" t="s">
        <v>156</v>
      </c>
      <c r="G3460" s="41"/>
      <c r="H3460" s="41"/>
      <c r="I3460" s="41">
        <v>1011.05</v>
      </c>
      <c r="J3460" s="203"/>
      <c r="K3460" s="166" t="s">
        <v>157</v>
      </c>
      <c r="L3460" s="94"/>
    </row>
    <row r="3461" spans="1:12" ht="15" customHeight="1">
      <c r="A3461" s="91">
        <v>2001041</v>
      </c>
      <c r="B3461" s="41" t="s">
        <v>98</v>
      </c>
      <c r="C3461" s="43">
        <v>201</v>
      </c>
      <c r="D3461" s="41" t="s">
        <v>152</v>
      </c>
      <c r="E3461" s="41">
        <v>142900</v>
      </c>
      <c r="F3461" s="202" t="s">
        <v>156</v>
      </c>
      <c r="G3461" s="41"/>
      <c r="H3461" s="41"/>
      <c r="I3461" s="41">
        <v>33.799999999999997</v>
      </c>
      <c r="J3461" s="203"/>
      <c r="K3461" s="166" t="s">
        <v>157</v>
      </c>
      <c r="L3461" s="94"/>
    </row>
    <row r="3462" spans="1:12" ht="15" customHeight="1">
      <c r="A3462" s="91">
        <v>2001041</v>
      </c>
      <c r="B3462" s="41" t="s">
        <v>98</v>
      </c>
      <c r="C3462" s="43">
        <v>201</v>
      </c>
      <c r="D3462" s="41" t="s">
        <v>152</v>
      </c>
      <c r="E3462" s="41">
        <v>142900</v>
      </c>
      <c r="F3462" s="202" t="s">
        <v>156</v>
      </c>
      <c r="G3462" s="41"/>
      <c r="H3462" s="41"/>
      <c r="I3462" s="41">
        <v>1997.77</v>
      </c>
      <c r="J3462" s="203"/>
      <c r="K3462" s="166" t="s">
        <v>157</v>
      </c>
      <c r="L3462" s="94"/>
    </row>
    <row r="3463" spans="1:12" ht="15" customHeight="1">
      <c r="A3463" s="91">
        <v>2001041</v>
      </c>
      <c r="B3463" s="41" t="s">
        <v>98</v>
      </c>
      <c r="C3463" s="43">
        <v>201</v>
      </c>
      <c r="D3463" s="41" t="s">
        <v>152</v>
      </c>
      <c r="E3463" s="41">
        <v>142900</v>
      </c>
      <c r="F3463" s="202" t="s">
        <v>156</v>
      </c>
      <c r="G3463" s="41"/>
      <c r="H3463" s="41"/>
      <c r="I3463" s="41">
        <v>2334.09</v>
      </c>
      <c r="J3463" s="203"/>
      <c r="K3463" s="166" t="s">
        <v>157</v>
      </c>
      <c r="L3463" s="94"/>
    </row>
    <row r="3464" spans="1:12" ht="15" customHeight="1">
      <c r="A3464" s="91">
        <v>2001021</v>
      </c>
      <c r="B3464" s="41" t="s">
        <v>89</v>
      </c>
      <c r="C3464" s="43">
        <v>201</v>
      </c>
      <c r="D3464" s="41" t="s">
        <v>152</v>
      </c>
      <c r="E3464" s="41">
        <v>142900</v>
      </c>
      <c r="F3464" s="202" t="s">
        <v>156</v>
      </c>
      <c r="G3464" s="41"/>
      <c r="H3464" s="41"/>
      <c r="I3464" s="41">
        <v>-2147.5</v>
      </c>
      <c r="J3464" s="203"/>
      <c r="K3464" s="166" t="s">
        <v>157</v>
      </c>
      <c r="L3464" s="94"/>
    </row>
    <row r="3465" spans="1:12" ht="15" customHeight="1">
      <c r="A3465" s="91">
        <v>2001041</v>
      </c>
      <c r="B3465" s="41" t="s">
        <v>98</v>
      </c>
      <c r="C3465" s="43">
        <v>201</v>
      </c>
      <c r="D3465" s="41" t="s">
        <v>152</v>
      </c>
      <c r="E3465" s="41">
        <v>142900</v>
      </c>
      <c r="F3465" s="202" t="s">
        <v>156</v>
      </c>
      <c r="G3465" s="41"/>
      <c r="H3465" s="41"/>
      <c r="I3465" s="41">
        <v>53300</v>
      </c>
      <c r="J3465" s="203"/>
      <c r="K3465" s="166" t="s">
        <v>157</v>
      </c>
      <c r="L3465" s="94"/>
    </row>
    <row r="3466" spans="1:12" ht="15" customHeight="1">
      <c r="A3466" s="91">
        <v>2001011</v>
      </c>
      <c r="B3466" s="41" t="s">
        <v>97</v>
      </c>
      <c r="C3466" s="43">
        <v>201</v>
      </c>
      <c r="D3466" s="41" t="s">
        <v>152</v>
      </c>
      <c r="E3466" s="41">
        <v>142900</v>
      </c>
      <c r="F3466" s="202" t="s">
        <v>156</v>
      </c>
      <c r="G3466" s="41"/>
      <c r="H3466" s="41"/>
      <c r="I3466" s="41">
        <v>590.75</v>
      </c>
      <c r="J3466" s="203"/>
      <c r="K3466" s="166" t="s">
        <v>157</v>
      </c>
      <c r="L3466" s="94"/>
    </row>
    <row r="3467" spans="1:12" ht="15" customHeight="1">
      <c r="A3467" s="91">
        <v>2001051</v>
      </c>
      <c r="B3467" s="41" t="s">
        <v>87</v>
      </c>
      <c r="C3467" s="43">
        <v>201</v>
      </c>
      <c r="D3467" s="41" t="s">
        <v>152</v>
      </c>
      <c r="E3467" s="41">
        <v>142900</v>
      </c>
      <c r="F3467" s="202" t="s">
        <v>156</v>
      </c>
      <c r="G3467" s="41"/>
      <c r="H3467" s="41"/>
      <c r="I3467" s="41">
        <v>590.75</v>
      </c>
      <c r="J3467" s="203"/>
      <c r="K3467" s="166" t="s">
        <v>157</v>
      </c>
      <c r="L3467" s="94"/>
    </row>
    <row r="3468" spans="1:12" ht="15" customHeight="1">
      <c r="A3468" s="91">
        <v>2001041</v>
      </c>
      <c r="B3468" s="41" t="s">
        <v>98</v>
      </c>
      <c r="C3468" s="43">
        <v>201</v>
      </c>
      <c r="D3468" s="41" t="s">
        <v>152</v>
      </c>
      <c r="E3468" s="41">
        <v>142900</v>
      </c>
      <c r="F3468" s="202" t="s">
        <v>156</v>
      </c>
      <c r="G3468" s="41"/>
      <c r="H3468" s="41"/>
      <c r="I3468" s="41">
        <v>590.75</v>
      </c>
      <c r="J3468" s="203"/>
      <c r="K3468" s="166" t="s">
        <v>157</v>
      </c>
      <c r="L3468" s="94"/>
    </row>
    <row r="3469" spans="1:12" ht="15" customHeight="1">
      <c r="A3469" s="91">
        <v>2001021</v>
      </c>
      <c r="B3469" s="41" t="s">
        <v>89</v>
      </c>
      <c r="C3469" s="43">
        <v>201</v>
      </c>
      <c r="D3469" s="41" t="s">
        <v>152</v>
      </c>
      <c r="E3469" s="41">
        <v>142900</v>
      </c>
      <c r="F3469" s="202" t="s">
        <v>156</v>
      </c>
      <c r="G3469" s="41"/>
      <c r="H3469" s="41"/>
      <c r="I3469" s="41">
        <v>590.75</v>
      </c>
      <c r="J3469" s="203"/>
      <c r="K3469" s="166" t="s">
        <v>157</v>
      </c>
      <c r="L3469" s="94"/>
    </row>
    <row r="3470" spans="1:12" ht="15" customHeight="1">
      <c r="A3470" s="91">
        <v>2001041</v>
      </c>
      <c r="B3470" s="41" t="s">
        <v>98</v>
      </c>
      <c r="C3470" s="43">
        <v>201</v>
      </c>
      <c r="D3470" s="41" t="s">
        <v>152</v>
      </c>
      <c r="E3470" s="41">
        <v>142900</v>
      </c>
      <c r="F3470" s="202" t="s">
        <v>156</v>
      </c>
      <c r="G3470" s="41"/>
      <c r="H3470" s="41"/>
      <c r="I3470" s="41">
        <v>1929.38</v>
      </c>
      <c r="J3470" s="203"/>
      <c r="K3470" s="166" t="s">
        <v>157</v>
      </c>
      <c r="L3470" s="94"/>
    </row>
    <row r="3471" spans="1:12" ht="15" customHeight="1">
      <c r="A3471" s="91">
        <v>2001041</v>
      </c>
      <c r="B3471" s="41" t="s">
        <v>98</v>
      </c>
      <c r="C3471" s="43">
        <v>201</v>
      </c>
      <c r="D3471" s="41" t="s">
        <v>152</v>
      </c>
      <c r="E3471" s="41">
        <v>142900</v>
      </c>
      <c r="F3471" s="202" t="s">
        <v>156</v>
      </c>
      <c r="G3471" s="41"/>
      <c r="H3471" s="41"/>
      <c r="I3471" s="41">
        <v>67.599999999999994</v>
      </c>
      <c r="J3471" s="203"/>
      <c r="K3471" s="166" t="s">
        <v>157</v>
      </c>
      <c r="L3471" s="94"/>
    </row>
    <row r="3472" spans="1:12" ht="15" customHeight="1">
      <c r="A3472" s="91">
        <v>2001041</v>
      </c>
      <c r="B3472" s="41" t="s">
        <v>98</v>
      </c>
      <c r="C3472" s="43">
        <v>201</v>
      </c>
      <c r="D3472" s="41" t="s">
        <v>152</v>
      </c>
      <c r="E3472" s="41">
        <v>142900</v>
      </c>
      <c r="F3472" s="202" t="s">
        <v>156</v>
      </c>
      <c r="G3472" s="41"/>
      <c r="H3472" s="41"/>
      <c r="I3472" s="41">
        <v>609.05999999999995</v>
      </c>
      <c r="J3472" s="203"/>
      <c r="K3472" s="166" t="s">
        <v>157</v>
      </c>
      <c r="L3472" s="94"/>
    </row>
    <row r="3473" spans="1:12" ht="15" customHeight="1">
      <c r="A3473" s="91">
        <v>2001041</v>
      </c>
      <c r="B3473" s="41" t="s">
        <v>98</v>
      </c>
      <c r="C3473" s="43">
        <v>201</v>
      </c>
      <c r="D3473" s="41" t="s">
        <v>152</v>
      </c>
      <c r="E3473" s="41">
        <v>142900</v>
      </c>
      <c r="F3473" s="202" t="s">
        <v>156</v>
      </c>
      <c r="G3473" s="41"/>
      <c r="H3473" s="41"/>
      <c r="I3473" s="41">
        <v>2797.42</v>
      </c>
      <c r="J3473" s="203"/>
      <c r="K3473" s="166" t="s">
        <v>157</v>
      </c>
      <c r="L3473" s="94"/>
    </row>
    <row r="3474" spans="1:12" ht="15" customHeight="1">
      <c r="A3474" s="91">
        <v>2001041</v>
      </c>
      <c r="B3474" s="41" t="s">
        <v>98</v>
      </c>
      <c r="C3474" s="43">
        <v>201</v>
      </c>
      <c r="D3474" s="41" t="s">
        <v>152</v>
      </c>
      <c r="E3474" s="41">
        <v>142900</v>
      </c>
      <c r="F3474" s="202" t="s">
        <v>156</v>
      </c>
      <c r="G3474" s="41"/>
      <c r="H3474" s="41"/>
      <c r="I3474" s="41">
        <v>107.14</v>
      </c>
      <c r="J3474" s="203"/>
      <c r="K3474" s="166" t="s">
        <v>157</v>
      </c>
      <c r="L3474" s="94"/>
    </row>
    <row r="3475" spans="1:12" ht="15" customHeight="1">
      <c r="A3475" s="91">
        <v>2001021</v>
      </c>
      <c r="B3475" s="41" t="s">
        <v>89</v>
      </c>
      <c r="C3475" s="43">
        <v>201</v>
      </c>
      <c r="D3475" s="41" t="s">
        <v>152</v>
      </c>
      <c r="E3475" s="41">
        <v>142900</v>
      </c>
      <c r="F3475" s="202" t="s">
        <v>156</v>
      </c>
      <c r="G3475" s="41"/>
      <c r="H3475" s="41"/>
      <c r="I3475" s="41">
        <v>232.71</v>
      </c>
      <c r="J3475" s="203"/>
      <c r="K3475" s="166" t="s">
        <v>157</v>
      </c>
      <c r="L3475" s="94"/>
    </row>
    <row r="3476" spans="1:12" ht="15" customHeight="1">
      <c r="A3476" s="91">
        <v>2004003</v>
      </c>
      <c r="B3476" s="41" t="s">
        <v>244</v>
      </c>
      <c r="C3476" s="43">
        <v>201</v>
      </c>
      <c r="D3476" s="41" t="s">
        <v>152</v>
      </c>
      <c r="E3476" s="41">
        <v>147000</v>
      </c>
      <c r="F3476" s="201" t="s">
        <v>250</v>
      </c>
      <c r="G3476" s="41"/>
      <c r="H3476" s="41"/>
      <c r="I3476" s="41">
        <v>2720</v>
      </c>
      <c r="J3476" s="203"/>
      <c r="K3476" s="286" t="s">
        <v>245</v>
      </c>
      <c r="L3476" s="94"/>
    </row>
    <row r="3477" spans="1:12" ht="15" customHeight="1">
      <c r="A3477" s="91">
        <v>2004003</v>
      </c>
      <c r="B3477" s="41" t="s">
        <v>244</v>
      </c>
      <c r="C3477" s="43">
        <v>201</v>
      </c>
      <c r="D3477" s="41" t="s">
        <v>152</v>
      </c>
      <c r="E3477" s="41">
        <v>147000</v>
      </c>
      <c r="F3477" s="201" t="s">
        <v>250</v>
      </c>
      <c r="G3477" s="41"/>
      <c r="H3477" s="41"/>
      <c r="I3477" s="41">
        <v>23520</v>
      </c>
      <c r="J3477" s="203"/>
      <c r="K3477" s="286" t="s">
        <v>245</v>
      </c>
      <c r="L3477" s="94"/>
    </row>
    <row r="3478" spans="1:12" ht="15" customHeight="1">
      <c r="A3478" s="91">
        <v>2004003</v>
      </c>
      <c r="B3478" s="41" t="s">
        <v>244</v>
      </c>
      <c r="C3478" s="43">
        <v>201</v>
      </c>
      <c r="D3478" s="41" t="s">
        <v>152</v>
      </c>
      <c r="E3478" s="41">
        <v>147000</v>
      </c>
      <c r="F3478" s="201" t="s">
        <v>250</v>
      </c>
      <c r="G3478" s="41"/>
      <c r="H3478" s="41"/>
      <c r="I3478" s="41">
        <v>31360</v>
      </c>
      <c r="J3478" s="203"/>
      <c r="K3478" s="286" t="s">
        <v>245</v>
      </c>
      <c r="L3478" s="94"/>
    </row>
    <row r="3479" spans="1:12" ht="15" customHeight="1">
      <c r="A3479" s="91">
        <v>2004003</v>
      </c>
      <c r="B3479" s="41" t="s">
        <v>244</v>
      </c>
      <c r="C3479" s="43">
        <v>201</v>
      </c>
      <c r="D3479" s="41" t="s">
        <v>152</v>
      </c>
      <c r="E3479" s="41">
        <v>147000</v>
      </c>
      <c r="F3479" s="201" t="s">
        <v>250</v>
      </c>
      <c r="G3479" s="41"/>
      <c r="H3479" s="41"/>
      <c r="I3479" s="41">
        <v>1600</v>
      </c>
      <c r="J3479" s="203"/>
      <c r="K3479" s="286" t="s">
        <v>245</v>
      </c>
      <c r="L3479" s="94"/>
    </row>
    <row r="3480" spans="1:12" ht="15" customHeight="1">
      <c r="A3480" s="91">
        <v>2004003</v>
      </c>
      <c r="B3480" s="41" t="s">
        <v>244</v>
      </c>
      <c r="C3480" s="43">
        <v>201</v>
      </c>
      <c r="D3480" s="41" t="s">
        <v>152</v>
      </c>
      <c r="E3480" s="41">
        <v>147000</v>
      </c>
      <c r="F3480" s="201" t="s">
        <v>250</v>
      </c>
      <c r="G3480" s="41"/>
      <c r="H3480" s="41"/>
      <c r="I3480" s="41">
        <v>1600</v>
      </c>
      <c r="J3480" s="203"/>
      <c r="K3480" s="286" t="s">
        <v>245</v>
      </c>
      <c r="L3480" s="94"/>
    </row>
    <row r="3481" spans="1:12" ht="15" customHeight="1">
      <c r="A3481" s="91">
        <v>2004003</v>
      </c>
      <c r="B3481" s="41" t="s">
        <v>244</v>
      </c>
      <c r="C3481" s="43">
        <v>201</v>
      </c>
      <c r="D3481" s="41" t="s">
        <v>152</v>
      </c>
      <c r="E3481" s="41">
        <v>147000</v>
      </c>
      <c r="F3481" s="201" t="s">
        <v>250</v>
      </c>
      <c r="G3481" s="41"/>
      <c r="H3481" s="41"/>
      <c r="I3481" s="41">
        <v>4320</v>
      </c>
      <c r="J3481" s="203"/>
      <c r="K3481" s="286" t="s">
        <v>245</v>
      </c>
      <c r="L3481" s="94"/>
    </row>
    <row r="3482" spans="1:12" ht="15" customHeight="1">
      <c r="A3482" s="91">
        <v>2004003</v>
      </c>
      <c r="B3482" s="41" t="s">
        <v>244</v>
      </c>
      <c r="C3482" s="43">
        <v>201</v>
      </c>
      <c r="D3482" s="41" t="s">
        <v>152</v>
      </c>
      <c r="E3482" s="41">
        <v>147000</v>
      </c>
      <c r="F3482" s="201" t="s">
        <v>250</v>
      </c>
      <c r="G3482" s="41"/>
      <c r="H3482" s="41"/>
      <c r="I3482" s="41">
        <v>1600</v>
      </c>
      <c r="J3482" s="203"/>
      <c r="K3482" s="286" t="s">
        <v>245</v>
      </c>
      <c r="L3482" s="94"/>
    </row>
    <row r="3483" spans="1:12" ht="15" customHeight="1">
      <c r="A3483" s="91">
        <v>2004003</v>
      </c>
      <c r="B3483" s="41" t="s">
        <v>244</v>
      </c>
      <c r="C3483" s="43">
        <v>201</v>
      </c>
      <c r="D3483" s="41" t="s">
        <v>152</v>
      </c>
      <c r="E3483" s="41">
        <v>147000</v>
      </c>
      <c r="F3483" s="201" t="s">
        <v>250</v>
      </c>
      <c r="G3483" s="41"/>
      <c r="H3483" s="41"/>
      <c r="I3483" s="41">
        <v>1600</v>
      </c>
      <c r="J3483" s="203"/>
      <c r="K3483" s="286" t="s">
        <v>245</v>
      </c>
      <c r="L3483" s="94"/>
    </row>
    <row r="3484" spans="1:12" ht="15" customHeight="1">
      <c r="A3484" s="91">
        <v>2004003</v>
      </c>
      <c r="B3484" s="41" t="s">
        <v>244</v>
      </c>
      <c r="C3484" s="43">
        <v>201</v>
      </c>
      <c r="D3484" s="41" t="s">
        <v>152</v>
      </c>
      <c r="E3484" s="41">
        <v>147000</v>
      </c>
      <c r="F3484" s="201" t="s">
        <v>250</v>
      </c>
      <c r="G3484" s="41"/>
      <c r="H3484" s="41"/>
      <c r="I3484" s="41">
        <v>1600</v>
      </c>
      <c r="J3484" s="203"/>
      <c r="K3484" s="286" t="s">
        <v>245</v>
      </c>
      <c r="L3484" s="94"/>
    </row>
    <row r="3485" spans="1:12" ht="15" customHeight="1">
      <c r="A3485" s="91">
        <v>2004003</v>
      </c>
      <c r="B3485" s="41" t="s">
        <v>244</v>
      </c>
      <c r="C3485" s="43">
        <v>201</v>
      </c>
      <c r="D3485" s="41" t="s">
        <v>152</v>
      </c>
      <c r="E3485" s="41">
        <v>147000</v>
      </c>
      <c r="F3485" s="201" t="s">
        <v>250</v>
      </c>
      <c r="G3485" s="41"/>
      <c r="H3485" s="41"/>
      <c r="I3485" s="41">
        <v>25600</v>
      </c>
      <c r="J3485" s="203"/>
      <c r="K3485" s="286" t="s">
        <v>245</v>
      </c>
      <c r="L3485" s="94"/>
    </row>
    <row r="3486" spans="1:12" ht="15" customHeight="1">
      <c r="A3486" s="91">
        <v>2004003</v>
      </c>
      <c r="B3486" s="41" t="s">
        <v>244</v>
      </c>
      <c r="C3486" s="43">
        <v>201</v>
      </c>
      <c r="D3486" s="41" t="s">
        <v>152</v>
      </c>
      <c r="E3486" s="41">
        <v>147000</v>
      </c>
      <c r="F3486" s="201" t="s">
        <v>250</v>
      </c>
      <c r="G3486" s="41"/>
      <c r="H3486" s="41"/>
      <c r="I3486" s="41">
        <v>22080</v>
      </c>
      <c r="J3486" s="203"/>
      <c r="K3486" s="286" t="s">
        <v>245</v>
      </c>
      <c r="L3486" s="94"/>
    </row>
    <row r="3487" spans="1:12" ht="15" customHeight="1">
      <c r="A3487" s="91">
        <v>2004003</v>
      </c>
      <c r="B3487" s="41" t="s">
        <v>244</v>
      </c>
      <c r="C3487" s="43">
        <v>201</v>
      </c>
      <c r="D3487" s="41" t="s">
        <v>152</v>
      </c>
      <c r="E3487" s="41">
        <v>147000</v>
      </c>
      <c r="F3487" s="201" t="s">
        <v>250</v>
      </c>
      <c r="G3487" s="41"/>
      <c r="H3487" s="41"/>
      <c r="I3487" s="41">
        <v>1600</v>
      </c>
      <c r="J3487" s="203"/>
      <c r="K3487" s="286" t="s">
        <v>245</v>
      </c>
      <c r="L3487" s="94"/>
    </row>
    <row r="3488" spans="1:12" ht="15" customHeight="1">
      <c r="A3488" s="91">
        <v>2004003</v>
      </c>
      <c r="B3488" s="41" t="s">
        <v>244</v>
      </c>
      <c r="C3488" s="43">
        <v>201</v>
      </c>
      <c r="D3488" s="41" t="s">
        <v>152</v>
      </c>
      <c r="E3488" s="41">
        <v>147000</v>
      </c>
      <c r="F3488" s="201" t="s">
        <v>250</v>
      </c>
      <c r="G3488" s="41"/>
      <c r="H3488" s="41"/>
      <c r="I3488" s="41">
        <v>2720</v>
      </c>
      <c r="J3488" s="203"/>
      <c r="K3488" s="286" t="s">
        <v>245</v>
      </c>
      <c r="L3488" s="94"/>
    </row>
    <row r="3489" spans="1:12" ht="15" customHeight="1">
      <c r="A3489" s="91">
        <v>2004003</v>
      </c>
      <c r="B3489" s="41" t="s">
        <v>244</v>
      </c>
      <c r="C3489" s="43">
        <v>201</v>
      </c>
      <c r="D3489" s="41" t="s">
        <v>152</v>
      </c>
      <c r="E3489" s="41">
        <v>147000</v>
      </c>
      <c r="F3489" s="201" t="s">
        <v>250</v>
      </c>
      <c r="G3489" s="41"/>
      <c r="H3489" s="41"/>
      <c r="I3489" s="41">
        <v>24000</v>
      </c>
      <c r="J3489" s="203"/>
      <c r="K3489" s="286" t="s">
        <v>245</v>
      </c>
      <c r="L3489" s="94"/>
    </row>
    <row r="3490" spans="1:12" ht="15" customHeight="1">
      <c r="A3490" s="91">
        <v>2004003</v>
      </c>
      <c r="B3490" s="41" t="s">
        <v>244</v>
      </c>
      <c r="C3490" s="43">
        <v>201</v>
      </c>
      <c r="D3490" s="41" t="s">
        <v>152</v>
      </c>
      <c r="E3490" s="41">
        <v>147000</v>
      </c>
      <c r="F3490" s="201" t="s">
        <v>250</v>
      </c>
      <c r="G3490" s="41"/>
      <c r="H3490" s="41"/>
      <c r="I3490" s="41">
        <v>23680</v>
      </c>
      <c r="J3490" s="203"/>
      <c r="K3490" s="286" t="s">
        <v>245</v>
      </c>
      <c r="L3490" s="94"/>
    </row>
    <row r="3491" spans="1:12" ht="15" customHeight="1">
      <c r="A3491" s="91">
        <v>2004003</v>
      </c>
      <c r="B3491" s="41" t="s">
        <v>244</v>
      </c>
      <c r="C3491" s="43">
        <v>201</v>
      </c>
      <c r="D3491" s="41" t="s">
        <v>152</v>
      </c>
      <c r="E3491" s="41">
        <v>147000</v>
      </c>
      <c r="F3491" s="201" t="s">
        <v>250</v>
      </c>
      <c r="G3491" s="41"/>
      <c r="H3491" s="41"/>
      <c r="I3491" s="41">
        <v>1600</v>
      </c>
      <c r="J3491" s="203"/>
      <c r="K3491" s="286" t="s">
        <v>245</v>
      </c>
      <c r="L3491" s="94"/>
    </row>
    <row r="3492" spans="1:12" ht="15" customHeight="1">
      <c r="A3492" s="91">
        <v>2004003</v>
      </c>
      <c r="B3492" s="41" t="s">
        <v>244</v>
      </c>
      <c r="C3492" s="43">
        <v>201</v>
      </c>
      <c r="D3492" s="41" t="s">
        <v>152</v>
      </c>
      <c r="E3492" s="41">
        <v>147000</v>
      </c>
      <c r="F3492" s="201" t="s">
        <v>250</v>
      </c>
      <c r="G3492" s="41"/>
      <c r="H3492" s="41"/>
      <c r="I3492" s="41">
        <v>22400</v>
      </c>
      <c r="J3492" s="203"/>
      <c r="K3492" s="286" t="s">
        <v>245</v>
      </c>
      <c r="L3492" s="94"/>
    </row>
    <row r="3493" spans="1:12" ht="15" customHeight="1">
      <c r="A3493" s="91">
        <v>2004003</v>
      </c>
      <c r="B3493" s="41" t="s">
        <v>244</v>
      </c>
      <c r="C3493" s="43">
        <v>201</v>
      </c>
      <c r="D3493" s="41" t="s">
        <v>152</v>
      </c>
      <c r="E3493" s="41">
        <v>147000</v>
      </c>
      <c r="F3493" s="201" t="s">
        <v>250</v>
      </c>
      <c r="G3493" s="41"/>
      <c r="H3493" s="41"/>
      <c r="I3493" s="41">
        <v>25280</v>
      </c>
      <c r="J3493" s="203"/>
      <c r="K3493" s="286" t="s">
        <v>245</v>
      </c>
      <c r="L3493" s="94"/>
    </row>
    <row r="3494" spans="1:12" ht="15" customHeight="1">
      <c r="A3494" s="91">
        <v>2004003</v>
      </c>
      <c r="B3494" s="41" t="s">
        <v>244</v>
      </c>
      <c r="C3494" s="43">
        <v>201</v>
      </c>
      <c r="D3494" s="41" t="s">
        <v>152</v>
      </c>
      <c r="E3494" s="41">
        <v>147000</v>
      </c>
      <c r="F3494" s="201" t="s">
        <v>250</v>
      </c>
      <c r="G3494" s="41"/>
      <c r="H3494" s="41"/>
      <c r="I3494" s="41">
        <v>2720</v>
      </c>
      <c r="J3494" s="203"/>
      <c r="K3494" s="286" t="s">
        <v>245</v>
      </c>
      <c r="L3494" s="94"/>
    </row>
    <row r="3495" spans="1:12" ht="15" customHeight="1">
      <c r="A3495" s="91">
        <v>2004003</v>
      </c>
      <c r="B3495" s="41" t="s">
        <v>244</v>
      </c>
      <c r="C3495" s="43">
        <v>201</v>
      </c>
      <c r="D3495" s="41" t="s">
        <v>152</v>
      </c>
      <c r="E3495" s="41">
        <v>147000</v>
      </c>
      <c r="F3495" s="201" t="s">
        <v>250</v>
      </c>
      <c r="G3495" s="41"/>
      <c r="H3495" s="41"/>
      <c r="I3495" s="41">
        <v>1600</v>
      </c>
      <c r="J3495" s="203"/>
      <c r="K3495" s="286" t="s">
        <v>245</v>
      </c>
      <c r="L3495" s="94"/>
    </row>
    <row r="3496" spans="1:12" ht="15" customHeight="1">
      <c r="A3496" s="91">
        <v>2004003</v>
      </c>
      <c r="B3496" s="41" t="s">
        <v>244</v>
      </c>
      <c r="C3496" s="43">
        <v>201</v>
      </c>
      <c r="D3496" s="41" t="s">
        <v>152</v>
      </c>
      <c r="E3496" s="41">
        <v>147000</v>
      </c>
      <c r="F3496" s="201" t="s">
        <v>250</v>
      </c>
      <c r="G3496" s="41"/>
      <c r="H3496" s="41"/>
      <c r="I3496" s="41">
        <v>1600</v>
      </c>
      <c r="J3496" s="203"/>
      <c r="K3496" s="286" t="s">
        <v>245</v>
      </c>
      <c r="L3496" s="94"/>
    </row>
    <row r="3497" spans="1:12" ht="15" customHeight="1">
      <c r="A3497" s="91">
        <v>2000010</v>
      </c>
      <c r="B3497" s="41" t="s">
        <v>159</v>
      </c>
      <c r="C3497" s="43">
        <v>201</v>
      </c>
      <c r="D3497" s="41" t="s">
        <v>152</v>
      </c>
      <c r="E3497" s="41">
        <v>147000</v>
      </c>
      <c r="F3497" s="201" t="s">
        <v>250</v>
      </c>
      <c r="G3497" s="41"/>
      <c r="H3497" s="41"/>
      <c r="I3497" s="41">
        <v>53333</v>
      </c>
      <c r="J3497" s="203"/>
      <c r="K3497" s="286" t="s">
        <v>173</v>
      </c>
      <c r="L3497" s="94"/>
    </row>
    <row r="3498" spans="1:12" ht="15" customHeight="1">
      <c r="A3498" s="91">
        <v>2000010</v>
      </c>
      <c r="B3498" s="41" t="s">
        <v>159</v>
      </c>
      <c r="C3498" s="43">
        <v>201</v>
      </c>
      <c r="D3498" s="41" t="s">
        <v>152</v>
      </c>
      <c r="E3498" s="41">
        <v>147000</v>
      </c>
      <c r="F3498" s="201" t="s">
        <v>250</v>
      </c>
      <c r="G3498" s="41"/>
      <c r="H3498" s="41"/>
      <c r="I3498" s="41">
        <v>14350</v>
      </c>
      <c r="J3498" s="203"/>
      <c r="K3498" s="286" t="s">
        <v>173</v>
      </c>
      <c r="L3498" s="94"/>
    </row>
    <row r="3499" spans="1:12" ht="15" customHeight="1">
      <c r="A3499" s="91">
        <v>2000010</v>
      </c>
      <c r="B3499" s="41" t="s">
        <v>159</v>
      </c>
      <c r="C3499" s="43">
        <v>201</v>
      </c>
      <c r="D3499" s="41" t="s">
        <v>152</v>
      </c>
      <c r="E3499" s="41">
        <v>147000</v>
      </c>
      <c r="F3499" s="201" t="s">
        <v>250</v>
      </c>
      <c r="G3499" s="41"/>
      <c r="H3499" s="41"/>
      <c r="I3499" s="41">
        <v>28700</v>
      </c>
      <c r="J3499" s="203"/>
      <c r="K3499" s="286" t="s">
        <v>173</v>
      </c>
      <c r="L3499" s="94"/>
    </row>
    <row r="3500" spans="1:12" ht="15" customHeight="1">
      <c r="A3500" s="91">
        <v>2000010</v>
      </c>
      <c r="B3500" s="41" t="s">
        <v>159</v>
      </c>
      <c r="C3500" s="43">
        <v>201</v>
      </c>
      <c r="D3500" s="41" t="s">
        <v>152</v>
      </c>
      <c r="E3500" s="41">
        <v>147000</v>
      </c>
      <c r="F3500" s="201" t="s">
        <v>250</v>
      </c>
      <c r="G3500" s="41"/>
      <c r="H3500" s="41"/>
      <c r="I3500" s="41">
        <v>114999</v>
      </c>
      <c r="J3500" s="203"/>
      <c r="K3500" s="286" t="s">
        <v>173</v>
      </c>
      <c r="L3500" s="94"/>
    </row>
    <row r="3501" spans="1:12" ht="15" customHeight="1">
      <c r="A3501" s="91">
        <v>2000010</v>
      </c>
      <c r="B3501" s="41" t="s">
        <v>159</v>
      </c>
      <c r="C3501" s="43">
        <v>201</v>
      </c>
      <c r="D3501" s="41" t="s">
        <v>152</v>
      </c>
      <c r="E3501" s="41">
        <v>147000</v>
      </c>
      <c r="F3501" s="201" t="s">
        <v>250</v>
      </c>
      <c r="G3501" s="41"/>
      <c r="H3501" s="41"/>
      <c r="I3501" s="41">
        <v>41666</v>
      </c>
      <c r="J3501" s="203"/>
      <c r="K3501" s="286" t="s">
        <v>173</v>
      </c>
      <c r="L3501" s="94"/>
    </row>
    <row r="3502" spans="1:12" ht="15" customHeight="1">
      <c r="A3502" s="91">
        <v>2000010</v>
      </c>
      <c r="B3502" s="41" t="s">
        <v>159</v>
      </c>
      <c r="C3502" s="43">
        <v>201</v>
      </c>
      <c r="D3502" s="41" t="s">
        <v>152</v>
      </c>
      <c r="E3502" s="41">
        <v>147000</v>
      </c>
      <c r="F3502" s="201" t="s">
        <v>250</v>
      </c>
      <c r="G3502" s="41"/>
      <c r="H3502" s="41"/>
      <c r="I3502" s="41">
        <v>30750</v>
      </c>
      <c r="J3502" s="203"/>
      <c r="K3502" s="286" t="s">
        <v>173</v>
      </c>
      <c r="L3502" s="94"/>
    </row>
    <row r="3503" spans="1:12" ht="15" customHeight="1">
      <c r="A3503" s="91">
        <v>2000010</v>
      </c>
      <c r="B3503" s="41" t="s">
        <v>159</v>
      </c>
      <c r="C3503" s="43">
        <v>201</v>
      </c>
      <c r="D3503" s="41" t="s">
        <v>152</v>
      </c>
      <c r="E3503" s="41">
        <v>147000</v>
      </c>
      <c r="F3503" s="201" t="s">
        <v>250</v>
      </c>
      <c r="G3503" s="41"/>
      <c r="H3503" s="41"/>
      <c r="I3503" s="41">
        <v>30750</v>
      </c>
      <c r="J3503" s="203"/>
      <c r="K3503" s="286" t="s">
        <v>173</v>
      </c>
      <c r="L3503" s="94"/>
    </row>
    <row r="3504" spans="1:12" ht="15" customHeight="1">
      <c r="A3504" s="91">
        <v>2000010</v>
      </c>
      <c r="B3504" s="41" t="s">
        <v>159</v>
      </c>
      <c r="C3504" s="43">
        <v>201</v>
      </c>
      <c r="D3504" s="41" t="s">
        <v>152</v>
      </c>
      <c r="E3504" s="41">
        <v>147000</v>
      </c>
      <c r="F3504" s="201" t="s">
        <v>250</v>
      </c>
      <c r="G3504" s="41"/>
      <c r="H3504" s="41"/>
      <c r="I3504" s="41">
        <v>22550</v>
      </c>
      <c r="J3504" s="203"/>
      <c r="K3504" s="286" t="s">
        <v>173</v>
      </c>
      <c r="L3504" s="94"/>
    </row>
    <row r="3505" spans="1:12" ht="15" customHeight="1">
      <c r="A3505" s="91">
        <v>2004003</v>
      </c>
      <c r="B3505" s="41" t="s">
        <v>244</v>
      </c>
      <c r="C3505" s="43">
        <v>201</v>
      </c>
      <c r="D3505" s="41" t="s">
        <v>152</v>
      </c>
      <c r="E3505" s="41">
        <v>147000</v>
      </c>
      <c r="F3505" s="201" t="s">
        <v>250</v>
      </c>
      <c r="G3505" s="41"/>
      <c r="H3505" s="41"/>
      <c r="I3505" s="41">
        <v>1600</v>
      </c>
      <c r="J3505" s="203"/>
      <c r="K3505" s="286" t="s">
        <v>245</v>
      </c>
      <c r="L3505" s="94"/>
    </row>
    <row r="3506" spans="1:12" ht="15" customHeight="1">
      <c r="A3506" s="91">
        <v>2004003</v>
      </c>
      <c r="B3506" s="41" t="s">
        <v>244</v>
      </c>
      <c r="C3506" s="43">
        <v>201</v>
      </c>
      <c r="D3506" s="41" t="s">
        <v>152</v>
      </c>
      <c r="E3506" s="41">
        <v>147000</v>
      </c>
      <c r="F3506" s="201" t="s">
        <v>250</v>
      </c>
      <c r="G3506" s="41"/>
      <c r="H3506" s="41"/>
      <c r="I3506" s="41">
        <v>1600</v>
      </c>
      <c r="J3506" s="203"/>
      <c r="K3506" s="286" t="s">
        <v>245</v>
      </c>
      <c r="L3506" s="94"/>
    </row>
    <row r="3507" spans="1:12" ht="15" customHeight="1">
      <c r="A3507" s="91">
        <v>2004003</v>
      </c>
      <c r="B3507" s="41" t="s">
        <v>244</v>
      </c>
      <c r="C3507" s="43">
        <v>201</v>
      </c>
      <c r="D3507" s="41" t="s">
        <v>152</v>
      </c>
      <c r="E3507" s="41">
        <v>147000</v>
      </c>
      <c r="F3507" s="201" t="s">
        <v>250</v>
      </c>
      <c r="G3507" s="41"/>
      <c r="H3507" s="41"/>
      <c r="I3507" s="41">
        <v>1600</v>
      </c>
      <c r="J3507" s="203"/>
      <c r="K3507" s="286" t="s">
        <v>245</v>
      </c>
      <c r="L3507" s="94"/>
    </row>
    <row r="3508" spans="1:12" ht="15" customHeight="1">
      <c r="A3508" s="91">
        <v>2004003</v>
      </c>
      <c r="B3508" s="41" t="s">
        <v>244</v>
      </c>
      <c r="C3508" s="43">
        <v>201</v>
      </c>
      <c r="D3508" s="41" t="s">
        <v>152</v>
      </c>
      <c r="E3508" s="41">
        <v>147000</v>
      </c>
      <c r="F3508" s="201" t="s">
        <v>250</v>
      </c>
      <c r="G3508" s="41"/>
      <c r="H3508" s="41"/>
      <c r="I3508" s="41">
        <v>2720</v>
      </c>
      <c r="J3508" s="203"/>
      <c r="K3508" s="286" t="s">
        <v>245</v>
      </c>
      <c r="L3508" s="94"/>
    </row>
    <row r="3509" spans="1:12" ht="15" customHeight="1">
      <c r="A3509" s="91">
        <v>2004003</v>
      </c>
      <c r="B3509" s="41" t="s">
        <v>244</v>
      </c>
      <c r="C3509" s="43">
        <v>201</v>
      </c>
      <c r="D3509" s="41" t="s">
        <v>152</v>
      </c>
      <c r="E3509" s="41">
        <v>147000</v>
      </c>
      <c r="F3509" s="201" t="s">
        <v>250</v>
      </c>
      <c r="G3509" s="41"/>
      <c r="H3509" s="41"/>
      <c r="I3509" s="41">
        <v>23520</v>
      </c>
      <c r="J3509" s="203"/>
      <c r="K3509" s="286" t="s">
        <v>245</v>
      </c>
      <c r="L3509" s="94"/>
    </row>
    <row r="3510" spans="1:12" ht="15" customHeight="1">
      <c r="A3510" s="91">
        <v>2004003</v>
      </c>
      <c r="B3510" s="41" t="s">
        <v>244</v>
      </c>
      <c r="C3510" s="43">
        <v>201</v>
      </c>
      <c r="D3510" s="41" t="s">
        <v>152</v>
      </c>
      <c r="E3510" s="41">
        <v>147000</v>
      </c>
      <c r="F3510" s="201" t="s">
        <v>250</v>
      </c>
      <c r="G3510" s="41"/>
      <c r="H3510" s="41"/>
      <c r="I3510" s="41">
        <v>24160</v>
      </c>
      <c r="J3510" s="203"/>
      <c r="K3510" s="286" t="s">
        <v>245</v>
      </c>
      <c r="L3510" s="94"/>
    </row>
    <row r="3511" spans="1:12" ht="15" customHeight="1">
      <c r="A3511" s="91">
        <v>2004003</v>
      </c>
      <c r="B3511" s="41" t="s">
        <v>244</v>
      </c>
      <c r="C3511" s="43">
        <v>201</v>
      </c>
      <c r="D3511" s="41" t="s">
        <v>152</v>
      </c>
      <c r="E3511" s="41">
        <v>147000</v>
      </c>
      <c r="F3511" s="201" t="s">
        <v>250</v>
      </c>
      <c r="G3511" s="41"/>
      <c r="H3511" s="41"/>
      <c r="I3511" s="41">
        <v>1600</v>
      </c>
      <c r="J3511" s="203"/>
      <c r="K3511" s="286" t="s">
        <v>245</v>
      </c>
      <c r="L3511" s="94"/>
    </row>
    <row r="3512" spans="1:12" ht="15" customHeight="1">
      <c r="A3512" s="91">
        <v>2004003</v>
      </c>
      <c r="B3512" s="41" t="s">
        <v>244</v>
      </c>
      <c r="C3512" s="43">
        <v>201</v>
      </c>
      <c r="D3512" s="41" t="s">
        <v>152</v>
      </c>
      <c r="E3512" s="41">
        <v>147000</v>
      </c>
      <c r="F3512" s="201" t="s">
        <v>250</v>
      </c>
      <c r="G3512" s="41"/>
      <c r="H3512" s="41"/>
      <c r="I3512" s="41">
        <v>1600</v>
      </c>
      <c r="J3512" s="203"/>
      <c r="K3512" s="286" t="s">
        <v>245</v>
      </c>
      <c r="L3512" s="94"/>
    </row>
    <row r="3513" spans="1:12" ht="15" customHeight="1">
      <c r="A3513" s="91">
        <v>2004003</v>
      </c>
      <c r="B3513" s="41" t="s">
        <v>244</v>
      </c>
      <c r="C3513" s="43">
        <v>201</v>
      </c>
      <c r="D3513" s="41" t="s">
        <v>152</v>
      </c>
      <c r="E3513" s="41">
        <v>147000</v>
      </c>
      <c r="F3513" s="201" t="s">
        <v>250</v>
      </c>
      <c r="G3513" s="41"/>
      <c r="H3513" s="41"/>
      <c r="I3513" s="41">
        <v>2720</v>
      </c>
      <c r="J3513" s="203"/>
      <c r="K3513" s="286" t="s">
        <v>245</v>
      </c>
      <c r="L3513" s="94"/>
    </row>
    <row r="3514" spans="1:12" ht="15" customHeight="1">
      <c r="A3514" s="91">
        <v>2004003</v>
      </c>
      <c r="B3514" s="41" t="s">
        <v>244</v>
      </c>
      <c r="C3514" s="43">
        <v>201</v>
      </c>
      <c r="D3514" s="41" t="s">
        <v>152</v>
      </c>
      <c r="E3514" s="41">
        <v>147000</v>
      </c>
      <c r="F3514" s="201" t="s">
        <v>250</v>
      </c>
      <c r="G3514" s="41"/>
      <c r="H3514" s="41"/>
      <c r="I3514" s="41">
        <v>1600</v>
      </c>
      <c r="J3514" s="203"/>
      <c r="K3514" s="286" t="s">
        <v>245</v>
      </c>
      <c r="L3514" s="94"/>
    </row>
    <row r="3515" spans="1:12" ht="15" customHeight="1">
      <c r="A3515" s="91">
        <v>2004003</v>
      </c>
      <c r="B3515" s="41" t="s">
        <v>244</v>
      </c>
      <c r="C3515" s="43">
        <v>201</v>
      </c>
      <c r="D3515" s="41" t="s">
        <v>152</v>
      </c>
      <c r="E3515" s="41">
        <v>147000</v>
      </c>
      <c r="F3515" s="201" t="s">
        <v>250</v>
      </c>
      <c r="G3515" s="41"/>
      <c r="H3515" s="41"/>
      <c r="I3515" s="41">
        <v>1600</v>
      </c>
      <c r="J3515" s="203"/>
      <c r="K3515" s="286" t="s">
        <v>245</v>
      </c>
      <c r="L3515" s="94"/>
    </row>
    <row r="3516" spans="1:12" ht="15" customHeight="1">
      <c r="A3516" s="91">
        <v>2004003</v>
      </c>
      <c r="B3516" s="41" t="s">
        <v>244</v>
      </c>
      <c r="C3516" s="43">
        <v>201</v>
      </c>
      <c r="D3516" s="41" t="s">
        <v>152</v>
      </c>
      <c r="E3516" s="41">
        <v>147000</v>
      </c>
      <c r="F3516" s="201" t="s">
        <v>250</v>
      </c>
      <c r="G3516" s="41"/>
      <c r="H3516" s="41"/>
      <c r="I3516" s="41">
        <v>22453</v>
      </c>
      <c r="J3516" s="203"/>
      <c r="K3516" s="286" t="s">
        <v>245</v>
      </c>
      <c r="L3516" s="94"/>
    </row>
    <row r="3517" spans="1:12" ht="15" customHeight="1">
      <c r="A3517" s="91">
        <v>2004003</v>
      </c>
      <c r="B3517" s="41" t="s">
        <v>244</v>
      </c>
      <c r="C3517" s="43">
        <v>201</v>
      </c>
      <c r="D3517" s="41" t="s">
        <v>152</v>
      </c>
      <c r="E3517" s="41">
        <v>147000</v>
      </c>
      <c r="F3517" s="201" t="s">
        <v>250</v>
      </c>
      <c r="G3517" s="41"/>
      <c r="H3517" s="41"/>
      <c r="I3517" s="41">
        <v>23680.34</v>
      </c>
      <c r="J3517" s="203"/>
      <c r="K3517" s="286" t="s">
        <v>245</v>
      </c>
      <c r="L3517" s="94"/>
    </row>
    <row r="3518" spans="1:12" ht="15" customHeight="1">
      <c r="A3518" s="91">
        <v>2000010</v>
      </c>
      <c r="B3518" s="41" t="s">
        <v>159</v>
      </c>
      <c r="C3518" s="43">
        <v>201</v>
      </c>
      <c r="D3518" s="41" t="s">
        <v>152</v>
      </c>
      <c r="E3518" s="41">
        <v>147000</v>
      </c>
      <c r="F3518" s="201" t="s">
        <v>250</v>
      </c>
      <c r="G3518" s="41"/>
      <c r="H3518" s="41"/>
      <c r="I3518" s="41">
        <v>163000</v>
      </c>
      <c r="J3518" s="203"/>
      <c r="K3518" s="286" t="s">
        <v>173</v>
      </c>
      <c r="L3518" s="94"/>
    </row>
    <row r="3519" spans="1:12" ht="15" customHeight="1">
      <c r="A3519" s="91">
        <v>2000010</v>
      </c>
      <c r="B3519" s="41" t="s">
        <v>159</v>
      </c>
      <c r="C3519" s="43">
        <v>201</v>
      </c>
      <c r="D3519" s="41" t="s">
        <v>152</v>
      </c>
      <c r="E3519" s="41">
        <v>147000</v>
      </c>
      <c r="F3519" s="201" t="s">
        <v>250</v>
      </c>
      <c r="G3519" s="41"/>
      <c r="H3519" s="41"/>
      <c r="I3519" s="41">
        <v>50000</v>
      </c>
      <c r="J3519" s="203"/>
      <c r="K3519" s="286" t="s">
        <v>173</v>
      </c>
      <c r="L3519" s="94"/>
    </row>
    <row r="3520" spans="1:12" ht="15" customHeight="1">
      <c r="A3520" s="91">
        <v>2000010</v>
      </c>
      <c r="B3520" s="41" t="s">
        <v>159</v>
      </c>
      <c r="C3520" s="43">
        <v>201</v>
      </c>
      <c r="D3520" s="41" t="s">
        <v>152</v>
      </c>
      <c r="E3520" s="41">
        <v>147000</v>
      </c>
      <c r="F3520" s="201" t="s">
        <v>250</v>
      </c>
      <c r="G3520" s="41"/>
      <c r="H3520" s="41"/>
      <c r="I3520" s="41">
        <v>50000</v>
      </c>
      <c r="J3520" s="203"/>
      <c r="K3520" s="286" t="s">
        <v>173</v>
      </c>
      <c r="L3520" s="94"/>
    </row>
    <row r="3521" spans="1:12" ht="15" customHeight="1">
      <c r="A3521" s="91">
        <v>2000010</v>
      </c>
      <c r="B3521" s="41" t="s">
        <v>159</v>
      </c>
      <c r="C3521" s="43">
        <v>201</v>
      </c>
      <c r="D3521" s="41" t="s">
        <v>152</v>
      </c>
      <c r="E3521" s="41">
        <v>147000</v>
      </c>
      <c r="F3521" s="201" t="s">
        <v>250</v>
      </c>
      <c r="G3521" s="41"/>
      <c r="H3521" s="41"/>
      <c r="I3521" s="41">
        <v>60000</v>
      </c>
      <c r="J3521" s="203"/>
      <c r="K3521" s="286" t="s">
        <v>173</v>
      </c>
      <c r="L3521" s="94"/>
    </row>
    <row r="3522" spans="1:12" ht="15" customHeight="1">
      <c r="A3522" s="91">
        <v>2004003</v>
      </c>
      <c r="B3522" s="41" t="s">
        <v>244</v>
      </c>
      <c r="C3522" s="43">
        <v>201</v>
      </c>
      <c r="D3522" s="41" t="s">
        <v>152</v>
      </c>
      <c r="E3522" s="41">
        <v>147000</v>
      </c>
      <c r="F3522" s="201" t="s">
        <v>250</v>
      </c>
      <c r="G3522" s="41"/>
      <c r="H3522" s="41"/>
      <c r="I3522" s="41">
        <v>1632</v>
      </c>
      <c r="J3522" s="203"/>
      <c r="K3522" s="286" t="s">
        <v>245</v>
      </c>
      <c r="L3522" s="94"/>
    </row>
    <row r="3523" spans="1:12" ht="15" customHeight="1">
      <c r="A3523" s="91">
        <v>2004003</v>
      </c>
      <c r="B3523" s="41" t="s">
        <v>244</v>
      </c>
      <c r="C3523" s="43">
        <v>201</v>
      </c>
      <c r="D3523" s="41" t="s">
        <v>152</v>
      </c>
      <c r="E3523" s="41">
        <v>147000</v>
      </c>
      <c r="F3523" s="201" t="s">
        <v>250</v>
      </c>
      <c r="G3523" s="41"/>
      <c r="H3523" s="41"/>
      <c r="I3523" s="41">
        <v>6293.34</v>
      </c>
      <c r="J3523" s="203"/>
      <c r="K3523" s="286" t="s">
        <v>245</v>
      </c>
      <c r="L3523" s="94"/>
    </row>
    <row r="3524" spans="1:12" ht="15" customHeight="1">
      <c r="A3524" s="91">
        <v>2004003</v>
      </c>
      <c r="B3524" s="41" t="s">
        <v>244</v>
      </c>
      <c r="C3524" s="43">
        <v>201</v>
      </c>
      <c r="D3524" s="41" t="s">
        <v>152</v>
      </c>
      <c r="E3524" s="41">
        <v>147000</v>
      </c>
      <c r="F3524" s="201" t="s">
        <v>250</v>
      </c>
      <c r="G3524" s="41"/>
      <c r="H3524" s="41"/>
      <c r="I3524" s="41">
        <v>7392</v>
      </c>
      <c r="J3524" s="203"/>
      <c r="K3524" s="286" t="s">
        <v>245</v>
      </c>
      <c r="L3524" s="94"/>
    </row>
    <row r="3525" spans="1:12" ht="15" customHeight="1">
      <c r="A3525" s="91">
        <v>2004003</v>
      </c>
      <c r="B3525" s="41" t="s">
        <v>244</v>
      </c>
      <c r="C3525" s="43">
        <v>201</v>
      </c>
      <c r="D3525" s="41" t="s">
        <v>152</v>
      </c>
      <c r="E3525" s="41">
        <v>147000</v>
      </c>
      <c r="F3525" s="201" t="s">
        <v>250</v>
      </c>
      <c r="G3525" s="41"/>
      <c r="H3525" s="41"/>
      <c r="I3525" s="41">
        <v>960</v>
      </c>
      <c r="J3525" s="203"/>
      <c r="K3525" s="286" t="s">
        <v>245</v>
      </c>
      <c r="L3525" s="94"/>
    </row>
    <row r="3526" spans="1:12" ht="15" customHeight="1">
      <c r="A3526" s="91">
        <v>2004003</v>
      </c>
      <c r="B3526" s="41" t="s">
        <v>244</v>
      </c>
      <c r="C3526" s="43">
        <v>201</v>
      </c>
      <c r="D3526" s="41" t="s">
        <v>152</v>
      </c>
      <c r="E3526" s="41">
        <v>147000</v>
      </c>
      <c r="F3526" s="201" t="s">
        <v>250</v>
      </c>
      <c r="G3526" s="41"/>
      <c r="H3526" s="41"/>
      <c r="I3526" s="41">
        <v>960</v>
      </c>
      <c r="J3526" s="203"/>
      <c r="K3526" s="286" t="s">
        <v>245</v>
      </c>
      <c r="L3526" s="94"/>
    </row>
    <row r="3527" spans="1:12" ht="15" customHeight="1">
      <c r="A3527" s="91">
        <v>2004003</v>
      </c>
      <c r="B3527" s="41" t="s">
        <v>244</v>
      </c>
      <c r="C3527" s="43">
        <v>201</v>
      </c>
      <c r="D3527" s="41" t="s">
        <v>152</v>
      </c>
      <c r="E3527" s="41">
        <v>147000</v>
      </c>
      <c r="F3527" s="201" t="s">
        <v>250</v>
      </c>
      <c r="G3527" s="41"/>
      <c r="H3527" s="41"/>
      <c r="I3527" s="41">
        <v>960</v>
      </c>
      <c r="J3527" s="203"/>
      <c r="K3527" s="286" t="s">
        <v>245</v>
      </c>
      <c r="L3527" s="94"/>
    </row>
    <row r="3528" spans="1:12" ht="15" customHeight="1">
      <c r="A3528" s="91">
        <v>2004003</v>
      </c>
      <c r="B3528" s="41" t="s">
        <v>244</v>
      </c>
      <c r="C3528" s="43">
        <v>201</v>
      </c>
      <c r="D3528" s="41" t="s">
        <v>152</v>
      </c>
      <c r="E3528" s="41">
        <v>147000</v>
      </c>
      <c r="F3528" s="201" t="s">
        <v>250</v>
      </c>
      <c r="G3528" s="41"/>
      <c r="H3528" s="41"/>
      <c r="I3528" s="41">
        <v>960</v>
      </c>
      <c r="J3528" s="203"/>
      <c r="K3528" s="286" t="s">
        <v>245</v>
      </c>
      <c r="L3528" s="94"/>
    </row>
    <row r="3529" spans="1:12" ht="15" customHeight="1">
      <c r="A3529" s="91">
        <v>2004003</v>
      </c>
      <c r="B3529" s="41" t="s">
        <v>244</v>
      </c>
      <c r="C3529" s="43">
        <v>201</v>
      </c>
      <c r="D3529" s="41" t="s">
        <v>152</v>
      </c>
      <c r="E3529" s="41">
        <v>147000</v>
      </c>
      <c r="F3529" s="201" t="s">
        <v>250</v>
      </c>
      <c r="G3529" s="41"/>
      <c r="H3529" s="41"/>
      <c r="I3529" s="41">
        <v>960</v>
      </c>
      <c r="J3529" s="203"/>
      <c r="K3529" s="286" t="s">
        <v>245</v>
      </c>
      <c r="L3529" s="94"/>
    </row>
    <row r="3530" spans="1:12" ht="15" customHeight="1">
      <c r="A3530" s="91">
        <v>2004003</v>
      </c>
      <c r="B3530" s="41" t="s">
        <v>244</v>
      </c>
      <c r="C3530" s="43">
        <v>201</v>
      </c>
      <c r="D3530" s="41" t="s">
        <v>152</v>
      </c>
      <c r="E3530" s="41">
        <v>147000</v>
      </c>
      <c r="F3530" s="201" t="s">
        <v>250</v>
      </c>
      <c r="G3530" s="41"/>
      <c r="H3530" s="41"/>
      <c r="I3530" s="41">
        <v>631</v>
      </c>
      <c r="J3530" s="203"/>
      <c r="K3530" s="286" t="s">
        <v>245</v>
      </c>
      <c r="L3530" s="94"/>
    </row>
    <row r="3531" spans="1:12" ht="15" customHeight="1">
      <c r="A3531" s="91">
        <v>2004003</v>
      </c>
      <c r="B3531" s="41" t="s">
        <v>244</v>
      </c>
      <c r="C3531" s="43">
        <v>201</v>
      </c>
      <c r="D3531" s="41" t="s">
        <v>152</v>
      </c>
      <c r="E3531" s="41">
        <v>147000</v>
      </c>
      <c r="F3531" s="201" t="s">
        <v>250</v>
      </c>
      <c r="G3531" s="41"/>
      <c r="H3531" s="41"/>
      <c r="I3531" s="41">
        <v>1632</v>
      </c>
      <c r="J3531" s="203"/>
      <c r="K3531" s="286" t="s">
        <v>245</v>
      </c>
      <c r="L3531" s="94"/>
    </row>
    <row r="3532" spans="1:12" ht="15" customHeight="1">
      <c r="A3532" s="91">
        <v>2004003</v>
      </c>
      <c r="B3532" s="41" t="s">
        <v>244</v>
      </c>
      <c r="C3532" s="43">
        <v>201</v>
      </c>
      <c r="D3532" s="41" t="s">
        <v>152</v>
      </c>
      <c r="E3532" s="41">
        <v>147000</v>
      </c>
      <c r="F3532" s="201" t="s">
        <v>250</v>
      </c>
      <c r="G3532" s="41"/>
      <c r="H3532" s="41"/>
      <c r="I3532" s="41">
        <v>5045.34</v>
      </c>
      <c r="J3532" s="203"/>
      <c r="K3532" s="286" t="s">
        <v>245</v>
      </c>
      <c r="L3532" s="94"/>
    </row>
    <row r="3533" spans="1:12" ht="15" customHeight="1">
      <c r="A3533" s="91">
        <v>2004003</v>
      </c>
      <c r="B3533" s="41" t="s">
        <v>244</v>
      </c>
      <c r="C3533" s="43">
        <v>201</v>
      </c>
      <c r="D3533" s="41" t="s">
        <v>152</v>
      </c>
      <c r="E3533" s="41">
        <v>147000</v>
      </c>
      <c r="F3533" s="201" t="s">
        <v>250</v>
      </c>
      <c r="G3533" s="41"/>
      <c r="H3533" s="41"/>
      <c r="I3533" s="41">
        <v>6826.68</v>
      </c>
      <c r="J3533" s="203"/>
      <c r="K3533" s="286" t="s">
        <v>245</v>
      </c>
      <c r="L3533" s="94"/>
    </row>
    <row r="3534" spans="1:12" ht="15" customHeight="1">
      <c r="A3534" s="91">
        <v>2004003</v>
      </c>
      <c r="B3534" s="41" t="s">
        <v>244</v>
      </c>
      <c r="C3534" s="43">
        <v>201</v>
      </c>
      <c r="D3534" s="41" t="s">
        <v>152</v>
      </c>
      <c r="E3534" s="41">
        <v>147000</v>
      </c>
      <c r="F3534" s="201" t="s">
        <v>250</v>
      </c>
      <c r="G3534" s="41"/>
      <c r="H3534" s="41"/>
      <c r="I3534" s="41">
        <v>960</v>
      </c>
      <c r="J3534" s="203"/>
      <c r="K3534" s="286" t="s">
        <v>245</v>
      </c>
      <c r="L3534" s="94"/>
    </row>
    <row r="3535" spans="1:12" ht="15" customHeight="1">
      <c r="A3535" s="91">
        <v>2004003</v>
      </c>
      <c r="B3535" s="41" t="s">
        <v>244</v>
      </c>
      <c r="C3535" s="43">
        <v>201</v>
      </c>
      <c r="D3535" s="41" t="s">
        <v>152</v>
      </c>
      <c r="E3535" s="41">
        <v>147000</v>
      </c>
      <c r="F3535" s="201" t="s">
        <v>250</v>
      </c>
      <c r="G3535" s="41"/>
      <c r="H3535" s="41"/>
      <c r="I3535" s="41">
        <v>1632</v>
      </c>
      <c r="J3535" s="203"/>
      <c r="K3535" s="286" t="s">
        <v>245</v>
      </c>
      <c r="L3535" s="94"/>
    </row>
    <row r="3536" spans="1:12" ht="15" customHeight="1">
      <c r="A3536" s="91">
        <v>2004003</v>
      </c>
      <c r="B3536" s="41" t="s">
        <v>244</v>
      </c>
      <c r="C3536" s="43">
        <v>201</v>
      </c>
      <c r="D3536" s="41" t="s">
        <v>152</v>
      </c>
      <c r="E3536" s="41">
        <v>147000</v>
      </c>
      <c r="F3536" s="201" t="s">
        <v>250</v>
      </c>
      <c r="G3536" s="41"/>
      <c r="H3536" s="41"/>
      <c r="I3536" s="41">
        <v>1632</v>
      </c>
      <c r="J3536" s="203"/>
      <c r="K3536" s="286" t="s">
        <v>245</v>
      </c>
      <c r="L3536" s="94"/>
    </row>
    <row r="3537" spans="1:12" ht="15" customHeight="1">
      <c r="A3537" s="91">
        <v>2004003</v>
      </c>
      <c r="B3537" s="41" t="s">
        <v>244</v>
      </c>
      <c r="C3537" s="43">
        <v>201</v>
      </c>
      <c r="D3537" s="41" t="s">
        <v>152</v>
      </c>
      <c r="E3537" s="41">
        <v>147000</v>
      </c>
      <c r="F3537" s="201" t="s">
        <v>250</v>
      </c>
      <c r="G3537" s="41"/>
      <c r="H3537" s="41"/>
      <c r="I3537" s="41">
        <v>960</v>
      </c>
      <c r="J3537" s="203"/>
      <c r="K3537" s="286" t="s">
        <v>245</v>
      </c>
      <c r="L3537" s="94"/>
    </row>
    <row r="3538" spans="1:12" ht="15" customHeight="1">
      <c r="A3538" s="91">
        <v>2004003</v>
      </c>
      <c r="B3538" s="41" t="s">
        <v>244</v>
      </c>
      <c r="C3538" s="43">
        <v>201</v>
      </c>
      <c r="D3538" s="41" t="s">
        <v>152</v>
      </c>
      <c r="E3538" s="41">
        <v>147000</v>
      </c>
      <c r="F3538" s="201" t="s">
        <v>250</v>
      </c>
      <c r="G3538" s="41"/>
      <c r="H3538" s="41"/>
      <c r="I3538" s="41">
        <v>960</v>
      </c>
      <c r="J3538" s="203"/>
      <c r="K3538" s="286" t="s">
        <v>245</v>
      </c>
      <c r="L3538" s="94"/>
    </row>
    <row r="3539" spans="1:12" ht="15" customHeight="1">
      <c r="A3539" s="91">
        <v>2004003</v>
      </c>
      <c r="B3539" s="41" t="s">
        <v>244</v>
      </c>
      <c r="C3539" s="43">
        <v>201</v>
      </c>
      <c r="D3539" s="41" t="s">
        <v>152</v>
      </c>
      <c r="E3539" s="41">
        <v>147000</v>
      </c>
      <c r="F3539" s="201" t="s">
        <v>250</v>
      </c>
      <c r="G3539" s="41"/>
      <c r="H3539" s="41"/>
      <c r="I3539" s="41">
        <v>5334</v>
      </c>
      <c r="J3539" s="203"/>
      <c r="K3539" s="286" t="s">
        <v>245</v>
      </c>
      <c r="L3539" s="94"/>
    </row>
    <row r="3540" spans="1:12" ht="15" customHeight="1">
      <c r="A3540" s="91">
        <v>2004003</v>
      </c>
      <c r="B3540" s="41" t="s">
        <v>244</v>
      </c>
      <c r="C3540" s="43">
        <v>201</v>
      </c>
      <c r="D3540" s="41" t="s">
        <v>152</v>
      </c>
      <c r="E3540" s="41">
        <v>147000</v>
      </c>
      <c r="F3540" s="201" t="s">
        <v>250</v>
      </c>
      <c r="G3540" s="41"/>
      <c r="H3540" s="41"/>
      <c r="I3540" s="41">
        <v>6964.68</v>
      </c>
      <c r="J3540" s="203"/>
      <c r="K3540" s="286" t="s">
        <v>245</v>
      </c>
      <c r="L3540" s="94"/>
    </row>
    <row r="3541" spans="1:12" ht="15" customHeight="1">
      <c r="A3541" s="91">
        <v>2004003</v>
      </c>
      <c r="B3541" s="41" t="s">
        <v>244</v>
      </c>
      <c r="C3541" s="43">
        <v>201</v>
      </c>
      <c r="D3541" s="41" t="s">
        <v>152</v>
      </c>
      <c r="E3541" s="41">
        <v>147000</v>
      </c>
      <c r="F3541" s="201" t="s">
        <v>250</v>
      </c>
      <c r="G3541" s="41"/>
      <c r="H3541" s="41"/>
      <c r="I3541" s="41">
        <v>1632</v>
      </c>
      <c r="J3541" s="203"/>
      <c r="K3541" s="286" t="s">
        <v>245</v>
      </c>
      <c r="L3541" s="94"/>
    </row>
    <row r="3542" spans="1:12" ht="15" customHeight="1">
      <c r="A3542" s="91">
        <v>2004003</v>
      </c>
      <c r="B3542" s="41" t="s">
        <v>244</v>
      </c>
      <c r="C3542" s="43">
        <v>201</v>
      </c>
      <c r="D3542" s="41" t="s">
        <v>152</v>
      </c>
      <c r="E3542" s="41">
        <v>147000</v>
      </c>
      <c r="F3542" s="201" t="s">
        <v>250</v>
      </c>
      <c r="G3542" s="41"/>
      <c r="H3542" s="41"/>
      <c r="I3542" s="41">
        <v>1920</v>
      </c>
      <c r="J3542" s="203"/>
      <c r="K3542" s="286" t="s">
        <v>245</v>
      </c>
      <c r="L3542" s="94"/>
    </row>
    <row r="3543" spans="1:12" ht="15" customHeight="1">
      <c r="A3543" s="91">
        <v>2004003</v>
      </c>
      <c r="B3543" s="41" t="s">
        <v>244</v>
      </c>
      <c r="C3543" s="43">
        <v>201</v>
      </c>
      <c r="D3543" s="41" t="s">
        <v>152</v>
      </c>
      <c r="E3543" s="41">
        <v>147000</v>
      </c>
      <c r="F3543" s="201" t="s">
        <v>250</v>
      </c>
      <c r="G3543" s="41"/>
      <c r="H3543" s="41"/>
      <c r="I3543" s="41">
        <v>672</v>
      </c>
      <c r="J3543" s="203"/>
      <c r="K3543" s="286" t="s">
        <v>245</v>
      </c>
      <c r="L3543" s="94"/>
    </row>
    <row r="3544" spans="1:12" ht="15" customHeight="1">
      <c r="A3544" s="91">
        <v>2004003</v>
      </c>
      <c r="B3544" s="41" t="s">
        <v>244</v>
      </c>
      <c r="C3544" s="43">
        <v>201</v>
      </c>
      <c r="D3544" s="41" t="s">
        <v>152</v>
      </c>
      <c r="E3544" s="41">
        <v>147000</v>
      </c>
      <c r="F3544" s="201" t="s">
        <v>250</v>
      </c>
      <c r="G3544" s="41"/>
      <c r="H3544" s="41"/>
      <c r="I3544" s="41">
        <v>960</v>
      </c>
      <c r="J3544" s="203"/>
      <c r="K3544" s="286" t="s">
        <v>245</v>
      </c>
      <c r="L3544" s="94"/>
    </row>
    <row r="3545" spans="1:12" ht="15" customHeight="1">
      <c r="A3545" s="91">
        <v>2004003</v>
      </c>
      <c r="B3545" s="41" t="s">
        <v>244</v>
      </c>
      <c r="C3545" s="43">
        <v>201</v>
      </c>
      <c r="D3545" s="41" t="s">
        <v>152</v>
      </c>
      <c r="E3545" s="41">
        <v>147000</v>
      </c>
      <c r="F3545" s="201" t="s">
        <v>250</v>
      </c>
      <c r="G3545" s="41"/>
      <c r="H3545" s="41"/>
      <c r="I3545" s="41">
        <v>631</v>
      </c>
      <c r="J3545" s="203"/>
      <c r="K3545" s="286" t="s">
        <v>245</v>
      </c>
      <c r="L3545" s="94"/>
    </row>
    <row r="3546" spans="1:12" ht="15" customHeight="1">
      <c r="A3546" s="91">
        <v>2004003</v>
      </c>
      <c r="B3546" s="41" t="s">
        <v>244</v>
      </c>
      <c r="C3546" s="43">
        <v>201</v>
      </c>
      <c r="D3546" s="41" t="s">
        <v>152</v>
      </c>
      <c r="E3546" s="41">
        <v>147000</v>
      </c>
      <c r="F3546" s="201" t="s">
        <v>250</v>
      </c>
      <c r="G3546" s="41"/>
      <c r="H3546" s="41"/>
      <c r="I3546" s="41">
        <v>960</v>
      </c>
      <c r="J3546" s="203"/>
      <c r="K3546" s="286" t="s">
        <v>245</v>
      </c>
      <c r="L3546" s="94"/>
    </row>
    <row r="3547" spans="1:12" ht="15" customHeight="1">
      <c r="A3547" s="91">
        <v>2004003</v>
      </c>
      <c r="B3547" s="41" t="s">
        <v>244</v>
      </c>
      <c r="C3547" s="43">
        <v>201</v>
      </c>
      <c r="D3547" s="41" t="s">
        <v>152</v>
      </c>
      <c r="E3547" s="41">
        <v>147000</v>
      </c>
      <c r="F3547" s="201" t="s">
        <v>250</v>
      </c>
      <c r="G3547" s="41"/>
      <c r="H3547" s="41"/>
      <c r="I3547" s="41">
        <v>960</v>
      </c>
      <c r="J3547" s="203"/>
      <c r="K3547" s="286" t="s">
        <v>245</v>
      </c>
      <c r="L3547" s="94"/>
    </row>
    <row r="3548" spans="1:12" ht="15" customHeight="1">
      <c r="A3548" s="91">
        <v>2004003</v>
      </c>
      <c r="B3548" s="41" t="s">
        <v>244</v>
      </c>
      <c r="C3548" s="43">
        <v>201</v>
      </c>
      <c r="D3548" s="41" t="s">
        <v>152</v>
      </c>
      <c r="E3548" s="41">
        <v>147000</v>
      </c>
      <c r="F3548" s="201" t="s">
        <v>250</v>
      </c>
      <c r="G3548" s="41"/>
      <c r="H3548" s="41"/>
      <c r="I3548" s="41">
        <v>960</v>
      </c>
      <c r="J3548" s="203"/>
      <c r="K3548" s="286" t="s">
        <v>245</v>
      </c>
      <c r="L3548" s="94"/>
    </row>
    <row r="3549" spans="1:12" ht="15" customHeight="1">
      <c r="A3549" s="91">
        <v>2000010</v>
      </c>
      <c r="B3549" s="41" t="s">
        <v>159</v>
      </c>
      <c r="C3549" s="43">
        <v>201</v>
      </c>
      <c r="D3549" s="41" t="s">
        <v>152</v>
      </c>
      <c r="E3549" s="41">
        <v>147000</v>
      </c>
      <c r="F3549" s="201" t="s">
        <v>250</v>
      </c>
      <c r="G3549" s="41"/>
      <c r="H3549" s="41"/>
      <c r="I3549" s="41">
        <v>6800</v>
      </c>
      <c r="J3549" s="203"/>
      <c r="K3549" s="286" t="s">
        <v>173</v>
      </c>
      <c r="L3549" s="94"/>
    </row>
    <row r="3550" spans="1:12" ht="15" customHeight="1">
      <c r="A3550" s="91">
        <v>2000010</v>
      </c>
      <c r="B3550" s="41" t="s">
        <v>159</v>
      </c>
      <c r="C3550" s="43">
        <v>201</v>
      </c>
      <c r="D3550" s="41" t="s">
        <v>152</v>
      </c>
      <c r="E3550" s="41">
        <v>147000</v>
      </c>
      <c r="F3550" s="201" t="s">
        <v>250</v>
      </c>
      <c r="G3550" s="41"/>
      <c r="H3550" s="41"/>
      <c r="I3550" s="41">
        <v>15866</v>
      </c>
      <c r="J3550" s="203"/>
      <c r="K3550" s="286" t="s">
        <v>173</v>
      </c>
      <c r="L3550" s="94"/>
    </row>
    <row r="3551" spans="1:12" ht="15" customHeight="1">
      <c r="A3551" s="91">
        <v>2000010</v>
      </c>
      <c r="B3551" s="41" t="s">
        <v>159</v>
      </c>
      <c r="C3551" s="43">
        <v>201</v>
      </c>
      <c r="D3551" s="41" t="s">
        <v>152</v>
      </c>
      <c r="E3551" s="41">
        <v>147000</v>
      </c>
      <c r="F3551" s="201" t="s">
        <v>250</v>
      </c>
      <c r="G3551" s="41"/>
      <c r="H3551" s="41"/>
      <c r="I3551" s="41">
        <v>28709</v>
      </c>
      <c r="J3551" s="203"/>
      <c r="K3551" s="286" t="s">
        <v>173</v>
      </c>
      <c r="L3551" s="94"/>
    </row>
    <row r="3552" spans="1:12" ht="15" customHeight="1">
      <c r="A3552" s="91">
        <v>2000010</v>
      </c>
      <c r="B3552" s="41" t="s">
        <v>159</v>
      </c>
      <c r="C3552" s="43">
        <v>201</v>
      </c>
      <c r="D3552" s="41" t="s">
        <v>152</v>
      </c>
      <c r="E3552" s="41">
        <v>147000</v>
      </c>
      <c r="F3552" s="201" t="s">
        <v>250</v>
      </c>
      <c r="G3552" s="41"/>
      <c r="H3552" s="41"/>
      <c r="I3552" s="41">
        <v>58929</v>
      </c>
      <c r="J3552" s="203"/>
      <c r="K3552" s="286" t="s">
        <v>173</v>
      </c>
      <c r="L3552" s="94"/>
    </row>
    <row r="3553" spans="1:12" ht="15" customHeight="1">
      <c r="A3553" s="91">
        <v>2000010</v>
      </c>
      <c r="B3553" s="41" t="s">
        <v>159</v>
      </c>
      <c r="C3553" s="43">
        <v>201</v>
      </c>
      <c r="D3553" s="41" t="s">
        <v>152</v>
      </c>
      <c r="E3553" s="41">
        <v>147000</v>
      </c>
      <c r="F3553" s="201" t="s">
        <v>250</v>
      </c>
      <c r="G3553" s="41"/>
      <c r="H3553" s="41"/>
      <c r="I3553" s="41">
        <v>76306</v>
      </c>
      <c r="J3553" s="203"/>
      <c r="K3553" s="286" t="s">
        <v>173</v>
      </c>
      <c r="L3553" s="94"/>
    </row>
    <row r="3554" spans="1:12" ht="15" customHeight="1">
      <c r="A3554" s="91">
        <v>2000010</v>
      </c>
      <c r="B3554" s="41" t="s">
        <v>159</v>
      </c>
      <c r="C3554" s="43">
        <v>201</v>
      </c>
      <c r="D3554" s="41" t="s">
        <v>152</v>
      </c>
      <c r="E3554" s="41">
        <v>147000</v>
      </c>
      <c r="F3554" s="201" t="s">
        <v>250</v>
      </c>
      <c r="G3554" s="41"/>
      <c r="H3554" s="41"/>
      <c r="I3554" s="41">
        <v>35509</v>
      </c>
      <c r="J3554" s="203"/>
      <c r="K3554" s="286" t="s">
        <v>173</v>
      </c>
      <c r="L3554" s="94"/>
    </row>
    <row r="3555" spans="1:12" ht="15" customHeight="1">
      <c r="A3555" s="91">
        <v>2000010</v>
      </c>
      <c r="B3555" s="41" t="s">
        <v>159</v>
      </c>
      <c r="C3555" s="43">
        <v>201</v>
      </c>
      <c r="D3555" s="41" t="s">
        <v>152</v>
      </c>
      <c r="E3555" s="41">
        <v>147000</v>
      </c>
      <c r="F3555" s="201" t="s">
        <v>250</v>
      </c>
      <c r="G3555" s="41"/>
      <c r="H3555" s="41"/>
      <c r="I3555" s="41">
        <v>55907</v>
      </c>
      <c r="J3555" s="203"/>
      <c r="K3555" s="286" t="s">
        <v>173</v>
      </c>
      <c r="L3555" s="94"/>
    </row>
    <row r="3556" spans="1:12" ht="15" customHeight="1">
      <c r="A3556" s="91">
        <v>2000010</v>
      </c>
      <c r="B3556" s="41" t="s">
        <v>159</v>
      </c>
      <c r="C3556" s="43">
        <v>201</v>
      </c>
      <c r="D3556" s="41" t="s">
        <v>152</v>
      </c>
      <c r="E3556" s="41">
        <v>147000</v>
      </c>
      <c r="F3556" s="201" t="s">
        <v>250</v>
      </c>
      <c r="G3556" s="41"/>
      <c r="H3556" s="41"/>
      <c r="I3556" s="41">
        <v>89905</v>
      </c>
      <c r="J3556" s="203"/>
      <c r="K3556" s="286" t="s">
        <v>173</v>
      </c>
      <c r="L3556" s="94"/>
    </row>
    <row r="3557" spans="1:12" ht="15" customHeight="1">
      <c r="A3557" s="91">
        <v>2000010</v>
      </c>
      <c r="B3557" s="41" t="s">
        <v>159</v>
      </c>
      <c r="C3557" s="43">
        <v>201</v>
      </c>
      <c r="D3557" s="41" t="s">
        <v>152</v>
      </c>
      <c r="E3557" s="41">
        <v>147000</v>
      </c>
      <c r="F3557" s="201" t="s">
        <v>250</v>
      </c>
      <c r="G3557" s="41"/>
      <c r="H3557" s="41"/>
      <c r="I3557" s="41">
        <v>27954</v>
      </c>
      <c r="J3557" s="203"/>
      <c r="K3557" s="286" t="s">
        <v>173</v>
      </c>
      <c r="L3557" s="94"/>
    </row>
    <row r="3558" spans="1:12" ht="15" customHeight="1">
      <c r="A3558" s="91">
        <v>2000010</v>
      </c>
      <c r="B3558" s="41" t="s">
        <v>159</v>
      </c>
      <c r="C3558" s="43">
        <v>201</v>
      </c>
      <c r="D3558" s="41" t="s">
        <v>152</v>
      </c>
      <c r="E3558" s="41">
        <v>147000</v>
      </c>
      <c r="F3558" s="201" t="s">
        <v>250</v>
      </c>
      <c r="G3558" s="41"/>
      <c r="H3558" s="41"/>
      <c r="I3558" s="41">
        <v>22665</v>
      </c>
      <c r="J3558" s="203"/>
      <c r="K3558" s="286" t="s">
        <v>173</v>
      </c>
      <c r="L3558" s="94"/>
    </row>
    <row r="3559" spans="1:12" ht="15" customHeight="1">
      <c r="A3559" s="91">
        <v>2000010</v>
      </c>
      <c r="B3559" s="41" t="s">
        <v>159</v>
      </c>
      <c r="C3559" s="43">
        <v>201</v>
      </c>
      <c r="D3559" s="41" t="s">
        <v>152</v>
      </c>
      <c r="E3559" s="41">
        <v>147000</v>
      </c>
      <c r="F3559" s="201" t="s">
        <v>250</v>
      </c>
      <c r="G3559" s="41"/>
      <c r="H3559" s="41"/>
      <c r="I3559" s="41">
        <v>74795</v>
      </c>
      <c r="J3559" s="203"/>
      <c r="K3559" s="286" t="s">
        <v>173</v>
      </c>
      <c r="L3559" s="94"/>
    </row>
    <row r="3560" spans="1:12" ht="15" customHeight="1">
      <c r="A3560" s="91">
        <v>2000010</v>
      </c>
      <c r="B3560" s="41" t="s">
        <v>159</v>
      </c>
      <c r="C3560" s="43">
        <v>201</v>
      </c>
      <c r="D3560" s="41" t="s">
        <v>152</v>
      </c>
      <c r="E3560" s="41">
        <v>147000</v>
      </c>
      <c r="F3560" s="201" t="s">
        <v>250</v>
      </c>
      <c r="G3560" s="41"/>
      <c r="H3560" s="41"/>
      <c r="I3560" s="41">
        <v>32487</v>
      </c>
      <c r="J3560" s="203"/>
      <c r="K3560" s="286" t="s">
        <v>173</v>
      </c>
      <c r="L3560" s="94"/>
    </row>
    <row r="3561" spans="1:12" ht="15" customHeight="1">
      <c r="A3561" s="91">
        <v>2000010</v>
      </c>
      <c r="B3561" s="41" t="s">
        <v>159</v>
      </c>
      <c r="C3561" s="43">
        <v>201</v>
      </c>
      <c r="D3561" s="41" t="s">
        <v>152</v>
      </c>
      <c r="E3561" s="41">
        <v>147000</v>
      </c>
      <c r="F3561" s="201" t="s">
        <v>250</v>
      </c>
      <c r="G3561" s="41"/>
      <c r="H3561" s="41"/>
      <c r="I3561" s="41">
        <v>42308</v>
      </c>
      <c r="J3561" s="203"/>
      <c r="K3561" s="286" t="s">
        <v>173</v>
      </c>
      <c r="L3561" s="94"/>
    </row>
    <row r="3562" spans="1:12" ht="15" customHeight="1">
      <c r="A3562" s="91">
        <v>2000010</v>
      </c>
      <c r="B3562" s="41" t="s">
        <v>159</v>
      </c>
      <c r="C3562" s="43">
        <v>201</v>
      </c>
      <c r="D3562" s="41" t="s">
        <v>152</v>
      </c>
      <c r="E3562" s="41">
        <v>147000</v>
      </c>
      <c r="F3562" s="201" t="s">
        <v>250</v>
      </c>
      <c r="G3562" s="41"/>
      <c r="H3562" s="41"/>
      <c r="I3562" s="41">
        <v>23421</v>
      </c>
      <c r="J3562" s="203"/>
      <c r="K3562" s="286" t="s">
        <v>173</v>
      </c>
      <c r="L3562" s="94"/>
    </row>
    <row r="3563" spans="1:12" ht="15" customHeight="1">
      <c r="A3563" s="91">
        <v>2000010</v>
      </c>
      <c r="B3563" s="41" t="s">
        <v>159</v>
      </c>
      <c r="C3563" s="43">
        <v>201</v>
      </c>
      <c r="D3563" s="41" t="s">
        <v>152</v>
      </c>
      <c r="E3563" s="41">
        <v>147000</v>
      </c>
      <c r="F3563" s="201" t="s">
        <v>250</v>
      </c>
      <c r="G3563" s="41"/>
      <c r="H3563" s="41"/>
      <c r="I3563" s="41">
        <v>21910</v>
      </c>
      <c r="J3563" s="203"/>
      <c r="K3563" s="286" t="s">
        <v>173</v>
      </c>
      <c r="L3563" s="94"/>
    </row>
    <row r="3564" spans="1:12" ht="15" customHeight="1">
      <c r="A3564" s="91">
        <v>2000010</v>
      </c>
      <c r="B3564" s="41" t="s">
        <v>159</v>
      </c>
      <c r="C3564" s="43">
        <v>201</v>
      </c>
      <c r="D3564" s="41" t="s">
        <v>152</v>
      </c>
      <c r="E3564" s="41">
        <v>147000</v>
      </c>
      <c r="F3564" s="201" t="s">
        <v>250</v>
      </c>
      <c r="G3564" s="41"/>
      <c r="H3564" s="41"/>
      <c r="I3564" s="41">
        <v>22665</v>
      </c>
      <c r="J3564" s="203"/>
      <c r="K3564" s="286" t="s">
        <v>173</v>
      </c>
      <c r="L3564" s="94"/>
    </row>
    <row r="3565" spans="1:12" ht="15" customHeight="1">
      <c r="A3565" s="91">
        <v>2000010</v>
      </c>
      <c r="B3565" s="41" t="s">
        <v>159</v>
      </c>
      <c r="C3565" s="43">
        <v>201</v>
      </c>
      <c r="D3565" s="41" t="s">
        <v>152</v>
      </c>
      <c r="E3565" s="41">
        <v>147000</v>
      </c>
      <c r="F3565" s="201" t="s">
        <v>250</v>
      </c>
      <c r="G3565" s="41"/>
      <c r="H3565" s="41"/>
      <c r="I3565" s="41">
        <v>30976</v>
      </c>
      <c r="J3565" s="203"/>
      <c r="K3565" s="286" t="s">
        <v>173</v>
      </c>
      <c r="L3565" s="94"/>
    </row>
    <row r="3566" spans="1:12" ht="15" customHeight="1">
      <c r="A3566" s="91">
        <v>2000010</v>
      </c>
      <c r="B3566" s="41" t="s">
        <v>159</v>
      </c>
      <c r="C3566" s="43">
        <v>201</v>
      </c>
      <c r="D3566" s="41" t="s">
        <v>152</v>
      </c>
      <c r="E3566" s="41">
        <v>147000</v>
      </c>
      <c r="F3566" s="201" t="s">
        <v>250</v>
      </c>
      <c r="G3566" s="41"/>
      <c r="H3566" s="41"/>
      <c r="I3566" s="41">
        <v>24932</v>
      </c>
      <c r="J3566" s="203"/>
      <c r="K3566" s="286" t="s">
        <v>173</v>
      </c>
      <c r="L3566" s="94"/>
    </row>
    <row r="3567" spans="1:12" ht="15" customHeight="1">
      <c r="A3567" s="91">
        <v>2000010</v>
      </c>
      <c r="B3567" s="41" t="s">
        <v>159</v>
      </c>
      <c r="C3567" s="43">
        <v>201</v>
      </c>
      <c r="D3567" s="41" t="s">
        <v>152</v>
      </c>
      <c r="E3567" s="41">
        <v>147000</v>
      </c>
      <c r="F3567" s="201" t="s">
        <v>250</v>
      </c>
      <c r="G3567" s="41"/>
      <c r="H3567" s="41"/>
      <c r="I3567" s="41">
        <v>21910</v>
      </c>
      <c r="J3567" s="203"/>
      <c r="K3567" s="286" t="s">
        <v>173</v>
      </c>
      <c r="L3567" s="94"/>
    </row>
    <row r="3568" spans="1:12" ht="15" customHeight="1">
      <c r="A3568" s="91">
        <v>2000010</v>
      </c>
      <c r="B3568" s="41" t="s">
        <v>159</v>
      </c>
      <c r="C3568" s="43">
        <v>201</v>
      </c>
      <c r="D3568" s="41" t="s">
        <v>152</v>
      </c>
      <c r="E3568" s="41">
        <v>147000</v>
      </c>
      <c r="F3568" s="201" t="s">
        <v>250</v>
      </c>
      <c r="G3568" s="41"/>
      <c r="H3568" s="41"/>
      <c r="I3568" s="41">
        <v>36264</v>
      </c>
      <c r="J3568" s="203"/>
      <c r="K3568" s="286" t="s">
        <v>173</v>
      </c>
      <c r="L3568" s="94"/>
    </row>
    <row r="3569" spans="1:12" ht="15" customHeight="1">
      <c r="A3569" s="91">
        <v>2000010</v>
      </c>
      <c r="B3569" s="41" t="s">
        <v>159</v>
      </c>
      <c r="C3569" s="43">
        <v>201</v>
      </c>
      <c r="D3569" s="41" t="s">
        <v>152</v>
      </c>
      <c r="E3569" s="41">
        <v>147000</v>
      </c>
      <c r="F3569" s="201" t="s">
        <v>250</v>
      </c>
      <c r="G3569" s="41"/>
      <c r="H3569" s="41"/>
      <c r="I3569" s="41">
        <v>22576</v>
      </c>
      <c r="J3569" s="203"/>
      <c r="K3569" s="286" t="s">
        <v>173</v>
      </c>
      <c r="L3569" s="94"/>
    </row>
    <row r="3570" spans="1:12" ht="15" customHeight="1">
      <c r="A3570" s="91">
        <v>2000010</v>
      </c>
      <c r="B3570" s="41" t="s">
        <v>159</v>
      </c>
      <c r="C3570" s="43">
        <v>201</v>
      </c>
      <c r="D3570" s="41" t="s">
        <v>152</v>
      </c>
      <c r="E3570" s="41">
        <v>147000</v>
      </c>
      <c r="F3570" s="201" t="s">
        <v>250</v>
      </c>
      <c r="G3570" s="41"/>
      <c r="H3570" s="41"/>
      <c r="I3570" s="41">
        <v>22576</v>
      </c>
      <c r="J3570" s="203"/>
      <c r="K3570" s="286" t="s">
        <v>173</v>
      </c>
      <c r="L3570" s="94"/>
    </row>
    <row r="3571" spans="1:12" ht="15" customHeight="1">
      <c r="A3571" s="91">
        <v>2000010</v>
      </c>
      <c r="B3571" s="41" t="s">
        <v>159</v>
      </c>
      <c r="C3571" s="43">
        <v>201</v>
      </c>
      <c r="D3571" s="41" t="s">
        <v>152</v>
      </c>
      <c r="E3571" s="41">
        <v>147000</v>
      </c>
      <c r="F3571" s="201" t="s">
        <v>250</v>
      </c>
      <c r="G3571" s="41"/>
      <c r="H3571" s="41"/>
      <c r="I3571" s="41">
        <v>22576</v>
      </c>
      <c r="J3571" s="203"/>
      <c r="K3571" s="286" t="s">
        <v>173</v>
      </c>
      <c r="L3571" s="94"/>
    </row>
    <row r="3572" spans="1:12" ht="15" customHeight="1">
      <c r="A3572" s="91">
        <v>2000010</v>
      </c>
      <c r="B3572" s="41" t="s">
        <v>159</v>
      </c>
      <c r="C3572" s="43">
        <v>201</v>
      </c>
      <c r="D3572" s="41" t="s">
        <v>152</v>
      </c>
      <c r="E3572" s="41">
        <v>147000</v>
      </c>
      <c r="F3572" s="201" t="s">
        <v>250</v>
      </c>
      <c r="G3572" s="41"/>
      <c r="H3572" s="41"/>
      <c r="I3572" s="41">
        <v>22576</v>
      </c>
      <c r="J3572" s="203"/>
      <c r="K3572" s="286" t="s">
        <v>173</v>
      </c>
      <c r="L3572" s="94"/>
    </row>
    <row r="3573" spans="1:12" ht="15" customHeight="1">
      <c r="A3573" s="91">
        <v>2004003</v>
      </c>
      <c r="B3573" s="41" t="s">
        <v>244</v>
      </c>
      <c r="C3573" s="43">
        <v>201</v>
      </c>
      <c r="D3573" s="41" t="s">
        <v>152</v>
      </c>
      <c r="E3573" s="41">
        <v>147000</v>
      </c>
      <c r="F3573" s="201" t="s">
        <v>250</v>
      </c>
      <c r="G3573" s="41"/>
      <c r="H3573" s="41"/>
      <c r="I3573" s="41">
        <v>-1600</v>
      </c>
      <c r="J3573" s="203"/>
      <c r="K3573" s="286" t="s">
        <v>245</v>
      </c>
      <c r="L3573" s="94"/>
    </row>
    <row r="3574" spans="1:12" ht="15" customHeight="1">
      <c r="A3574" s="91">
        <v>2004003</v>
      </c>
      <c r="B3574" s="41" t="s">
        <v>244</v>
      </c>
      <c r="C3574" s="43">
        <v>201</v>
      </c>
      <c r="D3574" s="41" t="s">
        <v>152</v>
      </c>
      <c r="E3574" s="41">
        <v>147000</v>
      </c>
      <c r="F3574" s="201" t="s">
        <v>250</v>
      </c>
      <c r="G3574" s="41"/>
      <c r="H3574" s="41"/>
      <c r="I3574" s="41">
        <v>960</v>
      </c>
      <c r="J3574" s="203"/>
      <c r="K3574" s="286" t="s">
        <v>245</v>
      </c>
      <c r="L3574" s="94"/>
    </row>
    <row r="3575" spans="1:12" ht="15" customHeight="1">
      <c r="A3575" s="91">
        <v>2004003</v>
      </c>
      <c r="B3575" s="41" t="s">
        <v>244</v>
      </c>
      <c r="C3575" s="43">
        <v>201</v>
      </c>
      <c r="D3575" s="41" t="s">
        <v>152</v>
      </c>
      <c r="E3575" s="41">
        <v>147000</v>
      </c>
      <c r="F3575" s="201" t="s">
        <v>250</v>
      </c>
      <c r="G3575" s="41"/>
      <c r="H3575" s="41"/>
      <c r="I3575" s="41">
        <v>672</v>
      </c>
      <c r="J3575" s="203"/>
      <c r="K3575" s="286" t="s">
        <v>245</v>
      </c>
      <c r="L3575" s="94"/>
    </row>
    <row r="3576" spans="1:12" ht="15" customHeight="1">
      <c r="A3576" s="91">
        <v>2004003</v>
      </c>
      <c r="B3576" s="41" t="s">
        <v>244</v>
      </c>
      <c r="C3576" s="43">
        <v>201</v>
      </c>
      <c r="D3576" s="41" t="s">
        <v>152</v>
      </c>
      <c r="E3576" s="41">
        <v>147000</v>
      </c>
      <c r="F3576" s="201" t="s">
        <v>250</v>
      </c>
      <c r="G3576" s="41"/>
      <c r="H3576" s="41"/>
      <c r="I3576" s="41">
        <v>4373.34</v>
      </c>
      <c r="J3576" s="203"/>
      <c r="K3576" s="286" t="s">
        <v>245</v>
      </c>
      <c r="L3576" s="94"/>
    </row>
    <row r="3577" spans="1:12" ht="15" customHeight="1">
      <c r="A3577" s="91">
        <v>2004003</v>
      </c>
      <c r="B3577" s="41" t="s">
        <v>244</v>
      </c>
      <c r="C3577" s="43">
        <v>201</v>
      </c>
      <c r="D3577" s="41" t="s">
        <v>152</v>
      </c>
      <c r="E3577" s="41">
        <v>147000</v>
      </c>
      <c r="F3577" s="201" t="s">
        <v>250</v>
      </c>
      <c r="G3577" s="41"/>
      <c r="H3577" s="41"/>
      <c r="I3577" s="41">
        <v>6965.34</v>
      </c>
      <c r="J3577" s="203"/>
      <c r="K3577" s="286" t="s">
        <v>245</v>
      </c>
      <c r="L3577" s="94"/>
    </row>
    <row r="3578" spans="1:12" ht="15" customHeight="1">
      <c r="A3578" s="91">
        <v>2004003</v>
      </c>
      <c r="B3578" s="41" t="s">
        <v>244</v>
      </c>
      <c r="C3578" s="43">
        <v>201</v>
      </c>
      <c r="D3578" s="41" t="s">
        <v>152</v>
      </c>
      <c r="E3578" s="41">
        <v>147000</v>
      </c>
      <c r="F3578" s="201" t="s">
        <v>250</v>
      </c>
      <c r="G3578" s="41"/>
      <c r="H3578" s="41"/>
      <c r="I3578" s="41">
        <v>1632</v>
      </c>
      <c r="J3578" s="203"/>
      <c r="K3578" s="286" t="s">
        <v>245</v>
      </c>
      <c r="L3578" s="94"/>
    </row>
    <row r="3579" spans="1:12" ht="15" customHeight="1">
      <c r="A3579" s="91">
        <v>2004003</v>
      </c>
      <c r="B3579" s="41" t="s">
        <v>244</v>
      </c>
      <c r="C3579" s="43">
        <v>201</v>
      </c>
      <c r="D3579" s="41" t="s">
        <v>152</v>
      </c>
      <c r="E3579" s="41">
        <v>147000</v>
      </c>
      <c r="F3579" s="201" t="s">
        <v>250</v>
      </c>
      <c r="G3579" s="41"/>
      <c r="H3579" s="41"/>
      <c r="I3579" s="41">
        <v>960</v>
      </c>
      <c r="J3579" s="203"/>
      <c r="K3579" s="286" t="s">
        <v>245</v>
      </c>
      <c r="L3579" s="94"/>
    </row>
    <row r="3580" spans="1:12" ht="15" customHeight="1">
      <c r="A3580" s="91">
        <v>2004003</v>
      </c>
      <c r="B3580" s="41" t="s">
        <v>244</v>
      </c>
      <c r="C3580" s="43">
        <v>201</v>
      </c>
      <c r="D3580" s="41" t="s">
        <v>152</v>
      </c>
      <c r="E3580" s="41">
        <v>147000</v>
      </c>
      <c r="F3580" s="201" t="s">
        <v>250</v>
      </c>
      <c r="G3580" s="41"/>
      <c r="H3580" s="41"/>
      <c r="I3580" s="41">
        <v>631</v>
      </c>
      <c r="J3580" s="203"/>
      <c r="K3580" s="286" t="s">
        <v>245</v>
      </c>
      <c r="L3580" s="94"/>
    </row>
    <row r="3581" spans="1:12" ht="15" customHeight="1">
      <c r="A3581" s="91">
        <v>2004003</v>
      </c>
      <c r="B3581" s="41" t="s">
        <v>244</v>
      </c>
      <c r="C3581" s="43">
        <v>201</v>
      </c>
      <c r="D3581" s="41" t="s">
        <v>152</v>
      </c>
      <c r="E3581" s="41">
        <v>147000</v>
      </c>
      <c r="F3581" s="201" t="s">
        <v>250</v>
      </c>
      <c r="G3581" s="41"/>
      <c r="H3581" s="41"/>
      <c r="I3581" s="41">
        <v>-1600</v>
      </c>
      <c r="J3581" s="203"/>
      <c r="K3581" s="286" t="s">
        <v>245</v>
      </c>
      <c r="L3581" s="94"/>
    </row>
    <row r="3582" spans="1:12" ht="15" customHeight="1">
      <c r="A3582" s="91">
        <v>2004003</v>
      </c>
      <c r="B3582" s="41" t="s">
        <v>244</v>
      </c>
      <c r="C3582" s="43">
        <v>201</v>
      </c>
      <c r="D3582" s="41" t="s">
        <v>152</v>
      </c>
      <c r="E3582" s="41">
        <v>147000</v>
      </c>
      <c r="F3582" s="201" t="s">
        <v>250</v>
      </c>
      <c r="G3582" s="41"/>
      <c r="H3582" s="41"/>
      <c r="I3582" s="41">
        <v>1917.12</v>
      </c>
      <c r="J3582" s="203"/>
      <c r="K3582" s="286" t="s">
        <v>245</v>
      </c>
      <c r="L3582" s="94"/>
    </row>
    <row r="3583" spans="1:12" ht="15" customHeight="1">
      <c r="A3583" s="91">
        <v>2004003</v>
      </c>
      <c r="B3583" s="41" t="s">
        <v>244</v>
      </c>
      <c r="C3583" s="43">
        <v>201</v>
      </c>
      <c r="D3583" s="41" t="s">
        <v>152</v>
      </c>
      <c r="E3583" s="41">
        <v>147000</v>
      </c>
      <c r="F3583" s="201" t="s">
        <v>250</v>
      </c>
      <c r="G3583" s="41"/>
      <c r="H3583" s="41"/>
      <c r="I3583" s="41">
        <v>-1917.12</v>
      </c>
      <c r="J3583" s="203"/>
      <c r="K3583" s="286" t="s">
        <v>245</v>
      </c>
      <c r="L3583" s="94"/>
    </row>
    <row r="3584" spans="1:12" ht="15" customHeight="1">
      <c r="A3584" s="91">
        <v>2004003</v>
      </c>
      <c r="B3584" s="41" t="s">
        <v>244</v>
      </c>
      <c r="C3584" s="43">
        <v>201</v>
      </c>
      <c r="D3584" s="41" t="s">
        <v>152</v>
      </c>
      <c r="E3584" s="41">
        <v>147000</v>
      </c>
      <c r="F3584" s="201" t="s">
        <v>250</v>
      </c>
      <c r="G3584" s="41"/>
      <c r="H3584" s="41"/>
      <c r="I3584" s="41">
        <v>960</v>
      </c>
      <c r="J3584" s="203"/>
      <c r="K3584" s="286" t="s">
        <v>245</v>
      </c>
      <c r="L3584" s="94"/>
    </row>
    <row r="3585" spans="1:12" ht="15" customHeight="1">
      <c r="A3585" s="91">
        <v>2004003</v>
      </c>
      <c r="B3585" s="41" t="s">
        <v>244</v>
      </c>
      <c r="C3585" s="43">
        <v>201</v>
      </c>
      <c r="D3585" s="41" t="s">
        <v>152</v>
      </c>
      <c r="E3585" s="41">
        <v>147000</v>
      </c>
      <c r="F3585" s="201" t="s">
        <v>250</v>
      </c>
      <c r="G3585" s="41"/>
      <c r="H3585" s="41"/>
      <c r="I3585" s="41">
        <v>960</v>
      </c>
      <c r="J3585" s="203"/>
      <c r="K3585" s="286" t="s">
        <v>245</v>
      </c>
      <c r="L3585" s="94"/>
    </row>
    <row r="3586" spans="1:12" ht="15" customHeight="1">
      <c r="A3586" s="91">
        <v>2004003</v>
      </c>
      <c r="B3586" s="41" t="s">
        <v>244</v>
      </c>
      <c r="C3586" s="43">
        <v>201</v>
      </c>
      <c r="D3586" s="41" t="s">
        <v>152</v>
      </c>
      <c r="E3586" s="41">
        <v>147000</v>
      </c>
      <c r="F3586" s="201" t="s">
        <v>250</v>
      </c>
      <c r="G3586" s="41"/>
      <c r="H3586" s="41"/>
      <c r="I3586" s="41">
        <v>960</v>
      </c>
      <c r="J3586" s="203"/>
      <c r="K3586" s="286" t="s">
        <v>245</v>
      </c>
      <c r="L3586" s="94"/>
    </row>
    <row r="3587" spans="1:12" ht="15" customHeight="1">
      <c r="A3587" s="91">
        <v>2004003</v>
      </c>
      <c r="B3587" s="41" t="s">
        <v>244</v>
      </c>
      <c r="C3587" s="43">
        <v>201</v>
      </c>
      <c r="D3587" s="41" t="s">
        <v>152</v>
      </c>
      <c r="E3587" s="41">
        <v>147000</v>
      </c>
      <c r="F3587" s="201" t="s">
        <v>250</v>
      </c>
      <c r="G3587" s="41"/>
      <c r="H3587" s="41"/>
      <c r="I3587" s="41">
        <v>960</v>
      </c>
      <c r="J3587" s="203"/>
      <c r="K3587" s="286" t="s">
        <v>245</v>
      </c>
      <c r="L3587" s="94"/>
    </row>
    <row r="3588" spans="1:12" ht="15" customHeight="1">
      <c r="A3588" s="91">
        <v>2000010</v>
      </c>
      <c r="B3588" s="41" t="s">
        <v>159</v>
      </c>
      <c r="C3588" s="43">
        <v>201</v>
      </c>
      <c r="D3588" s="41" t="s">
        <v>152</v>
      </c>
      <c r="E3588" s="41">
        <v>147000</v>
      </c>
      <c r="F3588" s="201" t="s">
        <v>250</v>
      </c>
      <c r="G3588" s="41"/>
      <c r="H3588" s="41"/>
      <c r="I3588" s="41">
        <v>53000</v>
      </c>
      <c r="J3588" s="203"/>
      <c r="K3588" s="286" t="s">
        <v>173</v>
      </c>
      <c r="L3588" s="94"/>
    </row>
    <row r="3589" spans="1:12" ht="15" customHeight="1">
      <c r="A3589" s="91">
        <v>2000010</v>
      </c>
      <c r="B3589" s="41" t="s">
        <v>159</v>
      </c>
      <c r="C3589" s="43">
        <v>201</v>
      </c>
      <c r="D3589" s="41" t="s">
        <v>152</v>
      </c>
      <c r="E3589" s="41">
        <v>147000</v>
      </c>
      <c r="F3589" s="201" t="s">
        <v>250</v>
      </c>
      <c r="G3589" s="41"/>
      <c r="H3589" s="41"/>
      <c r="I3589" s="41">
        <v>53000</v>
      </c>
      <c r="J3589" s="203"/>
      <c r="K3589" s="286" t="s">
        <v>173</v>
      </c>
      <c r="L3589" s="94"/>
    </row>
    <row r="3590" spans="1:12" ht="15" customHeight="1">
      <c r="A3590" s="91">
        <v>2000010</v>
      </c>
      <c r="B3590" s="41" t="s">
        <v>159</v>
      </c>
      <c r="C3590" s="43">
        <v>201</v>
      </c>
      <c r="D3590" s="41" t="s">
        <v>152</v>
      </c>
      <c r="E3590" s="41">
        <v>147000</v>
      </c>
      <c r="F3590" s="201" t="s">
        <v>250</v>
      </c>
      <c r="G3590" s="41"/>
      <c r="H3590" s="41"/>
      <c r="I3590" s="41">
        <v>60000</v>
      </c>
      <c r="J3590" s="203"/>
      <c r="K3590" s="286" t="s">
        <v>173</v>
      </c>
      <c r="L3590" s="94"/>
    </row>
    <row r="3591" spans="1:12" ht="15" customHeight="1">
      <c r="A3591" s="91">
        <v>2000010</v>
      </c>
      <c r="B3591" s="41" t="s">
        <v>159</v>
      </c>
      <c r="C3591" s="43">
        <v>201</v>
      </c>
      <c r="D3591" s="41" t="s">
        <v>152</v>
      </c>
      <c r="E3591" s="41">
        <v>147000</v>
      </c>
      <c r="F3591" s="201" t="s">
        <v>250</v>
      </c>
      <c r="G3591" s="41"/>
      <c r="H3591" s="41"/>
      <c r="I3591" s="41">
        <v>73000</v>
      </c>
      <c r="J3591" s="203"/>
      <c r="K3591" s="286" t="s">
        <v>173</v>
      </c>
      <c r="L3591" s="94"/>
    </row>
    <row r="3592" spans="1:12" ht="15" customHeight="1">
      <c r="A3592" s="91">
        <v>2004003</v>
      </c>
      <c r="B3592" s="41" t="s">
        <v>244</v>
      </c>
      <c r="C3592" s="43">
        <v>201</v>
      </c>
      <c r="D3592" s="41" t="s">
        <v>152</v>
      </c>
      <c r="E3592" s="41">
        <v>147000</v>
      </c>
      <c r="F3592" s="201" t="s">
        <v>250</v>
      </c>
      <c r="G3592" s="41"/>
      <c r="H3592" s="41"/>
      <c r="I3592" s="41">
        <v>960</v>
      </c>
      <c r="J3592" s="203"/>
      <c r="K3592" s="286" t="s">
        <v>245</v>
      </c>
      <c r="L3592" s="94"/>
    </row>
    <row r="3593" spans="1:12" ht="15" customHeight="1">
      <c r="A3593" s="91">
        <v>2004003</v>
      </c>
      <c r="B3593" s="41" t="s">
        <v>244</v>
      </c>
      <c r="C3593" s="43">
        <v>201</v>
      </c>
      <c r="D3593" s="41" t="s">
        <v>152</v>
      </c>
      <c r="E3593" s="41">
        <v>147000</v>
      </c>
      <c r="F3593" s="201" t="s">
        <v>250</v>
      </c>
      <c r="G3593" s="41"/>
      <c r="H3593" s="41"/>
      <c r="I3593" s="41">
        <v>960</v>
      </c>
      <c r="J3593" s="203"/>
      <c r="K3593" s="286" t="s">
        <v>245</v>
      </c>
      <c r="L3593" s="94"/>
    </row>
    <row r="3594" spans="1:12" ht="15" customHeight="1">
      <c r="A3594" s="91">
        <v>2004003</v>
      </c>
      <c r="B3594" s="41" t="s">
        <v>244</v>
      </c>
      <c r="C3594" s="43">
        <v>201</v>
      </c>
      <c r="D3594" s="41" t="s">
        <v>152</v>
      </c>
      <c r="E3594" s="41">
        <v>147000</v>
      </c>
      <c r="F3594" s="201" t="s">
        <v>250</v>
      </c>
      <c r="G3594" s="41"/>
      <c r="H3594" s="41"/>
      <c r="I3594" s="41">
        <v>631</v>
      </c>
      <c r="J3594" s="203"/>
      <c r="K3594" s="286" t="s">
        <v>245</v>
      </c>
      <c r="L3594" s="94"/>
    </row>
    <row r="3595" spans="1:12" ht="15" customHeight="1">
      <c r="A3595" s="91">
        <v>2004003</v>
      </c>
      <c r="B3595" s="41" t="s">
        <v>244</v>
      </c>
      <c r="C3595" s="43">
        <v>201</v>
      </c>
      <c r="D3595" s="41" t="s">
        <v>152</v>
      </c>
      <c r="E3595" s="41">
        <v>147000</v>
      </c>
      <c r="F3595" s="201" t="s">
        <v>250</v>
      </c>
      <c r="G3595" s="41"/>
      <c r="H3595" s="41"/>
      <c r="I3595" s="41">
        <v>1632</v>
      </c>
      <c r="J3595" s="203"/>
      <c r="K3595" s="286" t="s">
        <v>245</v>
      </c>
      <c r="L3595" s="94"/>
    </row>
    <row r="3596" spans="1:12" ht="15" customHeight="1">
      <c r="A3596" s="91">
        <v>2004003</v>
      </c>
      <c r="B3596" s="41" t="s">
        <v>244</v>
      </c>
      <c r="C3596" s="43">
        <v>201</v>
      </c>
      <c r="D3596" s="41" t="s">
        <v>152</v>
      </c>
      <c r="E3596" s="41">
        <v>147000</v>
      </c>
      <c r="F3596" s="201" t="s">
        <v>250</v>
      </c>
      <c r="G3596" s="41"/>
      <c r="H3596" s="41"/>
      <c r="I3596" s="41">
        <v>4373.34</v>
      </c>
      <c r="J3596" s="203"/>
      <c r="K3596" s="286" t="s">
        <v>245</v>
      </c>
      <c r="L3596" s="94"/>
    </row>
    <row r="3597" spans="1:12" ht="15" customHeight="1">
      <c r="A3597" s="91">
        <v>2004003</v>
      </c>
      <c r="B3597" s="41" t="s">
        <v>244</v>
      </c>
      <c r="C3597" s="43">
        <v>201</v>
      </c>
      <c r="D3597" s="41" t="s">
        <v>152</v>
      </c>
      <c r="E3597" s="41">
        <v>147000</v>
      </c>
      <c r="F3597" s="201" t="s">
        <v>250</v>
      </c>
      <c r="G3597" s="41"/>
      <c r="H3597" s="41"/>
      <c r="I3597" s="41">
        <v>6965.34</v>
      </c>
      <c r="J3597" s="203"/>
      <c r="K3597" s="286" t="s">
        <v>245</v>
      </c>
      <c r="L3597" s="94"/>
    </row>
    <row r="3598" spans="1:12" ht="15" customHeight="1">
      <c r="A3598" s="91">
        <v>2000010</v>
      </c>
      <c r="B3598" s="41" t="s">
        <v>159</v>
      </c>
      <c r="C3598" s="43">
        <v>201</v>
      </c>
      <c r="D3598" s="41" t="s">
        <v>152</v>
      </c>
      <c r="E3598" s="41">
        <v>147000</v>
      </c>
      <c r="F3598" s="201" t="s">
        <v>250</v>
      </c>
      <c r="G3598" s="41"/>
      <c r="H3598" s="41"/>
      <c r="I3598" s="41">
        <v>12267</v>
      </c>
      <c r="J3598" s="203"/>
      <c r="K3598" s="286" t="s">
        <v>173</v>
      </c>
      <c r="L3598" s="94"/>
    </row>
    <row r="3599" spans="1:12" ht="15" customHeight="1">
      <c r="A3599" s="91">
        <v>2000010</v>
      </c>
      <c r="B3599" s="41" t="s">
        <v>159</v>
      </c>
      <c r="C3599" s="43">
        <v>201</v>
      </c>
      <c r="D3599" s="41" t="s">
        <v>152</v>
      </c>
      <c r="E3599" s="41">
        <v>147000</v>
      </c>
      <c r="F3599" s="201" t="s">
        <v>250</v>
      </c>
      <c r="G3599" s="41"/>
      <c r="H3599" s="41"/>
      <c r="I3599" s="41">
        <v>9584</v>
      </c>
      <c r="J3599" s="203"/>
      <c r="K3599" s="286" t="s">
        <v>173</v>
      </c>
      <c r="L3599" s="94"/>
    </row>
    <row r="3600" spans="1:12" ht="15" customHeight="1">
      <c r="A3600" s="91">
        <v>2000010</v>
      </c>
      <c r="B3600" s="41" t="s">
        <v>159</v>
      </c>
      <c r="C3600" s="43">
        <v>201</v>
      </c>
      <c r="D3600" s="41" t="s">
        <v>152</v>
      </c>
      <c r="E3600" s="41">
        <v>147000</v>
      </c>
      <c r="F3600" s="201" t="s">
        <v>250</v>
      </c>
      <c r="G3600" s="41"/>
      <c r="H3600" s="41"/>
      <c r="I3600" s="41">
        <v>26451</v>
      </c>
      <c r="J3600" s="203"/>
      <c r="K3600" s="286" t="s">
        <v>173</v>
      </c>
      <c r="L3600" s="94"/>
    </row>
    <row r="3601" spans="1:12" ht="15" customHeight="1">
      <c r="A3601" s="91">
        <v>2004003</v>
      </c>
      <c r="B3601" s="41" t="s">
        <v>244</v>
      </c>
      <c r="C3601" s="43">
        <v>201</v>
      </c>
      <c r="D3601" s="41" t="s">
        <v>152</v>
      </c>
      <c r="E3601" s="41">
        <v>147000</v>
      </c>
      <c r="F3601" s="201" t="s">
        <v>250</v>
      </c>
      <c r="G3601" s="41"/>
      <c r="H3601" s="41"/>
      <c r="I3601" s="41">
        <v>960</v>
      </c>
      <c r="J3601" s="203"/>
      <c r="K3601" s="286" t="s">
        <v>245</v>
      </c>
      <c r="L3601" s="94"/>
    </row>
    <row r="3602" spans="1:12" ht="15" customHeight="1">
      <c r="A3602" s="91">
        <v>2004003</v>
      </c>
      <c r="B3602" s="41" t="s">
        <v>244</v>
      </c>
      <c r="C3602" s="43">
        <v>201</v>
      </c>
      <c r="D3602" s="41" t="s">
        <v>152</v>
      </c>
      <c r="E3602" s="41">
        <v>147000</v>
      </c>
      <c r="F3602" s="201" t="s">
        <v>250</v>
      </c>
      <c r="G3602" s="41"/>
      <c r="H3602" s="41"/>
      <c r="I3602" s="41">
        <v>672</v>
      </c>
      <c r="J3602" s="203"/>
      <c r="K3602" s="286" t="s">
        <v>245</v>
      </c>
      <c r="L3602" s="94"/>
    </row>
    <row r="3603" spans="1:12" ht="15" customHeight="1">
      <c r="A3603" s="91">
        <v>2004003</v>
      </c>
      <c r="B3603" s="41" t="s">
        <v>244</v>
      </c>
      <c r="C3603" s="43">
        <v>201</v>
      </c>
      <c r="D3603" s="41" t="s">
        <v>152</v>
      </c>
      <c r="E3603" s="41">
        <v>147000</v>
      </c>
      <c r="F3603" s="201" t="s">
        <v>250</v>
      </c>
      <c r="G3603" s="41"/>
      <c r="H3603" s="41"/>
      <c r="I3603" s="41">
        <v>960</v>
      </c>
      <c r="J3603" s="203"/>
      <c r="K3603" s="286" t="s">
        <v>245</v>
      </c>
      <c r="L3603" s="94"/>
    </row>
    <row r="3604" spans="1:12" ht="15" customHeight="1">
      <c r="A3604" s="91">
        <v>2001041</v>
      </c>
      <c r="B3604" s="41" t="s">
        <v>98</v>
      </c>
      <c r="C3604" s="43">
        <v>201</v>
      </c>
      <c r="D3604" s="41" t="s">
        <v>152</v>
      </c>
      <c r="E3604" s="41">
        <v>147001</v>
      </c>
      <c r="F3604" s="42" t="s">
        <v>251</v>
      </c>
      <c r="G3604" s="41"/>
      <c r="H3604" s="41"/>
      <c r="I3604" s="41">
        <v>757.43</v>
      </c>
      <c r="J3604" s="203"/>
      <c r="K3604" s="286" t="s">
        <v>174</v>
      </c>
      <c r="L3604" s="94"/>
    </row>
    <row r="3605" spans="1:12" ht="15" customHeight="1">
      <c r="A3605" s="91">
        <v>2004003</v>
      </c>
      <c r="B3605" s="41" t="s">
        <v>244</v>
      </c>
      <c r="C3605" s="43">
        <v>201</v>
      </c>
      <c r="D3605" s="41" t="s">
        <v>152</v>
      </c>
      <c r="E3605" s="41">
        <v>147001</v>
      </c>
      <c r="F3605" s="42" t="s">
        <v>251</v>
      </c>
      <c r="G3605" s="41"/>
      <c r="H3605" s="41"/>
      <c r="I3605" s="41">
        <v>1600</v>
      </c>
      <c r="J3605" s="203"/>
      <c r="K3605" s="286" t="s">
        <v>245</v>
      </c>
      <c r="L3605" s="94"/>
    </row>
    <row r="3606" spans="1:12" ht="15" customHeight="1">
      <c r="A3606" s="91">
        <v>2000010</v>
      </c>
      <c r="B3606" s="41" t="s">
        <v>159</v>
      </c>
      <c r="C3606" s="43">
        <v>201</v>
      </c>
      <c r="D3606" s="41" t="s">
        <v>152</v>
      </c>
      <c r="E3606" s="41">
        <v>147005</v>
      </c>
      <c r="F3606" s="201" t="s">
        <v>252</v>
      </c>
      <c r="G3606" s="41"/>
      <c r="H3606" s="41"/>
      <c r="I3606" s="41">
        <v>7880</v>
      </c>
      <c r="J3606" s="203"/>
      <c r="K3606" s="286" t="s">
        <v>173</v>
      </c>
      <c r="L3606" s="94"/>
    </row>
    <row r="3607" spans="1:12" ht="15" customHeight="1">
      <c r="A3607" s="91">
        <v>2000010</v>
      </c>
      <c r="B3607" s="41" t="s">
        <v>159</v>
      </c>
      <c r="C3607" s="43">
        <v>201</v>
      </c>
      <c r="D3607" s="41" t="s">
        <v>152</v>
      </c>
      <c r="E3607" s="41">
        <v>147005</v>
      </c>
      <c r="F3607" s="201" t="s">
        <v>252</v>
      </c>
      <c r="G3607" s="41"/>
      <c r="H3607" s="41"/>
      <c r="I3607" s="41">
        <v>2220</v>
      </c>
      <c r="J3607" s="203"/>
      <c r="K3607" s="286" t="s">
        <v>173</v>
      </c>
      <c r="L3607" s="94"/>
    </row>
    <row r="3608" spans="1:12" ht="15" customHeight="1">
      <c r="A3608" s="91">
        <v>2000010</v>
      </c>
      <c r="B3608" s="41" t="s">
        <v>159</v>
      </c>
      <c r="C3608" s="43">
        <v>201</v>
      </c>
      <c r="D3608" s="41" t="s">
        <v>152</v>
      </c>
      <c r="E3608" s="41">
        <v>147005</v>
      </c>
      <c r="F3608" s="201" t="s">
        <v>252</v>
      </c>
      <c r="G3608" s="41"/>
      <c r="H3608" s="41"/>
      <c r="I3608" s="41">
        <v>4200</v>
      </c>
      <c r="J3608" s="203"/>
      <c r="K3608" s="286" t="s">
        <v>173</v>
      </c>
      <c r="L3608" s="94"/>
    </row>
    <row r="3609" spans="1:12" ht="15" customHeight="1">
      <c r="A3609" s="91">
        <v>2000010</v>
      </c>
      <c r="B3609" s="41" t="s">
        <v>159</v>
      </c>
      <c r="C3609" s="43">
        <v>201</v>
      </c>
      <c r="D3609" s="41" t="s">
        <v>152</v>
      </c>
      <c r="E3609" s="41">
        <v>147005</v>
      </c>
      <c r="F3609" s="201" t="s">
        <v>252</v>
      </c>
      <c r="G3609" s="41"/>
      <c r="H3609" s="41"/>
      <c r="I3609" s="41">
        <v>15600</v>
      </c>
      <c r="J3609" s="203"/>
      <c r="K3609" s="286" t="s">
        <v>173</v>
      </c>
      <c r="L3609" s="94"/>
    </row>
    <row r="3610" spans="1:12" ht="15" customHeight="1">
      <c r="A3610" s="91">
        <v>2000010</v>
      </c>
      <c r="B3610" s="41" t="s">
        <v>159</v>
      </c>
      <c r="C3610" s="43">
        <v>201</v>
      </c>
      <c r="D3610" s="41" t="s">
        <v>152</v>
      </c>
      <c r="E3610" s="41">
        <v>147005</v>
      </c>
      <c r="F3610" s="201" t="s">
        <v>252</v>
      </c>
      <c r="G3610" s="41"/>
      <c r="H3610" s="41"/>
      <c r="I3610" s="41">
        <v>6800</v>
      </c>
      <c r="J3610" s="203"/>
      <c r="K3610" s="286" t="s">
        <v>173</v>
      </c>
      <c r="L3610" s="94"/>
    </row>
    <row r="3611" spans="1:12" ht="15" customHeight="1">
      <c r="A3611" s="91">
        <v>2000010</v>
      </c>
      <c r="B3611" s="41" t="s">
        <v>159</v>
      </c>
      <c r="C3611" s="43">
        <v>201</v>
      </c>
      <c r="D3611" s="41" t="s">
        <v>152</v>
      </c>
      <c r="E3611" s="41">
        <v>147005</v>
      </c>
      <c r="F3611" s="201" t="s">
        <v>252</v>
      </c>
      <c r="G3611" s="41"/>
      <c r="H3611" s="41"/>
      <c r="I3611" s="41">
        <v>6600</v>
      </c>
      <c r="J3611" s="203"/>
      <c r="K3611" s="286" t="s">
        <v>173</v>
      </c>
      <c r="L3611" s="94"/>
    </row>
    <row r="3612" spans="1:12" ht="15" customHeight="1">
      <c r="A3612" s="91">
        <v>2000010</v>
      </c>
      <c r="B3612" s="41" t="s">
        <v>159</v>
      </c>
      <c r="C3612" s="43">
        <v>201</v>
      </c>
      <c r="D3612" s="41" t="s">
        <v>152</v>
      </c>
      <c r="E3612" s="41">
        <v>147005</v>
      </c>
      <c r="F3612" s="201" t="s">
        <v>252</v>
      </c>
      <c r="G3612" s="41"/>
      <c r="H3612" s="41"/>
      <c r="I3612" s="41">
        <v>5400</v>
      </c>
      <c r="J3612" s="203"/>
      <c r="K3612" s="286" t="s">
        <v>173</v>
      </c>
      <c r="L3612" s="94"/>
    </row>
    <row r="3613" spans="1:12" ht="15" customHeight="1">
      <c r="A3613" s="91">
        <v>2000010</v>
      </c>
      <c r="B3613" s="41" t="s">
        <v>159</v>
      </c>
      <c r="C3613" s="43">
        <v>201</v>
      </c>
      <c r="D3613" s="41" t="s">
        <v>152</v>
      </c>
      <c r="E3613" s="41">
        <v>147005</v>
      </c>
      <c r="F3613" s="201" t="s">
        <v>252</v>
      </c>
      <c r="G3613" s="41"/>
      <c r="H3613" s="41"/>
      <c r="I3613" s="41">
        <v>3000</v>
      </c>
      <c r="J3613" s="203"/>
      <c r="K3613" s="286" t="s">
        <v>173</v>
      </c>
      <c r="L3613" s="94"/>
    </row>
    <row r="3614" spans="1:12" ht="15" customHeight="1">
      <c r="A3614" s="91">
        <v>2000010</v>
      </c>
      <c r="B3614" s="41" t="s">
        <v>159</v>
      </c>
      <c r="C3614" s="43">
        <v>201</v>
      </c>
      <c r="D3614" s="41" t="s">
        <v>152</v>
      </c>
      <c r="E3614" s="41">
        <v>147005</v>
      </c>
      <c r="F3614" s="201" t="s">
        <v>252</v>
      </c>
      <c r="G3614" s="41"/>
      <c r="H3614" s="41"/>
      <c r="I3614" s="41">
        <v>4400</v>
      </c>
      <c r="J3614" s="203"/>
      <c r="K3614" s="286" t="s">
        <v>173</v>
      </c>
      <c r="L3614" s="94"/>
    </row>
    <row r="3615" spans="1:12" ht="15" customHeight="1">
      <c r="A3615" s="91">
        <v>2000010</v>
      </c>
      <c r="B3615" s="41" t="s">
        <v>159</v>
      </c>
      <c r="C3615" s="43">
        <v>201</v>
      </c>
      <c r="D3615" s="41" t="s">
        <v>152</v>
      </c>
      <c r="E3615" s="41">
        <v>147005</v>
      </c>
      <c r="F3615" s="201" t="s">
        <v>252</v>
      </c>
      <c r="G3615" s="41"/>
      <c r="H3615" s="41"/>
      <c r="I3615" s="41">
        <v>15600</v>
      </c>
      <c r="J3615" s="203"/>
      <c r="K3615" s="286" t="s">
        <v>173</v>
      </c>
      <c r="L3615" s="94"/>
    </row>
    <row r="3616" spans="1:12" ht="15" customHeight="1">
      <c r="A3616" s="91">
        <v>2000010</v>
      </c>
      <c r="B3616" s="41" t="s">
        <v>159</v>
      </c>
      <c r="C3616" s="43">
        <v>201</v>
      </c>
      <c r="D3616" s="41" t="s">
        <v>152</v>
      </c>
      <c r="E3616" s="41">
        <v>147005</v>
      </c>
      <c r="F3616" s="201" t="s">
        <v>252</v>
      </c>
      <c r="G3616" s="41"/>
      <c r="H3616" s="41"/>
      <c r="I3616" s="41">
        <v>16000</v>
      </c>
      <c r="J3616" s="203"/>
      <c r="K3616" s="286" t="s">
        <v>173</v>
      </c>
      <c r="L3616" s="94"/>
    </row>
    <row r="3617" spans="1:12" ht="15" customHeight="1">
      <c r="A3617" s="91">
        <v>2000010</v>
      </c>
      <c r="B3617" s="41" t="s">
        <v>159</v>
      </c>
      <c r="C3617" s="43">
        <v>201</v>
      </c>
      <c r="D3617" s="41" t="s">
        <v>152</v>
      </c>
      <c r="E3617" s="41">
        <v>147005</v>
      </c>
      <c r="F3617" s="201" t="s">
        <v>252</v>
      </c>
      <c r="G3617" s="41"/>
      <c r="H3617" s="41"/>
      <c r="I3617" s="41">
        <v>2220</v>
      </c>
      <c r="J3617" s="203"/>
      <c r="K3617" s="286" t="s">
        <v>173</v>
      </c>
      <c r="L3617" s="94"/>
    </row>
    <row r="3618" spans="1:12" ht="15" customHeight="1">
      <c r="A3618" s="91">
        <v>2000010</v>
      </c>
      <c r="B3618" s="41" t="s">
        <v>159</v>
      </c>
      <c r="C3618" s="43">
        <v>201</v>
      </c>
      <c r="D3618" s="41" t="s">
        <v>152</v>
      </c>
      <c r="E3618" s="41">
        <v>147005</v>
      </c>
      <c r="F3618" s="201" t="s">
        <v>252</v>
      </c>
      <c r="G3618" s="41"/>
      <c r="H3618" s="41"/>
      <c r="I3618" s="41">
        <v>3000</v>
      </c>
      <c r="J3618" s="203"/>
      <c r="K3618" s="286" t="s">
        <v>173</v>
      </c>
      <c r="L3618" s="94"/>
    </row>
    <row r="3619" spans="1:12" ht="15" customHeight="1">
      <c r="A3619" s="91">
        <v>2000010</v>
      </c>
      <c r="B3619" s="41" t="s">
        <v>159</v>
      </c>
      <c r="C3619" s="43">
        <v>201</v>
      </c>
      <c r="D3619" s="41" t="s">
        <v>152</v>
      </c>
      <c r="E3619" s="41">
        <v>147005</v>
      </c>
      <c r="F3619" s="201" t="s">
        <v>252</v>
      </c>
      <c r="G3619" s="41"/>
      <c r="H3619" s="41"/>
      <c r="I3619" s="41">
        <v>6600</v>
      </c>
      <c r="J3619" s="203"/>
      <c r="K3619" s="286" t="s">
        <v>173</v>
      </c>
      <c r="L3619" s="94"/>
    </row>
    <row r="3620" spans="1:12" ht="15" customHeight="1">
      <c r="A3620" s="91">
        <v>2000010</v>
      </c>
      <c r="B3620" s="41" t="s">
        <v>159</v>
      </c>
      <c r="C3620" s="43">
        <v>201</v>
      </c>
      <c r="D3620" s="41" t="s">
        <v>152</v>
      </c>
      <c r="E3620" s="41">
        <v>147005</v>
      </c>
      <c r="F3620" s="201" t="s">
        <v>252</v>
      </c>
      <c r="G3620" s="41"/>
      <c r="H3620" s="41"/>
      <c r="I3620" s="41">
        <v>4800</v>
      </c>
      <c r="J3620" s="203"/>
      <c r="K3620" s="286" t="s">
        <v>173</v>
      </c>
      <c r="L3620" s="94"/>
    </row>
    <row r="3621" spans="1:12" ht="15" customHeight="1">
      <c r="A3621" s="91">
        <v>2000010</v>
      </c>
      <c r="B3621" s="41" t="s">
        <v>159</v>
      </c>
      <c r="C3621" s="43">
        <v>201</v>
      </c>
      <c r="D3621" s="41" t="s">
        <v>152</v>
      </c>
      <c r="E3621" s="41">
        <v>147005</v>
      </c>
      <c r="F3621" s="201" t="s">
        <v>252</v>
      </c>
      <c r="G3621" s="41"/>
      <c r="H3621" s="41"/>
      <c r="I3621" s="41">
        <v>10000</v>
      </c>
      <c r="J3621" s="203"/>
      <c r="K3621" s="286" t="s">
        <v>173</v>
      </c>
      <c r="L3621" s="94"/>
    </row>
    <row r="3622" spans="1:12" ht="15" customHeight="1">
      <c r="A3622" s="91">
        <v>2000010</v>
      </c>
      <c r="B3622" s="41" t="s">
        <v>159</v>
      </c>
      <c r="C3622" s="43">
        <v>201</v>
      </c>
      <c r="D3622" s="41" t="s">
        <v>152</v>
      </c>
      <c r="E3622" s="41">
        <v>147005</v>
      </c>
      <c r="F3622" s="201" t="s">
        <v>252</v>
      </c>
      <c r="G3622" s="41"/>
      <c r="H3622" s="41"/>
      <c r="I3622" s="41">
        <v>5000</v>
      </c>
      <c r="J3622" s="203"/>
      <c r="K3622" s="286" t="s">
        <v>173</v>
      </c>
      <c r="L3622" s="94"/>
    </row>
    <row r="3623" spans="1:12" ht="15" customHeight="1">
      <c r="A3623" s="91">
        <v>2000010</v>
      </c>
      <c r="B3623" s="41" t="s">
        <v>159</v>
      </c>
      <c r="C3623" s="43">
        <v>201</v>
      </c>
      <c r="D3623" s="41" t="s">
        <v>152</v>
      </c>
      <c r="E3623" s="41">
        <v>147005</v>
      </c>
      <c r="F3623" s="201" t="s">
        <v>252</v>
      </c>
      <c r="G3623" s="41"/>
      <c r="H3623" s="41"/>
      <c r="I3623" s="41">
        <v>4200</v>
      </c>
      <c r="J3623" s="203"/>
      <c r="K3623" s="286" t="s">
        <v>173</v>
      </c>
      <c r="L3623" s="94"/>
    </row>
    <row r="3624" spans="1:12" ht="15" customHeight="1">
      <c r="A3624" s="91">
        <v>2000010</v>
      </c>
      <c r="B3624" s="41" t="s">
        <v>159</v>
      </c>
      <c r="C3624" s="43">
        <v>201</v>
      </c>
      <c r="D3624" s="41" t="s">
        <v>152</v>
      </c>
      <c r="E3624" s="41">
        <v>147005</v>
      </c>
      <c r="F3624" s="201" t="s">
        <v>252</v>
      </c>
      <c r="G3624" s="41"/>
      <c r="H3624" s="41"/>
      <c r="I3624" s="41">
        <v>5000</v>
      </c>
      <c r="J3624" s="203"/>
      <c r="K3624" s="286" t="s">
        <v>173</v>
      </c>
      <c r="L3624" s="94"/>
    </row>
    <row r="3625" spans="1:12" ht="15" customHeight="1">
      <c r="A3625" s="91">
        <v>2000010</v>
      </c>
      <c r="B3625" s="41" t="s">
        <v>159</v>
      </c>
      <c r="C3625" s="43">
        <v>201</v>
      </c>
      <c r="D3625" s="41" t="s">
        <v>152</v>
      </c>
      <c r="E3625" s="41">
        <v>147005</v>
      </c>
      <c r="F3625" s="201" t="s">
        <v>252</v>
      </c>
      <c r="G3625" s="41"/>
      <c r="H3625" s="41"/>
      <c r="I3625" s="41">
        <v>6800</v>
      </c>
      <c r="J3625" s="203"/>
      <c r="K3625" s="286" t="s">
        <v>173</v>
      </c>
      <c r="L3625" s="94"/>
    </row>
    <row r="3626" spans="1:12" ht="15" customHeight="1">
      <c r="A3626" s="91">
        <v>2000010</v>
      </c>
      <c r="B3626" s="41" t="s">
        <v>159</v>
      </c>
      <c r="C3626" s="43">
        <v>201</v>
      </c>
      <c r="D3626" s="41" t="s">
        <v>152</v>
      </c>
      <c r="E3626" s="41">
        <v>147005</v>
      </c>
      <c r="F3626" s="201" t="s">
        <v>252</v>
      </c>
      <c r="G3626" s="41"/>
      <c r="H3626" s="41"/>
      <c r="I3626" s="41">
        <v>6600</v>
      </c>
      <c r="J3626" s="203"/>
      <c r="K3626" s="286" t="s">
        <v>173</v>
      </c>
      <c r="L3626" s="94"/>
    </row>
    <row r="3627" spans="1:12" ht="15" customHeight="1">
      <c r="A3627" s="91">
        <v>2000010</v>
      </c>
      <c r="B3627" s="41" t="s">
        <v>159</v>
      </c>
      <c r="C3627" s="43">
        <v>201</v>
      </c>
      <c r="D3627" s="41" t="s">
        <v>152</v>
      </c>
      <c r="E3627" s="41">
        <v>147005</v>
      </c>
      <c r="F3627" s="201" t="s">
        <v>252</v>
      </c>
      <c r="G3627" s="41"/>
      <c r="H3627" s="41"/>
      <c r="I3627" s="41">
        <v>6800</v>
      </c>
      <c r="J3627" s="203"/>
      <c r="K3627" s="286" t="s">
        <v>173</v>
      </c>
      <c r="L3627" s="94"/>
    </row>
    <row r="3628" spans="1:12" ht="15" customHeight="1">
      <c r="A3628" s="91">
        <v>2000010</v>
      </c>
      <c r="B3628" s="41" t="s">
        <v>159</v>
      </c>
      <c r="C3628" s="43">
        <v>201</v>
      </c>
      <c r="D3628" s="41" t="s">
        <v>152</v>
      </c>
      <c r="E3628" s="41">
        <v>147005</v>
      </c>
      <c r="F3628" s="201" t="s">
        <v>252</v>
      </c>
      <c r="G3628" s="41"/>
      <c r="H3628" s="41"/>
      <c r="I3628" s="41">
        <v>4200</v>
      </c>
      <c r="J3628" s="203"/>
      <c r="K3628" s="286" t="s">
        <v>173</v>
      </c>
      <c r="L3628" s="94"/>
    </row>
    <row r="3629" spans="1:12" ht="15" customHeight="1">
      <c r="A3629" s="91">
        <v>2000010</v>
      </c>
      <c r="B3629" s="41" t="s">
        <v>159</v>
      </c>
      <c r="C3629" s="43">
        <v>201</v>
      </c>
      <c r="D3629" s="41" t="s">
        <v>152</v>
      </c>
      <c r="E3629" s="41">
        <v>147005</v>
      </c>
      <c r="F3629" s="201" t="s">
        <v>252</v>
      </c>
      <c r="G3629" s="41"/>
      <c r="H3629" s="41"/>
      <c r="I3629" s="41">
        <v>3120</v>
      </c>
      <c r="J3629" s="203"/>
      <c r="K3629" s="286" t="s">
        <v>173</v>
      </c>
      <c r="L3629" s="94"/>
    </row>
    <row r="3630" spans="1:12" ht="15" customHeight="1">
      <c r="A3630" s="91">
        <v>2000010</v>
      </c>
      <c r="B3630" s="41" t="s">
        <v>159</v>
      </c>
      <c r="C3630" s="43">
        <v>201</v>
      </c>
      <c r="D3630" s="41" t="s">
        <v>152</v>
      </c>
      <c r="E3630" s="41">
        <v>147005</v>
      </c>
      <c r="F3630" s="201" t="s">
        <v>252</v>
      </c>
      <c r="G3630" s="41"/>
      <c r="H3630" s="41"/>
      <c r="I3630" s="41">
        <v>7600</v>
      </c>
      <c r="J3630" s="203"/>
      <c r="K3630" s="286" t="s">
        <v>173</v>
      </c>
      <c r="L3630" s="94"/>
    </row>
    <row r="3631" spans="1:12" ht="15" customHeight="1">
      <c r="A3631" s="91">
        <v>2000010</v>
      </c>
      <c r="B3631" s="41" t="s">
        <v>159</v>
      </c>
      <c r="C3631" s="43">
        <v>201</v>
      </c>
      <c r="D3631" s="41" t="s">
        <v>152</v>
      </c>
      <c r="E3631" s="41">
        <v>147005</v>
      </c>
      <c r="F3631" s="201" t="s">
        <v>252</v>
      </c>
      <c r="G3631" s="41"/>
      <c r="H3631" s="41"/>
      <c r="I3631" s="41">
        <v>7600</v>
      </c>
      <c r="J3631" s="203"/>
      <c r="K3631" s="286" t="s">
        <v>173</v>
      </c>
      <c r="L3631" s="94"/>
    </row>
    <row r="3632" spans="1:12" ht="15" customHeight="1">
      <c r="A3632" s="91">
        <v>2000010</v>
      </c>
      <c r="B3632" s="41" t="s">
        <v>159</v>
      </c>
      <c r="C3632" s="43">
        <v>201</v>
      </c>
      <c r="D3632" s="41" t="s">
        <v>152</v>
      </c>
      <c r="E3632" s="41">
        <v>147005</v>
      </c>
      <c r="F3632" s="201" t="s">
        <v>252</v>
      </c>
      <c r="G3632" s="41"/>
      <c r="H3632" s="41"/>
      <c r="I3632" s="41">
        <v>1200</v>
      </c>
      <c r="J3632" s="203"/>
      <c r="K3632" s="286" t="s">
        <v>173</v>
      </c>
      <c r="L3632" s="94"/>
    </row>
    <row r="3633" spans="1:12" ht="15" customHeight="1">
      <c r="A3633" s="91">
        <v>2000010</v>
      </c>
      <c r="B3633" s="41" t="s">
        <v>159</v>
      </c>
      <c r="C3633" s="43">
        <v>201</v>
      </c>
      <c r="D3633" s="41" t="s">
        <v>152</v>
      </c>
      <c r="E3633" s="41">
        <v>147005</v>
      </c>
      <c r="F3633" s="201" t="s">
        <v>252</v>
      </c>
      <c r="G3633" s="41"/>
      <c r="H3633" s="41"/>
      <c r="I3633" s="41">
        <v>1200</v>
      </c>
      <c r="J3633" s="203"/>
      <c r="K3633" s="286" t="s">
        <v>173</v>
      </c>
      <c r="L3633" s="94"/>
    </row>
    <row r="3634" spans="1:12" ht="15" customHeight="1">
      <c r="A3634" s="91">
        <v>2000010</v>
      </c>
      <c r="B3634" s="41" t="s">
        <v>159</v>
      </c>
      <c r="C3634" s="43">
        <v>201</v>
      </c>
      <c r="D3634" s="41" t="s">
        <v>152</v>
      </c>
      <c r="E3634" s="41">
        <v>147005</v>
      </c>
      <c r="F3634" s="201" t="s">
        <v>252</v>
      </c>
      <c r="G3634" s="41"/>
      <c r="H3634" s="41"/>
      <c r="I3634" s="41">
        <v>9080</v>
      </c>
      <c r="J3634" s="203"/>
      <c r="K3634" s="286" t="s">
        <v>173</v>
      </c>
      <c r="L3634" s="94"/>
    </row>
    <row r="3635" spans="1:12" ht="15" customHeight="1">
      <c r="A3635" s="91">
        <v>2000010</v>
      </c>
      <c r="B3635" s="41" t="s">
        <v>159</v>
      </c>
      <c r="C3635" s="43">
        <v>201</v>
      </c>
      <c r="D3635" s="41" t="s">
        <v>152</v>
      </c>
      <c r="E3635" s="41">
        <v>147005</v>
      </c>
      <c r="F3635" s="201" t="s">
        <v>252</v>
      </c>
      <c r="G3635" s="41"/>
      <c r="H3635" s="41"/>
      <c r="I3635" s="41">
        <v>9080</v>
      </c>
      <c r="J3635" s="203"/>
      <c r="K3635" s="286" t="s">
        <v>173</v>
      </c>
      <c r="L3635" s="94"/>
    </row>
    <row r="3636" spans="1:12" ht="15" customHeight="1">
      <c r="A3636" s="91">
        <v>2000010</v>
      </c>
      <c r="B3636" s="41" t="s">
        <v>159</v>
      </c>
      <c r="C3636" s="43">
        <v>201</v>
      </c>
      <c r="D3636" s="41" t="s">
        <v>152</v>
      </c>
      <c r="E3636" s="41">
        <v>147005</v>
      </c>
      <c r="F3636" s="201" t="s">
        <v>252</v>
      </c>
      <c r="G3636" s="41"/>
      <c r="H3636" s="41"/>
      <c r="I3636" s="41">
        <v>4400</v>
      </c>
      <c r="J3636" s="203"/>
      <c r="K3636" s="286" t="s">
        <v>173</v>
      </c>
      <c r="L3636" s="94"/>
    </row>
    <row r="3637" spans="1:12" ht="15" customHeight="1">
      <c r="A3637" s="91">
        <v>2000010</v>
      </c>
      <c r="B3637" s="41" t="s">
        <v>159</v>
      </c>
      <c r="C3637" s="43">
        <v>201</v>
      </c>
      <c r="D3637" s="41" t="s">
        <v>152</v>
      </c>
      <c r="E3637" s="41">
        <v>147005</v>
      </c>
      <c r="F3637" s="201" t="s">
        <v>252</v>
      </c>
      <c r="G3637" s="41"/>
      <c r="H3637" s="41"/>
      <c r="I3637" s="41">
        <v>5400</v>
      </c>
      <c r="J3637" s="203"/>
      <c r="K3637" s="286" t="s">
        <v>173</v>
      </c>
      <c r="L3637" s="94"/>
    </row>
    <row r="3638" spans="1:12" ht="15" customHeight="1">
      <c r="A3638" s="91">
        <v>2000010</v>
      </c>
      <c r="B3638" s="41" t="s">
        <v>159</v>
      </c>
      <c r="C3638" s="43">
        <v>201</v>
      </c>
      <c r="D3638" s="41" t="s">
        <v>152</v>
      </c>
      <c r="E3638" s="41">
        <v>147005</v>
      </c>
      <c r="F3638" s="201" t="s">
        <v>252</v>
      </c>
      <c r="G3638" s="41"/>
      <c r="H3638" s="41"/>
      <c r="I3638" s="41">
        <v>6600</v>
      </c>
      <c r="J3638" s="203"/>
      <c r="K3638" s="286" t="s">
        <v>173</v>
      </c>
      <c r="L3638" s="94"/>
    </row>
    <row r="3639" spans="1:12" ht="15" customHeight="1">
      <c r="A3639" s="91">
        <v>2000010</v>
      </c>
      <c r="B3639" s="41" t="s">
        <v>159</v>
      </c>
      <c r="C3639" s="43">
        <v>201</v>
      </c>
      <c r="D3639" s="41" t="s">
        <v>152</v>
      </c>
      <c r="E3639" s="41">
        <v>147005</v>
      </c>
      <c r="F3639" s="201" t="s">
        <v>252</v>
      </c>
      <c r="G3639" s="41"/>
      <c r="H3639" s="41"/>
      <c r="I3639" s="41">
        <v>10000</v>
      </c>
      <c r="J3639" s="203"/>
      <c r="K3639" s="286" t="s">
        <v>173</v>
      </c>
      <c r="L3639" s="94"/>
    </row>
    <row r="3640" spans="1:12" ht="15" customHeight="1">
      <c r="A3640" s="91">
        <v>2000010</v>
      </c>
      <c r="B3640" s="41" t="s">
        <v>159</v>
      </c>
      <c r="C3640" s="43">
        <v>201</v>
      </c>
      <c r="D3640" s="41" t="s">
        <v>152</v>
      </c>
      <c r="E3640" s="41">
        <v>147005</v>
      </c>
      <c r="F3640" s="201" t="s">
        <v>252</v>
      </c>
      <c r="G3640" s="41"/>
      <c r="H3640" s="41"/>
      <c r="I3640" s="41">
        <v>16000</v>
      </c>
      <c r="J3640" s="203"/>
      <c r="K3640" s="286" t="s">
        <v>173</v>
      </c>
      <c r="L3640" s="94"/>
    </row>
    <row r="3641" spans="1:12" ht="15" customHeight="1">
      <c r="A3641" s="91">
        <v>2000010</v>
      </c>
      <c r="B3641" s="41" t="s">
        <v>159</v>
      </c>
      <c r="C3641" s="43">
        <v>201</v>
      </c>
      <c r="D3641" s="41" t="s">
        <v>152</v>
      </c>
      <c r="E3641" s="41">
        <v>147005</v>
      </c>
      <c r="F3641" s="201" t="s">
        <v>252</v>
      </c>
      <c r="G3641" s="41"/>
      <c r="H3641" s="41"/>
      <c r="I3641" s="41">
        <v>4800</v>
      </c>
      <c r="J3641" s="203"/>
      <c r="K3641" s="286" t="s">
        <v>173</v>
      </c>
      <c r="L3641" s="94"/>
    </row>
    <row r="3642" spans="1:12" ht="15" customHeight="1">
      <c r="A3642" s="91">
        <v>2000010</v>
      </c>
      <c r="B3642" s="41" t="s">
        <v>159</v>
      </c>
      <c r="C3642" s="43">
        <v>201</v>
      </c>
      <c r="D3642" s="41" t="s">
        <v>152</v>
      </c>
      <c r="E3642" s="41">
        <v>147005</v>
      </c>
      <c r="F3642" s="201" t="s">
        <v>252</v>
      </c>
      <c r="G3642" s="41"/>
      <c r="H3642" s="41"/>
      <c r="I3642" s="41">
        <v>4800</v>
      </c>
      <c r="J3642" s="203"/>
      <c r="K3642" s="286" t="s">
        <v>173</v>
      </c>
      <c r="L3642" s="94"/>
    </row>
    <row r="3643" spans="1:12" ht="15" customHeight="1">
      <c r="A3643" s="91">
        <v>2000010</v>
      </c>
      <c r="B3643" s="41" t="s">
        <v>159</v>
      </c>
      <c r="C3643" s="43">
        <v>201</v>
      </c>
      <c r="D3643" s="41" t="s">
        <v>152</v>
      </c>
      <c r="E3643" s="41">
        <v>147005</v>
      </c>
      <c r="F3643" s="201" t="s">
        <v>252</v>
      </c>
      <c r="G3643" s="41"/>
      <c r="H3643" s="41"/>
      <c r="I3643" s="41">
        <v>15600</v>
      </c>
      <c r="J3643" s="203"/>
      <c r="K3643" s="286" t="s">
        <v>173</v>
      </c>
      <c r="L3643" s="94"/>
    </row>
    <row r="3644" spans="1:12" ht="15" customHeight="1">
      <c r="A3644" s="91">
        <v>2000010</v>
      </c>
      <c r="B3644" s="41" t="s">
        <v>159</v>
      </c>
      <c r="C3644" s="43">
        <v>201</v>
      </c>
      <c r="D3644" s="41" t="s">
        <v>152</v>
      </c>
      <c r="E3644" s="41">
        <v>147005</v>
      </c>
      <c r="F3644" s="201" t="s">
        <v>252</v>
      </c>
      <c r="G3644" s="41"/>
      <c r="H3644" s="41"/>
      <c r="I3644" s="41">
        <v>5000</v>
      </c>
      <c r="J3644" s="203"/>
      <c r="K3644" s="286" t="s">
        <v>173</v>
      </c>
      <c r="L3644" s="94"/>
    </row>
    <row r="3645" spans="1:12" ht="15" customHeight="1">
      <c r="A3645" s="91">
        <v>2000010</v>
      </c>
      <c r="B3645" s="41" t="s">
        <v>159</v>
      </c>
      <c r="C3645" s="43">
        <v>201</v>
      </c>
      <c r="D3645" s="41" t="s">
        <v>152</v>
      </c>
      <c r="E3645" s="41">
        <v>147005</v>
      </c>
      <c r="F3645" s="201" t="s">
        <v>252</v>
      </c>
      <c r="G3645" s="41"/>
      <c r="H3645" s="41"/>
      <c r="I3645" s="41">
        <v>10000</v>
      </c>
      <c r="J3645" s="203"/>
      <c r="K3645" s="286" t="s">
        <v>173</v>
      </c>
      <c r="L3645" s="94"/>
    </row>
    <row r="3646" spans="1:12" ht="15" customHeight="1">
      <c r="A3646" s="91">
        <v>2000010</v>
      </c>
      <c r="B3646" s="41" t="s">
        <v>159</v>
      </c>
      <c r="C3646" s="43">
        <v>201</v>
      </c>
      <c r="D3646" s="41" t="s">
        <v>152</v>
      </c>
      <c r="E3646" s="41">
        <v>147005</v>
      </c>
      <c r="F3646" s="201" t="s">
        <v>252</v>
      </c>
      <c r="G3646" s="41"/>
      <c r="H3646" s="41"/>
      <c r="I3646" s="41">
        <v>6600</v>
      </c>
      <c r="J3646" s="203"/>
      <c r="K3646" s="286" t="s">
        <v>173</v>
      </c>
      <c r="L3646" s="94"/>
    </row>
    <row r="3647" spans="1:12" ht="15" customHeight="1">
      <c r="A3647" s="91">
        <v>2000010</v>
      </c>
      <c r="B3647" s="41" t="s">
        <v>159</v>
      </c>
      <c r="C3647" s="43">
        <v>201</v>
      </c>
      <c r="D3647" s="41" t="s">
        <v>152</v>
      </c>
      <c r="E3647" s="41">
        <v>147005</v>
      </c>
      <c r="F3647" s="201" t="s">
        <v>252</v>
      </c>
      <c r="G3647" s="41"/>
      <c r="H3647" s="41"/>
      <c r="I3647" s="41">
        <v>2220</v>
      </c>
      <c r="J3647" s="203"/>
      <c r="K3647" s="286" t="s">
        <v>173</v>
      </c>
      <c r="L3647" s="94"/>
    </row>
    <row r="3648" spans="1:12" ht="15" customHeight="1">
      <c r="A3648" s="91">
        <v>2000010</v>
      </c>
      <c r="B3648" s="41" t="s">
        <v>159</v>
      </c>
      <c r="C3648" s="43">
        <v>201</v>
      </c>
      <c r="D3648" s="41" t="s">
        <v>152</v>
      </c>
      <c r="E3648" s="41">
        <v>147005</v>
      </c>
      <c r="F3648" s="201" t="s">
        <v>252</v>
      </c>
      <c r="G3648" s="41"/>
      <c r="H3648" s="41"/>
      <c r="I3648" s="41">
        <v>3000</v>
      </c>
      <c r="J3648" s="203"/>
      <c r="K3648" s="286" t="s">
        <v>173</v>
      </c>
      <c r="L3648" s="94"/>
    </row>
    <row r="3649" spans="1:12" ht="15" customHeight="1">
      <c r="A3649" s="91">
        <v>2000010</v>
      </c>
      <c r="B3649" s="41" t="s">
        <v>159</v>
      </c>
      <c r="C3649" s="43">
        <v>201</v>
      </c>
      <c r="D3649" s="41" t="s">
        <v>152</v>
      </c>
      <c r="E3649" s="41">
        <v>147005</v>
      </c>
      <c r="F3649" s="201" t="s">
        <v>252</v>
      </c>
      <c r="G3649" s="41"/>
      <c r="H3649" s="41"/>
      <c r="I3649" s="41">
        <v>5400</v>
      </c>
      <c r="J3649" s="203"/>
      <c r="K3649" s="286" t="s">
        <v>173</v>
      </c>
      <c r="L3649" s="94"/>
    </row>
    <row r="3650" spans="1:12" ht="15" customHeight="1">
      <c r="A3650" s="91">
        <v>2000010</v>
      </c>
      <c r="B3650" s="41" t="s">
        <v>159</v>
      </c>
      <c r="C3650" s="43">
        <v>201</v>
      </c>
      <c r="D3650" s="41" t="s">
        <v>152</v>
      </c>
      <c r="E3650" s="41">
        <v>147005</v>
      </c>
      <c r="F3650" s="201" t="s">
        <v>252</v>
      </c>
      <c r="G3650" s="41"/>
      <c r="H3650" s="41"/>
      <c r="I3650" s="41">
        <v>6600</v>
      </c>
      <c r="J3650" s="203"/>
      <c r="K3650" s="286" t="s">
        <v>173</v>
      </c>
      <c r="L3650" s="94"/>
    </row>
    <row r="3651" spans="1:12" ht="15" customHeight="1">
      <c r="A3651" s="91">
        <v>2000010</v>
      </c>
      <c r="B3651" s="41" t="s">
        <v>159</v>
      </c>
      <c r="C3651" s="43">
        <v>201</v>
      </c>
      <c r="D3651" s="41" t="s">
        <v>152</v>
      </c>
      <c r="E3651" s="41">
        <v>147005</v>
      </c>
      <c r="F3651" s="201" t="s">
        <v>252</v>
      </c>
      <c r="G3651" s="41"/>
      <c r="H3651" s="41"/>
      <c r="I3651" s="41">
        <v>4200</v>
      </c>
      <c r="J3651" s="203"/>
      <c r="K3651" s="286" t="s">
        <v>173</v>
      </c>
      <c r="L3651" s="94"/>
    </row>
    <row r="3652" spans="1:12" ht="15" customHeight="1">
      <c r="A3652" s="91">
        <v>2000010</v>
      </c>
      <c r="B3652" s="41" t="s">
        <v>159</v>
      </c>
      <c r="C3652" s="43">
        <v>201</v>
      </c>
      <c r="D3652" s="41" t="s">
        <v>152</v>
      </c>
      <c r="E3652" s="41">
        <v>147005</v>
      </c>
      <c r="F3652" s="201" t="s">
        <v>252</v>
      </c>
      <c r="G3652" s="41"/>
      <c r="H3652" s="41"/>
      <c r="I3652" s="41">
        <v>3000</v>
      </c>
      <c r="J3652" s="203"/>
      <c r="K3652" s="286" t="s">
        <v>173</v>
      </c>
      <c r="L3652" s="94"/>
    </row>
    <row r="3653" spans="1:12" ht="15" customHeight="1">
      <c r="A3653" s="91">
        <v>2000010</v>
      </c>
      <c r="B3653" s="41" t="s">
        <v>159</v>
      </c>
      <c r="C3653" s="43">
        <v>201</v>
      </c>
      <c r="D3653" s="41" t="s">
        <v>152</v>
      </c>
      <c r="E3653" s="41">
        <v>147005</v>
      </c>
      <c r="F3653" s="201" t="s">
        <v>252</v>
      </c>
      <c r="G3653" s="41"/>
      <c r="H3653" s="41"/>
      <c r="I3653" s="41">
        <v>7600</v>
      </c>
      <c r="J3653" s="203"/>
      <c r="K3653" s="286" t="s">
        <v>173</v>
      </c>
      <c r="L3653" s="94"/>
    </row>
    <row r="3654" spans="1:12" ht="15" customHeight="1">
      <c r="A3654" s="91">
        <v>2000010</v>
      </c>
      <c r="B3654" s="41" t="s">
        <v>159</v>
      </c>
      <c r="C3654" s="43">
        <v>201</v>
      </c>
      <c r="D3654" s="41" t="s">
        <v>152</v>
      </c>
      <c r="E3654" s="41">
        <v>147005</v>
      </c>
      <c r="F3654" s="201" t="s">
        <v>252</v>
      </c>
      <c r="G3654" s="41"/>
      <c r="H3654" s="41"/>
      <c r="I3654" s="41">
        <v>1200</v>
      </c>
      <c r="J3654" s="203"/>
      <c r="K3654" s="286" t="s">
        <v>173</v>
      </c>
      <c r="L3654" s="94"/>
    </row>
    <row r="3655" spans="1:12" ht="15" customHeight="1">
      <c r="A3655" s="91">
        <v>2000010</v>
      </c>
      <c r="B3655" s="41" t="s">
        <v>159</v>
      </c>
      <c r="C3655" s="43">
        <v>201</v>
      </c>
      <c r="D3655" s="41" t="s">
        <v>152</v>
      </c>
      <c r="E3655" s="41">
        <v>147005</v>
      </c>
      <c r="F3655" s="201" t="s">
        <v>252</v>
      </c>
      <c r="G3655" s="41"/>
      <c r="H3655" s="41"/>
      <c r="I3655" s="41">
        <v>3000</v>
      </c>
      <c r="J3655" s="203"/>
      <c r="K3655" s="286" t="s">
        <v>173</v>
      </c>
      <c r="L3655" s="94"/>
    </row>
    <row r="3656" spans="1:12" ht="15" customHeight="1">
      <c r="A3656" s="91">
        <v>2000010</v>
      </c>
      <c r="B3656" s="41" t="s">
        <v>159</v>
      </c>
      <c r="C3656" s="43">
        <v>201</v>
      </c>
      <c r="D3656" s="41" t="s">
        <v>152</v>
      </c>
      <c r="E3656" s="41">
        <v>147005</v>
      </c>
      <c r="F3656" s="201" t="s">
        <v>252</v>
      </c>
      <c r="G3656" s="41"/>
      <c r="H3656" s="41"/>
      <c r="I3656" s="41">
        <v>6800</v>
      </c>
      <c r="J3656" s="203"/>
      <c r="K3656" s="286" t="s">
        <v>173</v>
      </c>
      <c r="L3656" s="94"/>
    </row>
    <row r="3657" spans="1:12" ht="15" customHeight="1">
      <c r="A3657" s="91">
        <v>2000010</v>
      </c>
      <c r="B3657" s="41" t="s">
        <v>159</v>
      </c>
      <c r="C3657" s="43">
        <v>201</v>
      </c>
      <c r="D3657" s="41" t="s">
        <v>152</v>
      </c>
      <c r="E3657" s="41">
        <v>147005</v>
      </c>
      <c r="F3657" s="201" t="s">
        <v>252</v>
      </c>
      <c r="G3657" s="41"/>
      <c r="H3657" s="41"/>
      <c r="I3657" s="41">
        <v>4400</v>
      </c>
      <c r="J3657" s="203"/>
      <c r="K3657" s="286" t="s">
        <v>173</v>
      </c>
      <c r="L3657" s="94"/>
    </row>
    <row r="3658" spans="1:12" ht="15" customHeight="1">
      <c r="A3658" s="91">
        <v>2000010</v>
      </c>
      <c r="B3658" s="41" t="s">
        <v>159</v>
      </c>
      <c r="C3658" s="43">
        <v>201</v>
      </c>
      <c r="D3658" s="41" t="s">
        <v>152</v>
      </c>
      <c r="E3658" s="41">
        <v>147005</v>
      </c>
      <c r="F3658" s="201" t="s">
        <v>252</v>
      </c>
      <c r="G3658" s="41"/>
      <c r="H3658" s="41"/>
      <c r="I3658" s="41">
        <v>16000</v>
      </c>
      <c r="J3658" s="203"/>
      <c r="K3658" s="286" t="s">
        <v>173</v>
      </c>
      <c r="L3658" s="94"/>
    </row>
    <row r="3659" spans="1:12" ht="15" customHeight="1">
      <c r="A3659" s="91">
        <v>2000010</v>
      </c>
      <c r="B3659" s="41" t="s">
        <v>159</v>
      </c>
      <c r="C3659" s="43">
        <v>201</v>
      </c>
      <c r="D3659" s="41" t="s">
        <v>152</v>
      </c>
      <c r="E3659" s="41">
        <v>147005</v>
      </c>
      <c r="F3659" s="201" t="s">
        <v>252</v>
      </c>
      <c r="G3659" s="41"/>
      <c r="H3659" s="41"/>
      <c r="I3659" s="41">
        <v>6600</v>
      </c>
      <c r="J3659" s="203"/>
      <c r="K3659" s="286" t="s">
        <v>173</v>
      </c>
      <c r="L3659" s="94"/>
    </row>
    <row r="3660" spans="1:12" ht="15" customHeight="1">
      <c r="A3660" s="91">
        <v>2000010</v>
      </c>
      <c r="B3660" s="41" t="s">
        <v>159</v>
      </c>
      <c r="C3660" s="43">
        <v>201</v>
      </c>
      <c r="D3660" s="41" t="s">
        <v>152</v>
      </c>
      <c r="E3660" s="41">
        <v>147005</v>
      </c>
      <c r="F3660" s="201" t="s">
        <v>252</v>
      </c>
      <c r="G3660" s="41"/>
      <c r="H3660" s="41"/>
      <c r="I3660" s="41">
        <v>3000</v>
      </c>
      <c r="J3660" s="203"/>
      <c r="K3660" s="286" t="s">
        <v>173</v>
      </c>
      <c r="L3660" s="94"/>
    </row>
    <row r="3661" spans="1:12" ht="15" customHeight="1">
      <c r="A3661" s="91">
        <v>2000010</v>
      </c>
      <c r="B3661" s="41" t="s">
        <v>159</v>
      </c>
      <c r="C3661" s="43">
        <v>201</v>
      </c>
      <c r="D3661" s="41" t="s">
        <v>152</v>
      </c>
      <c r="E3661" s="41">
        <v>147005</v>
      </c>
      <c r="F3661" s="201" t="s">
        <v>252</v>
      </c>
      <c r="G3661" s="41"/>
      <c r="H3661" s="41"/>
      <c r="I3661" s="41">
        <v>15600</v>
      </c>
      <c r="J3661" s="203"/>
      <c r="K3661" s="286" t="s">
        <v>173</v>
      </c>
      <c r="L3661" s="94"/>
    </row>
    <row r="3662" spans="1:12" ht="15" customHeight="1">
      <c r="A3662" s="91">
        <v>2000010</v>
      </c>
      <c r="B3662" s="41" t="s">
        <v>159</v>
      </c>
      <c r="C3662" s="43">
        <v>201</v>
      </c>
      <c r="D3662" s="41" t="s">
        <v>152</v>
      </c>
      <c r="E3662" s="41">
        <v>147005</v>
      </c>
      <c r="F3662" s="201" t="s">
        <v>252</v>
      </c>
      <c r="G3662" s="41"/>
      <c r="H3662" s="41"/>
      <c r="I3662" s="41">
        <v>4800</v>
      </c>
      <c r="J3662" s="203"/>
      <c r="K3662" s="286" t="s">
        <v>173</v>
      </c>
      <c r="L3662" s="94"/>
    </row>
    <row r="3663" spans="1:12" ht="15" customHeight="1">
      <c r="A3663" s="91">
        <v>2000010</v>
      </c>
      <c r="B3663" s="41" t="s">
        <v>159</v>
      </c>
      <c r="C3663" s="43">
        <v>201</v>
      </c>
      <c r="D3663" s="41" t="s">
        <v>152</v>
      </c>
      <c r="E3663" s="41">
        <v>147005</v>
      </c>
      <c r="F3663" s="201" t="s">
        <v>252</v>
      </c>
      <c r="G3663" s="41"/>
      <c r="H3663" s="41"/>
      <c r="I3663" s="41">
        <v>5000</v>
      </c>
      <c r="J3663" s="203"/>
      <c r="K3663" s="286" t="s">
        <v>173</v>
      </c>
      <c r="L3663" s="94"/>
    </row>
    <row r="3664" spans="1:12" ht="15" customHeight="1">
      <c r="A3664" s="91">
        <v>2000010</v>
      </c>
      <c r="B3664" s="41" t="s">
        <v>159</v>
      </c>
      <c r="C3664" s="43">
        <v>201</v>
      </c>
      <c r="D3664" s="41" t="s">
        <v>152</v>
      </c>
      <c r="E3664" s="41">
        <v>147005</v>
      </c>
      <c r="F3664" s="201" t="s">
        <v>252</v>
      </c>
      <c r="G3664" s="41"/>
      <c r="H3664" s="41"/>
      <c r="I3664" s="41">
        <v>9080</v>
      </c>
      <c r="J3664" s="203"/>
      <c r="K3664" s="286" t="s">
        <v>173</v>
      </c>
      <c r="L3664" s="94"/>
    </row>
    <row r="3665" spans="1:12" ht="15" customHeight="1">
      <c r="A3665" s="91">
        <v>2000010</v>
      </c>
      <c r="B3665" s="41" t="s">
        <v>159</v>
      </c>
      <c r="C3665" s="43">
        <v>201</v>
      </c>
      <c r="D3665" s="41" t="s">
        <v>152</v>
      </c>
      <c r="E3665" s="41">
        <v>147005</v>
      </c>
      <c r="F3665" s="201" t="s">
        <v>252</v>
      </c>
      <c r="G3665" s="41"/>
      <c r="H3665" s="41"/>
      <c r="I3665" s="41">
        <v>2220</v>
      </c>
      <c r="J3665" s="203"/>
      <c r="K3665" s="286" t="s">
        <v>173</v>
      </c>
      <c r="L3665" s="94"/>
    </row>
    <row r="3666" spans="1:12" ht="15" customHeight="1">
      <c r="A3666" s="91">
        <v>2000010</v>
      </c>
      <c r="B3666" s="41" t="s">
        <v>159</v>
      </c>
      <c r="C3666" s="43">
        <v>201</v>
      </c>
      <c r="D3666" s="41" t="s">
        <v>152</v>
      </c>
      <c r="E3666" s="41">
        <v>147005</v>
      </c>
      <c r="F3666" s="201" t="s">
        <v>252</v>
      </c>
      <c r="G3666" s="41"/>
      <c r="H3666" s="41"/>
      <c r="I3666" s="41">
        <v>4200</v>
      </c>
      <c r="J3666" s="203"/>
      <c r="K3666" s="286" t="s">
        <v>173</v>
      </c>
      <c r="L3666" s="94"/>
    </row>
    <row r="3667" spans="1:12" ht="15" customHeight="1">
      <c r="A3667" s="91">
        <v>2000010</v>
      </c>
      <c r="B3667" s="41" t="s">
        <v>159</v>
      </c>
      <c r="C3667" s="43">
        <v>201</v>
      </c>
      <c r="D3667" s="41" t="s">
        <v>152</v>
      </c>
      <c r="E3667" s="41">
        <v>147005</v>
      </c>
      <c r="F3667" s="201" t="s">
        <v>252</v>
      </c>
      <c r="G3667" s="41"/>
      <c r="H3667" s="41"/>
      <c r="I3667" s="41">
        <v>4200</v>
      </c>
      <c r="J3667" s="203"/>
      <c r="K3667" s="286" t="s">
        <v>173</v>
      </c>
      <c r="L3667" s="94"/>
    </row>
    <row r="3668" spans="1:12" ht="15" customHeight="1">
      <c r="A3668" s="91">
        <v>2000010</v>
      </c>
      <c r="B3668" s="41" t="s">
        <v>159</v>
      </c>
      <c r="C3668" s="43">
        <v>201</v>
      </c>
      <c r="D3668" s="41" t="s">
        <v>152</v>
      </c>
      <c r="E3668" s="41">
        <v>147005</v>
      </c>
      <c r="F3668" s="201" t="s">
        <v>252</v>
      </c>
      <c r="G3668" s="41"/>
      <c r="H3668" s="41"/>
      <c r="I3668" s="41">
        <v>4200</v>
      </c>
      <c r="J3668" s="203"/>
      <c r="K3668" s="286" t="s">
        <v>173</v>
      </c>
      <c r="L3668" s="94"/>
    </row>
    <row r="3669" spans="1:12" ht="15" customHeight="1">
      <c r="A3669" s="91">
        <v>2000010</v>
      </c>
      <c r="B3669" s="41" t="s">
        <v>159</v>
      </c>
      <c r="C3669" s="43">
        <v>201</v>
      </c>
      <c r="D3669" s="41" t="s">
        <v>152</v>
      </c>
      <c r="E3669" s="41">
        <v>147005</v>
      </c>
      <c r="F3669" s="201" t="s">
        <v>252</v>
      </c>
      <c r="G3669" s="41"/>
      <c r="H3669" s="41"/>
      <c r="I3669" s="41">
        <v>1200</v>
      </c>
      <c r="J3669" s="203"/>
      <c r="K3669" s="286" t="s">
        <v>173</v>
      </c>
      <c r="L3669" s="94"/>
    </row>
    <row r="3670" spans="1:12" ht="15" customHeight="1">
      <c r="A3670" s="91">
        <v>2000010</v>
      </c>
      <c r="B3670" s="41" t="s">
        <v>159</v>
      </c>
      <c r="C3670" s="43">
        <v>201</v>
      </c>
      <c r="D3670" s="41" t="s">
        <v>152</v>
      </c>
      <c r="E3670" s="41">
        <v>147005</v>
      </c>
      <c r="F3670" s="201" t="s">
        <v>252</v>
      </c>
      <c r="G3670" s="41"/>
      <c r="H3670" s="41"/>
      <c r="I3670" s="41">
        <v>4200</v>
      </c>
      <c r="J3670" s="203"/>
      <c r="K3670" s="286" t="s">
        <v>173</v>
      </c>
      <c r="L3670" s="94"/>
    </row>
    <row r="3671" spans="1:12" ht="15" customHeight="1">
      <c r="A3671" s="91">
        <v>2000010</v>
      </c>
      <c r="B3671" s="41" t="s">
        <v>159</v>
      </c>
      <c r="C3671" s="43">
        <v>201</v>
      </c>
      <c r="D3671" s="41" t="s">
        <v>152</v>
      </c>
      <c r="E3671" s="41">
        <v>147005</v>
      </c>
      <c r="F3671" s="201" t="s">
        <v>252</v>
      </c>
      <c r="G3671" s="41"/>
      <c r="H3671" s="41"/>
      <c r="I3671" s="41">
        <v>3000</v>
      </c>
      <c r="J3671" s="203"/>
      <c r="K3671" s="286" t="s">
        <v>173</v>
      </c>
      <c r="L3671" s="94"/>
    </row>
    <row r="3672" spans="1:12" ht="15" customHeight="1">
      <c r="A3672" s="91">
        <v>2000010</v>
      </c>
      <c r="B3672" s="41" t="s">
        <v>159</v>
      </c>
      <c r="C3672" s="43">
        <v>201</v>
      </c>
      <c r="D3672" s="41" t="s">
        <v>152</v>
      </c>
      <c r="E3672" s="41">
        <v>147005</v>
      </c>
      <c r="F3672" s="201" t="s">
        <v>252</v>
      </c>
      <c r="G3672" s="41"/>
      <c r="H3672" s="41"/>
      <c r="I3672" s="41">
        <v>7600</v>
      </c>
      <c r="J3672" s="203"/>
      <c r="K3672" s="286" t="s">
        <v>173</v>
      </c>
      <c r="L3672" s="94"/>
    </row>
    <row r="3673" spans="1:12" ht="15" customHeight="1">
      <c r="A3673" s="91">
        <v>2000010</v>
      </c>
      <c r="B3673" s="41" t="s">
        <v>159</v>
      </c>
      <c r="C3673" s="43">
        <v>201</v>
      </c>
      <c r="D3673" s="41" t="s">
        <v>152</v>
      </c>
      <c r="E3673" s="41">
        <v>147005</v>
      </c>
      <c r="F3673" s="201" t="s">
        <v>252</v>
      </c>
      <c r="G3673" s="41"/>
      <c r="H3673" s="41"/>
      <c r="I3673" s="41">
        <v>6800</v>
      </c>
      <c r="J3673" s="203"/>
      <c r="K3673" s="286" t="s">
        <v>173</v>
      </c>
      <c r="L3673" s="94"/>
    </row>
    <row r="3674" spans="1:12" ht="15" customHeight="1">
      <c r="A3674" s="91">
        <v>2000010</v>
      </c>
      <c r="B3674" s="41" t="s">
        <v>159</v>
      </c>
      <c r="C3674" s="43">
        <v>201</v>
      </c>
      <c r="D3674" s="41" t="s">
        <v>152</v>
      </c>
      <c r="E3674" s="41">
        <v>147005</v>
      </c>
      <c r="F3674" s="201" t="s">
        <v>252</v>
      </c>
      <c r="G3674" s="41"/>
      <c r="H3674" s="41"/>
      <c r="I3674" s="41">
        <v>5400</v>
      </c>
      <c r="J3674" s="203"/>
      <c r="K3674" s="286" t="s">
        <v>173</v>
      </c>
      <c r="L3674" s="94"/>
    </row>
    <row r="3675" spans="1:12" ht="15" customHeight="1">
      <c r="A3675" s="91">
        <v>2000010</v>
      </c>
      <c r="B3675" s="41" t="s">
        <v>159</v>
      </c>
      <c r="C3675" s="43">
        <v>201</v>
      </c>
      <c r="D3675" s="41" t="s">
        <v>152</v>
      </c>
      <c r="E3675" s="41">
        <v>147005</v>
      </c>
      <c r="F3675" s="201" t="s">
        <v>252</v>
      </c>
      <c r="G3675" s="41"/>
      <c r="H3675" s="41"/>
      <c r="I3675" s="41">
        <v>4400</v>
      </c>
      <c r="J3675" s="203"/>
      <c r="K3675" s="286" t="s">
        <v>173</v>
      </c>
      <c r="L3675" s="94"/>
    </row>
    <row r="3676" spans="1:12" ht="15" customHeight="1">
      <c r="A3676" s="91">
        <v>2000010</v>
      </c>
      <c r="B3676" s="41" t="s">
        <v>159</v>
      </c>
      <c r="C3676" s="43">
        <v>201</v>
      </c>
      <c r="D3676" s="41" t="s">
        <v>152</v>
      </c>
      <c r="E3676" s="41">
        <v>147005</v>
      </c>
      <c r="F3676" s="201" t="s">
        <v>252</v>
      </c>
      <c r="G3676" s="41"/>
      <c r="H3676" s="41"/>
      <c r="I3676" s="41">
        <v>6600</v>
      </c>
      <c r="J3676" s="203"/>
      <c r="K3676" s="286" t="s">
        <v>173</v>
      </c>
      <c r="L3676" s="94"/>
    </row>
    <row r="3677" spans="1:12" ht="15" customHeight="1">
      <c r="A3677" s="91">
        <v>2000010</v>
      </c>
      <c r="B3677" s="41" t="s">
        <v>159</v>
      </c>
      <c r="C3677" s="43">
        <v>201</v>
      </c>
      <c r="D3677" s="41" t="s">
        <v>152</v>
      </c>
      <c r="E3677" s="41">
        <v>147005</v>
      </c>
      <c r="F3677" s="201" t="s">
        <v>252</v>
      </c>
      <c r="G3677" s="41"/>
      <c r="H3677" s="41"/>
      <c r="I3677" s="41">
        <v>15000</v>
      </c>
      <c r="J3677" s="203"/>
      <c r="K3677" s="286" t="s">
        <v>173</v>
      </c>
      <c r="L3677" s="94"/>
    </row>
    <row r="3678" spans="1:12" ht="15" customHeight="1">
      <c r="A3678" s="91">
        <v>2000010</v>
      </c>
      <c r="B3678" s="41" t="s">
        <v>159</v>
      </c>
      <c r="C3678" s="43">
        <v>201</v>
      </c>
      <c r="D3678" s="41" t="s">
        <v>152</v>
      </c>
      <c r="E3678" s="41">
        <v>147005</v>
      </c>
      <c r="F3678" s="201" t="s">
        <v>252</v>
      </c>
      <c r="G3678" s="41"/>
      <c r="H3678" s="41"/>
      <c r="I3678" s="41">
        <v>15000</v>
      </c>
      <c r="J3678" s="203"/>
      <c r="K3678" s="286" t="s">
        <v>173</v>
      </c>
      <c r="L3678" s="94"/>
    </row>
    <row r="3679" spans="1:12" ht="15" customHeight="1">
      <c r="A3679" s="91">
        <v>2000010</v>
      </c>
      <c r="B3679" s="41" t="s">
        <v>159</v>
      </c>
      <c r="C3679" s="43">
        <v>201</v>
      </c>
      <c r="D3679" s="41" t="s">
        <v>152</v>
      </c>
      <c r="E3679" s="41">
        <v>147005</v>
      </c>
      <c r="F3679" s="201" t="s">
        <v>252</v>
      </c>
      <c r="G3679" s="41"/>
      <c r="H3679" s="41"/>
      <c r="I3679" s="41">
        <v>15000</v>
      </c>
      <c r="J3679" s="203"/>
      <c r="K3679" s="286" t="s">
        <v>173</v>
      </c>
      <c r="L3679" s="94"/>
    </row>
    <row r="3680" spans="1:12" ht="15" customHeight="1">
      <c r="A3680" s="91">
        <v>2000010</v>
      </c>
      <c r="B3680" s="41" t="s">
        <v>159</v>
      </c>
      <c r="C3680" s="43">
        <v>201</v>
      </c>
      <c r="D3680" s="41" t="s">
        <v>152</v>
      </c>
      <c r="E3680" s="41">
        <v>147005</v>
      </c>
      <c r="F3680" s="201" t="s">
        <v>252</v>
      </c>
      <c r="G3680" s="41"/>
      <c r="H3680" s="41"/>
      <c r="I3680" s="41">
        <v>15000</v>
      </c>
      <c r="J3680" s="203"/>
      <c r="K3680" s="286" t="s">
        <v>173</v>
      </c>
      <c r="L3680" s="94"/>
    </row>
    <row r="3681" spans="1:12" ht="15" customHeight="1">
      <c r="A3681" s="91">
        <v>2000010</v>
      </c>
      <c r="B3681" s="41" t="s">
        <v>159</v>
      </c>
      <c r="C3681" s="43">
        <v>201</v>
      </c>
      <c r="D3681" s="41" t="s">
        <v>152</v>
      </c>
      <c r="E3681" s="41">
        <v>147005</v>
      </c>
      <c r="F3681" s="201" t="s">
        <v>252</v>
      </c>
      <c r="G3681" s="41"/>
      <c r="H3681" s="41"/>
      <c r="I3681" s="41">
        <v>10000</v>
      </c>
      <c r="J3681" s="203"/>
      <c r="K3681" s="286" t="s">
        <v>173</v>
      </c>
      <c r="L3681" s="94"/>
    </row>
    <row r="3682" spans="1:12" ht="15" customHeight="1">
      <c r="A3682" s="91">
        <v>2000010</v>
      </c>
      <c r="B3682" s="41" t="s">
        <v>159</v>
      </c>
      <c r="C3682" s="43">
        <v>201</v>
      </c>
      <c r="D3682" s="41" t="s">
        <v>152</v>
      </c>
      <c r="E3682" s="41">
        <v>147005</v>
      </c>
      <c r="F3682" s="201" t="s">
        <v>252</v>
      </c>
      <c r="G3682" s="41"/>
      <c r="H3682" s="41"/>
      <c r="I3682" s="41">
        <v>15000</v>
      </c>
      <c r="J3682" s="203"/>
      <c r="K3682" s="286" t="s">
        <v>173</v>
      </c>
      <c r="L3682" s="94"/>
    </row>
    <row r="3683" spans="1:12" ht="15" customHeight="1">
      <c r="A3683" s="91">
        <v>2000010</v>
      </c>
      <c r="B3683" s="41" t="s">
        <v>159</v>
      </c>
      <c r="C3683" s="43">
        <v>201</v>
      </c>
      <c r="D3683" s="41" t="s">
        <v>152</v>
      </c>
      <c r="E3683" s="41">
        <v>147005</v>
      </c>
      <c r="F3683" s="201" t="s">
        <v>252</v>
      </c>
      <c r="G3683" s="41"/>
      <c r="H3683" s="41"/>
      <c r="I3683" s="41">
        <v>16000</v>
      </c>
      <c r="J3683" s="203"/>
      <c r="K3683" s="286" t="s">
        <v>173</v>
      </c>
      <c r="L3683" s="94"/>
    </row>
    <row r="3684" spans="1:12" ht="15" customHeight="1">
      <c r="A3684" s="91">
        <v>2000010</v>
      </c>
      <c r="B3684" s="41" t="s">
        <v>159</v>
      </c>
      <c r="C3684" s="43">
        <v>201</v>
      </c>
      <c r="D3684" s="41" t="s">
        <v>152</v>
      </c>
      <c r="E3684" s="41">
        <v>147005</v>
      </c>
      <c r="F3684" s="201" t="s">
        <v>252</v>
      </c>
      <c r="G3684" s="41"/>
      <c r="H3684" s="41"/>
      <c r="I3684" s="41">
        <v>9080</v>
      </c>
      <c r="J3684" s="203"/>
      <c r="K3684" s="286" t="s">
        <v>173</v>
      </c>
      <c r="L3684" s="94"/>
    </row>
    <row r="3685" spans="1:12" ht="15" customHeight="1">
      <c r="A3685" s="91">
        <v>2000010</v>
      </c>
      <c r="B3685" s="41" t="s">
        <v>159</v>
      </c>
      <c r="C3685" s="43">
        <v>201</v>
      </c>
      <c r="D3685" s="41" t="s">
        <v>152</v>
      </c>
      <c r="E3685" s="41">
        <v>147005</v>
      </c>
      <c r="F3685" s="201" t="s">
        <v>252</v>
      </c>
      <c r="G3685" s="41"/>
      <c r="H3685" s="41"/>
      <c r="I3685" s="41">
        <v>5000</v>
      </c>
      <c r="J3685" s="203"/>
      <c r="K3685" s="286" t="s">
        <v>173</v>
      </c>
      <c r="L3685" s="94"/>
    </row>
    <row r="3686" spans="1:12" ht="15" customHeight="1">
      <c r="A3686" s="91">
        <v>2000010</v>
      </c>
      <c r="B3686" s="41" t="s">
        <v>159</v>
      </c>
      <c r="C3686" s="43">
        <v>201</v>
      </c>
      <c r="D3686" s="41" t="s">
        <v>152</v>
      </c>
      <c r="E3686" s="41">
        <v>147005</v>
      </c>
      <c r="F3686" s="201" t="s">
        <v>252</v>
      </c>
      <c r="G3686" s="41"/>
      <c r="H3686" s="41"/>
      <c r="I3686" s="41">
        <v>15600</v>
      </c>
      <c r="J3686" s="203"/>
      <c r="K3686" s="286" t="s">
        <v>173</v>
      </c>
      <c r="L3686" s="94"/>
    </row>
    <row r="3687" spans="1:12" ht="15" customHeight="1">
      <c r="A3687" s="91">
        <v>2000010</v>
      </c>
      <c r="B3687" s="41" t="s">
        <v>159</v>
      </c>
      <c r="C3687" s="43">
        <v>201</v>
      </c>
      <c r="D3687" s="41" t="s">
        <v>152</v>
      </c>
      <c r="E3687" s="41">
        <v>147005</v>
      </c>
      <c r="F3687" s="201" t="s">
        <v>252</v>
      </c>
      <c r="G3687" s="41"/>
      <c r="H3687" s="41"/>
      <c r="I3687" s="41">
        <v>2200</v>
      </c>
      <c r="J3687" s="203"/>
      <c r="K3687" s="286" t="s">
        <v>173</v>
      </c>
      <c r="L3687" s="94"/>
    </row>
    <row r="3688" spans="1:12" ht="15" customHeight="1">
      <c r="A3688" s="91">
        <v>2000010</v>
      </c>
      <c r="B3688" s="41" t="s">
        <v>159</v>
      </c>
      <c r="C3688" s="43">
        <v>201</v>
      </c>
      <c r="D3688" s="41" t="s">
        <v>152</v>
      </c>
      <c r="E3688" s="41">
        <v>147005</v>
      </c>
      <c r="F3688" s="201" t="s">
        <v>252</v>
      </c>
      <c r="G3688" s="41"/>
      <c r="H3688" s="41"/>
      <c r="I3688" s="41">
        <v>3000</v>
      </c>
      <c r="J3688" s="203"/>
      <c r="K3688" s="286" t="s">
        <v>173</v>
      </c>
      <c r="L3688" s="94"/>
    </row>
    <row r="3689" spans="1:12" ht="15" customHeight="1">
      <c r="A3689" s="91">
        <v>2000010</v>
      </c>
      <c r="B3689" s="41" t="s">
        <v>159</v>
      </c>
      <c r="C3689" s="43">
        <v>201</v>
      </c>
      <c r="D3689" s="41" t="s">
        <v>152</v>
      </c>
      <c r="E3689" s="41">
        <v>147005</v>
      </c>
      <c r="F3689" s="201" t="s">
        <v>252</v>
      </c>
      <c r="G3689" s="41"/>
      <c r="H3689" s="41"/>
      <c r="I3689" s="41">
        <v>1200</v>
      </c>
      <c r="J3689" s="203"/>
      <c r="K3689" s="286" t="s">
        <v>173</v>
      </c>
      <c r="L3689" s="94"/>
    </row>
    <row r="3690" spans="1:12" ht="15" customHeight="1">
      <c r="A3690" s="91">
        <v>2000010</v>
      </c>
      <c r="B3690" s="41" t="s">
        <v>159</v>
      </c>
      <c r="C3690" s="43">
        <v>201</v>
      </c>
      <c r="D3690" s="41" t="s">
        <v>152</v>
      </c>
      <c r="E3690" s="41">
        <v>147005</v>
      </c>
      <c r="F3690" s="201" t="s">
        <v>252</v>
      </c>
      <c r="G3690" s="41"/>
      <c r="H3690" s="41"/>
      <c r="I3690" s="41">
        <v>5400</v>
      </c>
      <c r="J3690" s="203"/>
      <c r="K3690" s="286" t="s">
        <v>173</v>
      </c>
      <c r="L3690" s="94"/>
    </row>
    <row r="3691" spans="1:12" ht="15" customHeight="1">
      <c r="A3691" s="91">
        <v>2000010</v>
      </c>
      <c r="B3691" s="41" t="s">
        <v>159</v>
      </c>
      <c r="C3691" s="43">
        <v>201</v>
      </c>
      <c r="D3691" s="41" t="s">
        <v>152</v>
      </c>
      <c r="E3691" s="41">
        <v>147005</v>
      </c>
      <c r="F3691" s="201" t="s">
        <v>252</v>
      </c>
      <c r="G3691" s="41"/>
      <c r="H3691" s="41"/>
      <c r="I3691" s="41">
        <v>3000</v>
      </c>
      <c r="J3691" s="203"/>
      <c r="K3691" s="286" t="s">
        <v>173</v>
      </c>
      <c r="L3691" s="94"/>
    </row>
    <row r="3692" spans="1:12" ht="15" customHeight="1">
      <c r="A3692" s="91">
        <v>2000010</v>
      </c>
      <c r="B3692" s="41" t="s">
        <v>159</v>
      </c>
      <c r="C3692" s="43">
        <v>201</v>
      </c>
      <c r="D3692" s="41" t="s">
        <v>152</v>
      </c>
      <c r="E3692" s="41">
        <v>147005</v>
      </c>
      <c r="F3692" s="201" t="s">
        <v>252</v>
      </c>
      <c r="G3692" s="41"/>
      <c r="H3692" s="41"/>
      <c r="I3692" s="41">
        <v>4400</v>
      </c>
      <c r="J3692" s="203"/>
      <c r="K3692" s="286" t="s">
        <v>173</v>
      </c>
      <c r="L3692" s="94"/>
    </row>
    <row r="3693" spans="1:12" ht="15" customHeight="1">
      <c r="A3693" s="91">
        <v>2000010</v>
      </c>
      <c r="B3693" s="41" t="s">
        <v>159</v>
      </c>
      <c r="C3693" s="43">
        <v>201</v>
      </c>
      <c r="D3693" s="41" t="s">
        <v>152</v>
      </c>
      <c r="E3693" s="41">
        <v>147005</v>
      </c>
      <c r="F3693" s="201" t="s">
        <v>252</v>
      </c>
      <c r="G3693" s="41"/>
      <c r="H3693" s="41"/>
      <c r="I3693" s="41">
        <v>6600</v>
      </c>
      <c r="J3693" s="203"/>
      <c r="K3693" s="286" t="s">
        <v>173</v>
      </c>
      <c r="L3693" s="94"/>
    </row>
    <row r="3694" spans="1:12" ht="15" customHeight="1">
      <c r="A3694" s="91">
        <v>2000010</v>
      </c>
      <c r="B3694" s="41" t="s">
        <v>159</v>
      </c>
      <c r="C3694" s="43">
        <v>201</v>
      </c>
      <c r="D3694" s="41" t="s">
        <v>152</v>
      </c>
      <c r="E3694" s="41">
        <v>147005</v>
      </c>
      <c r="F3694" s="201" t="s">
        <v>252</v>
      </c>
      <c r="G3694" s="41"/>
      <c r="H3694" s="41"/>
      <c r="I3694" s="41">
        <v>16000</v>
      </c>
      <c r="J3694" s="203"/>
      <c r="K3694" s="286" t="s">
        <v>173</v>
      </c>
      <c r="L3694" s="94"/>
    </row>
    <row r="3695" spans="1:12" ht="15" customHeight="1">
      <c r="A3695" s="91">
        <v>2000010</v>
      </c>
      <c r="B3695" s="41" t="s">
        <v>159</v>
      </c>
      <c r="C3695" s="43">
        <v>201</v>
      </c>
      <c r="D3695" s="41" t="s">
        <v>152</v>
      </c>
      <c r="E3695" s="41">
        <v>147005</v>
      </c>
      <c r="F3695" s="201" t="s">
        <v>252</v>
      </c>
      <c r="G3695" s="41"/>
      <c r="H3695" s="41"/>
      <c r="I3695" s="41">
        <v>7600</v>
      </c>
      <c r="J3695" s="203"/>
      <c r="K3695" s="286" t="s">
        <v>173</v>
      </c>
      <c r="L3695" s="94"/>
    </row>
    <row r="3696" spans="1:12" ht="15" customHeight="1">
      <c r="A3696" s="91">
        <v>2000010</v>
      </c>
      <c r="B3696" s="41" t="s">
        <v>159</v>
      </c>
      <c r="C3696" s="43">
        <v>201</v>
      </c>
      <c r="D3696" s="41" t="s">
        <v>152</v>
      </c>
      <c r="E3696" s="41">
        <v>147005</v>
      </c>
      <c r="F3696" s="201" t="s">
        <v>252</v>
      </c>
      <c r="G3696" s="41"/>
      <c r="H3696" s="41"/>
      <c r="I3696" s="41">
        <v>10000</v>
      </c>
      <c r="J3696" s="203"/>
      <c r="K3696" s="286" t="s">
        <v>173</v>
      </c>
      <c r="L3696" s="94"/>
    </row>
    <row r="3697" spans="1:12" ht="15" customHeight="1">
      <c r="A3697" s="91">
        <v>2000010</v>
      </c>
      <c r="B3697" s="41" t="s">
        <v>159</v>
      </c>
      <c r="C3697" s="43">
        <v>201</v>
      </c>
      <c r="D3697" s="41" t="s">
        <v>152</v>
      </c>
      <c r="E3697" s="41">
        <v>147005</v>
      </c>
      <c r="F3697" s="201" t="s">
        <v>252</v>
      </c>
      <c r="G3697" s="41"/>
      <c r="H3697" s="41"/>
      <c r="I3697" s="41">
        <v>7800</v>
      </c>
      <c r="J3697" s="203"/>
      <c r="K3697" s="286" t="s">
        <v>173</v>
      </c>
      <c r="L3697" s="94"/>
    </row>
    <row r="3698" spans="1:12" ht="15" customHeight="1">
      <c r="A3698" s="91">
        <v>2000010</v>
      </c>
      <c r="B3698" s="41" t="s">
        <v>159</v>
      </c>
      <c r="C3698" s="43">
        <v>201</v>
      </c>
      <c r="D3698" s="41" t="s">
        <v>152</v>
      </c>
      <c r="E3698" s="41">
        <v>147005</v>
      </c>
      <c r="F3698" s="201" t="s">
        <v>252</v>
      </c>
      <c r="G3698" s="41"/>
      <c r="H3698" s="41"/>
      <c r="I3698" s="41">
        <v>7800</v>
      </c>
      <c r="J3698" s="203"/>
      <c r="K3698" s="286" t="s">
        <v>173</v>
      </c>
      <c r="L3698" s="94"/>
    </row>
    <row r="3699" spans="1:12" ht="15" customHeight="1">
      <c r="A3699" s="91">
        <v>2000010</v>
      </c>
      <c r="B3699" s="41" t="s">
        <v>159</v>
      </c>
      <c r="C3699" s="43">
        <v>201</v>
      </c>
      <c r="D3699" s="41" t="s">
        <v>152</v>
      </c>
      <c r="E3699" s="41">
        <v>147005</v>
      </c>
      <c r="F3699" s="201" t="s">
        <v>252</v>
      </c>
      <c r="G3699" s="41"/>
      <c r="H3699" s="41"/>
      <c r="I3699" s="41">
        <v>8400</v>
      </c>
      <c r="J3699" s="203"/>
      <c r="K3699" s="286" t="s">
        <v>173</v>
      </c>
      <c r="L3699" s="94"/>
    </row>
    <row r="3700" spans="1:12" ht="15" customHeight="1">
      <c r="A3700" s="91">
        <v>2000010</v>
      </c>
      <c r="B3700" s="41" t="s">
        <v>159</v>
      </c>
      <c r="C3700" s="43">
        <v>201</v>
      </c>
      <c r="D3700" s="41" t="s">
        <v>152</v>
      </c>
      <c r="E3700" s="41">
        <v>147005</v>
      </c>
      <c r="F3700" s="201" t="s">
        <v>252</v>
      </c>
      <c r="G3700" s="41"/>
      <c r="H3700" s="41"/>
      <c r="I3700" s="41">
        <v>8400</v>
      </c>
      <c r="J3700" s="203"/>
      <c r="K3700" s="286" t="s">
        <v>173</v>
      </c>
      <c r="L3700" s="94"/>
    </row>
    <row r="3701" spans="1:12" ht="15" customHeight="1">
      <c r="A3701" s="91">
        <v>2000010</v>
      </c>
      <c r="B3701" s="41" t="s">
        <v>159</v>
      </c>
      <c r="C3701" s="43">
        <v>201</v>
      </c>
      <c r="D3701" s="41" t="s">
        <v>152</v>
      </c>
      <c r="E3701" s="41">
        <v>147005</v>
      </c>
      <c r="F3701" s="201" t="s">
        <v>252</v>
      </c>
      <c r="G3701" s="41"/>
      <c r="H3701" s="41"/>
      <c r="I3701" s="41">
        <v>15000</v>
      </c>
      <c r="J3701" s="203"/>
      <c r="K3701" s="286" t="s">
        <v>173</v>
      </c>
      <c r="L3701" s="94"/>
    </row>
    <row r="3702" spans="1:12" ht="15" customHeight="1">
      <c r="A3702" s="91">
        <v>2000010</v>
      </c>
      <c r="B3702" s="41" t="s">
        <v>159</v>
      </c>
      <c r="C3702" s="43">
        <v>201</v>
      </c>
      <c r="D3702" s="41" t="s">
        <v>152</v>
      </c>
      <c r="E3702" s="41">
        <v>147005</v>
      </c>
      <c r="F3702" s="201" t="s">
        <v>252</v>
      </c>
      <c r="G3702" s="41"/>
      <c r="H3702" s="41"/>
      <c r="I3702" s="41">
        <v>2220</v>
      </c>
      <c r="J3702" s="203"/>
      <c r="K3702" s="286" t="s">
        <v>173</v>
      </c>
      <c r="L3702" s="94"/>
    </row>
    <row r="3703" spans="1:12" ht="15" customHeight="1">
      <c r="A3703" s="91">
        <v>2000010</v>
      </c>
      <c r="B3703" s="41" t="s">
        <v>159</v>
      </c>
      <c r="C3703" s="43">
        <v>201</v>
      </c>
      <c r="D3703" s="41" t="s">
        <v>152</v>
      </c>
      <c r="E3703" s="41">
        <v>147005</v>
      </c>
      <c r="F3703" s="201" t="s">
        <v>252</v>
      </c>
      <c r="G3703" s="41"/>
      <c r="H3703" s="41"/>
      <c r="I3703" s="41">
        <v>6800</v>
      </c>
      <c r="J3703" s="203"/>
      <c r="K3703" s="286" t="s">
        <v>173</v>
      </c>
      <c r="L3703" s="94"/>
    </row>
    <row r="3704" spans="1:12" ht="15" customHeight="1">
      <c r="A3704" s="91">
        <v>2000010</v>
      </c>
      <c r="B3704" s="41" t="s">
        <v>159</v>
      </c>
      <c r="C3704" s="43">
        <v>201</v>
      </c>
      <c r="D3704" s="41" t="s">
        <v>152</v>
      </c>
      <c r="E3704" s="41">
        <v>147005</v>
      </c>
      <c r="F3704" s="201" t="s">
        <v>252</v>
      </c>
      <c r="G3704" s="41"/>
      <c r="H3704" s="41"/>
      <c r="I3704" s="41">
        <v>8400</v>
      </c>
      <c r="J3704" s="203"/>
      <c r="K3704" s="286" t="s">
        <v>173</v>
      </c>
      <c r="L3704" s="94"/>
    </row>
    <row r="3705" spans="1:12" ht="15" customHeight="1">
      <c r="A3705" s="91">
        <v>2000010</v>
      </c>
      <c r="B3705" s="41" t="s">
        <v>159</v>
      </c>
      <c r="C3705" s="43">
        <v>201</v>
      </c>
      <c r="D3705" s="41" t="s">
        <v>152</v>
      </c>
      <c r="E3705" s="41">
        <v>147005</v>
      </c>
      <c r="F3705" s="201" t="s">
        <v>252</v>
      </c>
      <c r="G3705" s="41"/>
      <c r="H3705" s="41"/>
      <c r="I3705" s="41">
        <v>1200</v>
      </c>
      <c r="J3705" s="203"/>
      <c r="K3705" s="286" t="s">
        <v>173</v>
      </c>
      <c r="L3705" s="94"/>
    </row>
    <row r="3706" spans="1:12" ht="15" customHeight="1">
      <c r="A3706" s="91">
        <v>2000010</v>
      </c>
      <c r="B3706" s="41" t="s">
        <v>159</v>
      </c>
      <c r="C3706" s="43">
        <v>201</v>
      </c>
      <c r="D3706" s="41" t="s">
        <v>152</v>
      </c>
      <c r="E3706" s="41">
        <v>147005</v>
      </c>
      <c r="F3706" s="201" t="s">
        <v>252</v>
      </c>
      <c r="G3706" s="41"/>
      <c r="H3706" s="41"/>
      <c r="I3706" s="41">
        <v>5400</v>
      </c>
      <c r="J3706" s="203"/>
      <c r="K3706" s="286" t="s">
        <v>173</v>
      </c>
      <c r="L3706" s="94"/>
    </row>
    <row r="3707" spans="1:12" ht="15" customHeight="1">
      <c r="A3707" s="91">
        <v>2000010</v>
      </c>
      <c r="B3707" s="41" t="s">
        <v>159</v>
      </c>
      <c r="C3707" s="43">
        <v>201</v>
      </c>
      <c r="D3707" s="41" t="s">
        <v>152</v>
      </c>
      <c r="E3707" s="41">
        <v>147005</v>
      </c>
      <c r="F3707" s="201" t="s">
        <v>252</v>
      </c>
      <c r="G3707" s="41"/>
      <c r="H3707" s="41"/>
      <c r="I3707" s="41">
        <v>4800</v>
      </c>
      <c r="J3707" s="203"/>
      <c r="K3707" s="286" t="s">
        <v>173</v>
      </c>
      <c r="L3707" s="94"/>
    </row>
    <row r="3708" spans="1:12" ht="15" customHeight="1">
      <c r="A3708" s="91">
        <v>2000010</v>
      </c>
      <c r="B3708" s="41" t="s">
        <v>159</v>
      </c>
      <c r="C3708" s="43">
        <v>201</v>
      </c>
      <c r="D3708" s="41" t="s">
        <v>152</v>
      </c>
      <c r="E3708" s="41">
        <v>147005</v>
      </c>
      <c r="F3708" s="201" t="s">
        <v>252</v>
      </c>
      <c r="G3708" s="41"/>
      <c r="H3708" s="41"/>
      <c r="I3708" s="41">
        <v>4800</v>
      </c>
      <c r="J3708" s="203"/>
      <c r="K3708" s="286" t="s">
        <v>173</v>
      </c>
      <c r="L3708" s="94"/>
    </row>
    <row r="3709" spans="1:12" ht="15" customHeight="1">
      <c r="A3709" s="91">
        <v>2000010</v>
      </c>
      <c r="B3709" s="41" t="s">
        <v>159</v>
      </c>
      <c r="C3709" s="43">
        <v>201</v>
      </c>
      <c r="D3709" s="41" t="s">
        <v>152</v>
      </c>
      <c r="E3709" s="41">
        <v>147005</v>
      </c>
      <c r="F3709" s="201" t="s">
        <v>252</v>
      </c>
      <c r="G3709" s="41"/>
      <c r="H3709" s="41"/>
      <c r="I3709" s="41">
        <v>4200</v>
      </c>
      <c r="J3709" s="203"/>
      <c r="K3709" s="286" t="s">
        <v>173</v>
      </c>
      <c r="L3709" s="94"/>
    </row>
    <row r="3710" spans="1:12" ht="15" customHeight="1">
      <c r="A3710" s="91">
        <v>2000010</v>
      </c>
      <c r="B3710" s="41" t="s">
        <v>159</v>
      </c>
      <c r="C3710" s="43">
        <v>201</v>
      </c>
      <c r="D3710" s="41" t="s">
        <v>152</v>
      </c>
      <c r="E3710" s="41">
        <v>147005</v>
      </c>
      <c r="F3710" s="201" t="s">
        <v>252</v>
      </c>
      <c r="G3710" s="41"/>
      <c r="H3710" s="41"/>
      <c r="I3710" s="41">
        <v>4200</v>
      </c>
      <c r="J3710" s="203"/>
      <c r="K3710" s="286" t="s">
        <v>173</v>
      </c>
      <c r="L3710" s="94"/>
    </row>
    <row r="3711" spans="1:12" ht="15" customHeight="1">
      <c r="A3711" s="91">
        <v>2000010</v>
      </c>
      <c r="B3711" s="41" t="s">
        <v>159</v>
      </c>
      <c r="C3711" s="43">
        <v>201</v>
      </c>
      <c r="D3711" s="41" t="s">
        <v>152</v>
      </c>
      <c r="E3711" s="41">
        <v>147005</v>
      </c>
      <c r="F3711" s="201" t="s">
        <v>252</v>
      </c>
      <c r="G3711" s="41"/>
      <c r="H3711" s="41"/>
      <c r="I3711" s="41">
        <v>15600</v>
      </c>
      <c r="J3711" s="203"/>
      <c r="K3711" s="286" t="s">
        <v>173</v>
      </c>
      <c r="L3711" s="94"/>
    </row>
    <row r="3712" spans="1:12" ht="15" customHeight="1">
      <c r="A3712" s="91">
        <v>2000010</v>
      </c>
      <c r="B3712" s="41" t="s">
        <v>159</v>
      </c>
      <c r="C3712" s="43">
        <v>201</v>
      </c>
      <c r="D3712" s="41" t="s">
        <v>152</v>
      </c>
      <c r="E3712" s="41">
        <v>147005</v>
      </c>
      <c r="F3712" s="201" t="s">
        <v>252</v>
      </c>
      <c r="G3712" s="41"/>
      <c r="H3712" s="41"/>
      <c r="I3712" s="41">
        <v>5000</v>
      </c>
      <c r="J3712" s="203"/>
      <c r="K3712" s="286" t="s">
        <v>173</v>
      </c>
      <c r="L3712" s="94"/>
    </row>
    <row r="3713" spans="1:12" ht="15" customHeight="1">
      <c r="A3713" s="91">
        <v>2000010</v>
      </c>
      <c r="B3713" s="41" t="s">
        <v>159</v>
      </c>
      <c r="C3713" s="43">
        <v>201</v>
      </c>
      <c r="D3713" s="41" t="s">
        <v>152</v>
      </c>
      <c r="E3713" s="41">
        <v>147005</v>
      </c>
      <c r="F3713" s="201" t="s">
        <v>252</v>
      </c>
      <c r="G3713" s="41"/>
      <c r="H3713" s="41"/>
      <c r="I3713" s="41">
        <v>8800</v>
      </c>
      <c r="J3713" s="203"/>
      <c r="K3713" s="286" t="s">
        <v>173</v>
      </c>
      <c r="L3713" s="94"/>
    </row>
    <row r="3714" spans="1:12" ht="15" customHeight="1">
      <c r="A3714" s="91">
        <v>2000010</v>
      </c>
      <c r="B3714" s="41" t="s">
        <v>159</v>
      </c>
      <c r="C3714" s="43">
        <v>201</v>
      </c>
      <c r="D3714" s="41" t="s">
        <v>152</v>
      </c>
      <c r="E3714" s="41">
        <v>147005</v>
      </c>
      <c r="F3714" s="201" t="s">
        <v>252</v>
      </c>
      <c r="G3714" s="41"/>
      <c r="H3714" s="41"/>
      <c r="I3714" s="41">
        <v>4400</v>
      </c>
      <c r="J3714" s="203"/>
      <c r="K3714" s="286" t="s">
        <v>173</v>
      </c>
      <c r="L3714" s="94"/>
    </row>
    <row r="3715" spans="1:12" ht="15" customHeight="1">
      <c r="A3715" s="91">
        <v>2000010</v>
      </c>
      <c r="B3715" s="41" t="s">
        <v>159</v>
      </c>
      <c r="C3715" s="43">
        <v>201</v>
      </c>
      <c r="D3715" s="41" t="s">
        <v>152</v>
      </c>
      <c r="E3715" s="41">
        <v>147005</v>
      </c>
      <c r="F3715" s="201" t="s">
        <v>252</v>
      </c>
      <c r="G3715" s="41"/>
      <c r="H3715" s="41"/>
      <c r="I3715" s="41">
        <v>7800</v>
      </c>
      <c r="J3715" s="203"/>
      <c r="K3715" s="286" t="s">
        <v>173</v>
      </c>
      <c r="L3715" s="94"/>
    </row>
    <row r="3716" spans="1:12" ht="15" customHeight="1">
      <c r="A3716" s="91">
        <v>2000010</v>
      </c>
      <c r="B3716" s="41" t="s">
        <v>159</v>
      </c>
      <c r="C3716" s="43">
        <v>201</v>
      </c>
      <c r="D3716" s="41" t="s">
        <v>152</v>
      </c>
      <c r="E3716" s="41">
        <v>147005</v>
      </c>
      <c r="F3716" s="201" t="s">
        <v>252</v>
      </c>
      <c r="G3716" s="41"/>
      <c r="H3716" s="41"/>
      <c r="I3716" s="41">
        <v>6600</v>
      </c>
      <c r="J3716" s="203"/>
      <c r="K3716" s="286" t="s">
        <v>173</v>
      </c>
      <c r="L3716" s="94"/>
    </row>
    <row r="3717" spans="1:12" ht="15" customHeight="1">
      <c r="A3717" s="91">
        <v>2000010</v>
      </c>
      <c r="B3717" s="41" t="s">
        <v>159</v>
      </c>
      <c r="C3717" s="43">
        <v>201</v>
      </c>
      <c r="D3717" s="41" t="s">
        <v>152</v>
      </c>
      <c r="E3717" s="41">
        <v>147005</v>
      </c>
      <c r="F3717" s="201" t="s">
        <v>252</v>
      </c>
      <c r="G3717" s="41"/>
      <c r="H3717" s="41"/>
      <c r="I3717" s="41">
        <v>10000</v>
      </c>
      <c r="J3717" s="203"/>
      <c r="K3717" s="286" t="s">
        <v>173</v>
      </c>
      <c r="L3717" s="94"/>
    </row>
    <row r="3718" spans="1:12" ht="15" customHeight="1">
      <c r="A3718" s="91">
        <v>2000010</v>
      </c>
      <c r="B3718" s="41" t="s">
        <v>159</v>
      </c>
      <c r="C3718" s="43">
        <v>201</v>
      </c>
      <c r="D3718" s="41" t="s">
        <v>152</v>
      </c>
      <c r="E3718" s="41">
        <v>147005</v>
      </c>
      <c r="F3718" s="201" t="s">
        <v>252</v>
      </c>
      <c r="G3718" s="41"/>
      <c r="H3718" s="41"/>
      <c r="I3718" s="41">
        <v>16000</v>
      </c>
      <c r="J3718" s="203"/>
      <c r="K3718" s="286" t="s">
        <v>173</v>
      </c>
      <c r="L3718" s="94"/>
    </row>
    <row r="3719" spans="1:12" ht="15" customHeight="1">
      <c r="A3719" s="91">
        <v>2000010</v>
      </c>
      <c r="B3719" s="41" t="s">
        <v>159</v>
      </c>
      <c r="C3719" s="43">
        <v>201</v>
      </c>
      <c r="D3719" s="41" t="s">
        <v>152</v>
      </c>
      <c r="E3719" s="41">
        <v>147005</v>
      </c>
      <c r="F3719" s="201" t="s">
        <v>252</v>
      </c>
      <c r="G3719" s="41"/>
      <c r="H3719" s="41"/>
      <c r="I3719" s="41">
        <v>600</v>
      </c>
      <c r="J3719" s="203"/>
      <c r="K3719" s="286" t="s">
        <v>173</v>
      </c>
      <c r="L3719" s="94"/>
    </row>
    <row r="3720" spans="1:12" ht="15" customHeight="1">
      <c r="A3720" s="91">
        <v>2000010</v>
      </c>
      <c r="B3720" s="41" t="s">
        <v>159</v>
      </c>
      <c r="C3720" s="43">
        <v>201</v>
      </c>
      <c r="D3720" s="41" t="s">
        <v>152</v>
      </c>
      <c r="E3720" s="41">
        <v>147005</v>
      </c>
      <c r="F3720" s="201" t="s">
        <v>252</v>
      </c>
      <c r="G3720" s="41"/>
      <c r="H3720" s="41"/>
      <c r="I3720" s="41">
        <v>600</v>
      </c>
      <c r="J3720" s="203"/>
      <c r="K3720" s="286" t="s">
        <v>173</v>
      </c>
      <c r="L3720" s="94"/>
    </row>
    <row r="3721" spans="1:12" ht="15" customHeight="1">
      <c r="A3721" s="91">
        <v>2000010</v>
      </c>
      <c r="B3721" s="41" t="s">
        <v>159</v>
      </c>
      <c r="C3721" s="43">
        <v>201</v>
      </c>
      <c r="D3721" s="41" t="s">
        <v>152</v>
      </c>
      <c r="E3721" s="41">
        <v>147005</v>
      </c>
      <c r="F3721" s="201" t="s">
        <v>252</v>
      </c>
      <c r="G3721" s="41"/>
      <c r="H3721" s="41"/>
      <c r="I3721" s="41">
        <v>3000</v>
      </c>
      <c r="J3721" s="203"/>
      <c r="K3721" s="286" t="s">
        <v>173</v>
      </c>
      <c r="L3721" s="94"/>
    </row>
    <row r="3722" spans="1:12" ht="15" customHeight="1">
      <c r="A3722" s="91">
        <v>2000010</v>
      </c>
      <c r="B3722" s="41" t="s">
        <v>159</v>
      </c>
      <c r="C3722" s="43">
        <v>201</v>
      </c>
      <c r="D3722" s="41" t="s">
        <v>152</v>
      </c>
      <c r="E3722" s="41">
        <v>147005</v>
      </c>
      <c r="F3722" s="201" t="s">
        <v>252</v>
      </c>
      <c r="G3722" s="41"/>
      <c r="H3722" s="41"/>
      <c r="I3722" s="41">
        <v>9080</v>
      </c>
      <c r="J3722" s="203"/>
      <c r="K3722" s="286" t="s">
        <v>173</v>
      </c>
      <c r="L3722" s="94"/>
    </row>
    <row r="3723" spans="1:12" ht="15" customHeight="1">
      <c r="A3723" s="91">
        <v>2000010</v>
      </c>
      <c r="B3723" s="41" t="s">
        <v>159</v>
      </c>
      <c r="C3723" s="43">
        <v>201</v>
      </c>
      <c r="D3723" s="41" t="s">
        <v>152</v>
      </c>
      <c r="E3723" s="41">
        <v>147005</v>
      </c>
      <c r="F3723" s="201" t="s">
        <v>252</v>
      </c>
      <c r="G3723" s="41"/>
      <c r="H3723" s="41"/>
      <c r="I3723" s="41">
        <v>9080</v>
      </c>
      <c r="J3723" s="203"/>
      <c r="K3723" s="286" t="s">
        <v>173</v>
      </c>
      <c r="L3723" s="94"/>
    </row>
    <row r="3724" spans="1:12" ht="15" customHeight="1">
      <c r="A3724" s="91">
        <v>2000010</v>
      </c>
      <c r="B3724" s="41" t="s">
        <v>159</v>
      </c>
      <c r="C3724" s="43">
        <v>201</v>
      </c>
      <c r="D3724" s="41" t="s">
        <v>152</v>
      </c>
      <c r="E3724" s="41">
        <v>147005</v>
      </c>
      <c r="F3724" s="201" t="s">
        <v>252</v>
      </c>
      <c r="G3724" s="41"/>
      <c r="H3724" s="41"/>
      <c r="I3724" s="41">
        <v>6600</v>
      </c>
      <c r="J3724" s="203"/>
      <c r="K3724" s="286" t="s">
        <v>173</v>
      </c>
      <c r="L3724" s="94"/>
    </row>
    <row r="3725" spans="1:12" ht="15" customHeight="1">
      <c r="A3725" s="91">
        <v>2000010</v>
      </c>
      <c r="B3725" s="41" t="s">
        <v>159</v>
      </c>
      <c r="C3725" s="43">
        <v>201</v>
      </c>
      <c r="D3725" s="41" t="s">
        <v>152</v>
      </c>
      <c r="E3725" s="41">
        <v>147005</v>
      </c>
      <c r="F3725" s="201" t="s">
        <v>252</v>
      </c>
      <c r="G3725" s="41"/>
      <c r="H3725" s="41"/>
      <c r="I3725" s="41">
        <v>6600</v>
      </c>
      <c r="J3725" s="203"/>
      <c r="K3725" s="286" t="s">
        <v>173</v>
      </c>
      <c r="L3725" s="94"/>
    </row>
    <row r="3726" spans="1:12" ht="15" customHeight="1">
      <c r="A3726" s="91">
        <v>2004003</v>
      </c>
      <c r="B3726" s="41" t="s">
        <v>244</v>
      </c>
      <c r="C3726" s="43">
        <v>201</v>
      </c>
      <c r="D3726" s="41" t="s">
        <v>152</v>
      </c>
      <c r="E3726" s="41">
        <v>147005</v>
      </c>
      <c r="F3726" s="201" t="s">
        <v>252</v>
      </c>
      <c r="G3726" s="41"/>
      <c r="H3726" s="41"/>
      <c r="I3726" s="41">
        <v>960</v>
      </c>
      <c r="J3726" s="203"/>
      <c r="K3726" s="286" t="s">
        <v>245</v>
      </c>
      <c r="L3726" s="94"/>
    </row>
    <row r="3727" spans="1:12" ht="15" customHeight="1">
      <c r="A3727" s="91">
        <v>2004003</v>
      </c>
      <c r="B3727" s="41" t="s">
        <v>244</v>
      </c>
      <c r="C3727" s="43">
        <v>201</v>
      </c>
      <c r="D3727" s="41" t="s">
        <v>152</v>
      </c>
      <c r="E3727" s="41">
        <v>147005</v>
      </c>
      <c r="F3727" s="201" t="s">
        <v>252</v>
      </c>
      <c r="G3727" s="41"/>
      <c r="H3727" s="41"/>
      <c r="I3727" s="41">
        <v>631</v>
      </c>
      <c r="J3727" s="203"/>
      <c r="K3727" s="286" t="s">
        <v>245</v>
      </c>
      <c r="L3727" s="94"/>
    </row>
    <row r="3728" spans="1:12" ht="15" customHeight="1">
      <c r="A3728" s="91">
        <v>2000010</v>
      </c>
      <c r="B3728" s="41" t="s">
        <v>159</v>
      </c>
      <c r="C3728" s="43">
        <v>201</v>
      </c>
      <c r="D3728" s="41" t="s">
        <v>152</v>
      </c>
      <c r="E3728" s="41">
        <v>147005</v>
      </c>
      <c r="F3728" s="201" t="s">
        <v>252</v>
      </c>
      <c r="G3728" s="41"/>
      <c r="H3728" s="41"/>
      <c r="I3728" s="41">
        <v>3720</v>
      </c>
      <c r="J3728" s="203"/>
      <c r="K3728" s="286" t="s">
        <v>173</v>
      </c>
      <c r="L3728" s="94"/>
    </row>
    <row r="3729" spans="1:12" ht="15" customHeight="1">
      <c r="A3729" s="91">
        <v>2000010</v>
      </c>
      <c r="B3729" s="41" t="s">
        <v>159</v>
      </c>
      <c r="C3729" s="43">
        <v>201</v>
      </c>
      <c r="D3729" s="41" t="s">
        <v>152</v>
      </c>
      <c r="E3729" s="41">
        <v>147005</v>
      </c>
      <c r="F3729" s="201" t="s">
        <v>252</v>
      </c>
      <c r="G3729" s="41"/>
      <c r="H3729" s="41"/>
      <c r="I3729" s="41">
        <v>3000</v>
      </c>
      <c r="J3729" s="203"/>
      <c r="K3729" s="286" t="s">
        <v>173</v>
      </c>
      <c r="L3729" s="94"/>
    </row>
    <row r="3730" spans="1:12" ht="15" customHeight="1">
      <c r="A3730" s="91">
        <v>2000010</v>
      </c>
      <c r="B3730" s="41" t="s">
        <v>159</v>
      </c>
      <c r="C3730" s="43">
        <v>201</v>
      </c>
      <c r="D3730" s="41" t="s">
        <v>152</v>
      </c>
      <c r="E3730" s="41">
        <v>147005</v>
      </c>
      <c r="F3730" s="201" t="s">
        <v>252</v>
      </c>
      <c r="G3730" s="41"/>
      <c r="H3730" s="41"/>
      <c r="I3730" s="41">
        <v>4200</v>
      </c>
      <c r="J3730" s="203"/>
      <c r="K3730" s="286" t="s">
        <v>173</v>
      </c>
      <c r="L3730" s="94"/>
    </row>
    <row r="3731" spans="1:12" ht="15" customHeight="1">
      <c r="A3731" s="91">
        <v>2000010</v>
      </c>
      <c r="B3731" s="41" t="s">
        <v>159</v>
      </c>
      <c r="C3731" s="43">
        <v>201</v>
      </c>
      <c r="D3731" s="41" t="s">
        <v>152</v>
      </c>
      <c r="E3731" s="41">
        <v>147005</v>
      </c>
      <c r="F3731" s="201" t="s">
        <v>252</v>
      </c>
      <c r="G3731" s="41"/>
      <c r="H3731" s="41"/>
      <c r="I3731" s="41">
        <v>4200</v>
      </c>
      <c r="J3731" s="203"/>
      <c r="K3731" s="286" t="s">
        <v>173</v>
      </c>
      <c r="L3731" s="94"/>
    </row>
    <row r="3732" spans="1:12" ht="15" customHeight="1">
      <c r="A3732" s="91">
        <v>2000010</v>
      </c>
      <c r="B3732" s="41" t="s">
        <v>159</v>
      </c>
      <c r="C3732" s="43">
        <v>201</v>
      </c>
      <c r="D3732" s="41" t="s">
        <v>152</v>
      </c>
      <c r="E3732" s="41">
        <v>147005</v>
      </c>
      <c r="F3732" s="201" t="s">
        <v>252</v>
      </c>
      <c r="G3732" s="41"/>
      <c r="H3732" s="41"/>
      <c r="I3732" s="41">
        <v>2640</v>
      </c>
      <c r="J3732" s="203"/>
      <c r="K3732" s="286" t="s">
        <v>173</v>
      </c>
      <c r="L3732" s="94"/>
    </row>
    <row r="3733" spans="1:12" ht="15" customHeight="1">
      <c r="A3733" s="91">
        <v>2000010</v>
      </c>
      <c r="B3733" s="41" t="s">
        <v>159</v>
      </c>
      <c r="C3733" s="43">
        <v>201</v>
      </c>
      <c r="D3733" s="41" t="s">
        <v>152</v>
      </c>
      <c r="E3733" s="41">
        <v>147005</v>
      </c>
      <c r="F3733" s="201" t="s">
        <v>252</v>
      </c>
      <c r="G3733" s="41"/>
      <c r="H3733" s="41"/>
      <c r="I3733" s="41">
        <v>2880</v>
      </c>
      <c r="J3733" s="203"/>
      <c r="K3733" s="286" t="s">
        <v>173</v>
      </c>
      <c r="L3733" s="94"/>
    </row>
    <row r="3734" spans="1:12" ht="15" customHeight="1">
      <c r="A3734" s="91">
        <v>2000010</v>
      </c>
      <c r="B3734" s="41" t="s">
        <v>159</v>
      </c>
      <c r="C3734" s="43">
        <v>201</v>
      </c>
      <c r="D3734" s="41" t="s">
        <v>152</v>
      </c>
      <c r="E3734" s="41">
        <v>147005</v>
      </c>
      <c r="F3734" s="201" t="s">
        <v>252</v>
      </c>
      <c r="G3734" s="41"/>
      <c r="H3734" s="41"/>
      <c r="I3734" s="41">
        <v>3960</v>
      </c>
      <c r="J3734" s="203"/>
      <c r="K3734" s="286" t="s">
        <v>173</v>
      </c>
      <c r="L3734" s="94"/>
    </row>
    <row r="3735" spans="1:12" ht="15" customHeight="1">
      <c r="A3735" s="91">
        <v>2000010</v>
      </c>
      <c r="B3735" s="41" t="s">
        <v>159</v>
      </c>
      <c r="C3735" s="43">
        <v>201</v>
      </c>
      <c r="D3735" s="41" t="s">
        <v>152</v>
      </c>
      <c r="E3735" s="41">
        <v>147005</v>
      </c>
      <c r="F3735" s="201" t="s">
        <v>252</v>
      </c>
      <c r="G3735" s="41"/>
      <c r="H3735" s="41"/>
      <c r="I3735" s="41">
        <v>4536</v>
      </c>
      <c r="J3735" s="203"/>
      <c r="K3735" s="286" t="s">
        <v>173</v>
      </c>
      <c r="L3735" s="94"/>
    </row>
    <row r="3736" spans="1:12" ht="15" customHeight="1">
      <c r="A3736" s="91">
        <v>2000010</v>
      </c>
      <c r="B3736" s="41" t="s">
        <v>159</v>
      </c>
      <c r="C3736" s="43">
        <v>201</v>
      </c>
      <c r="D3736" s="41" t="s">
        <v>152</v>
      </c>
      <c r="E3736" s="41">
        <v>147005</v>
      </c>
      <c r="F3736" s="201" t="s">
        <v>252</v>
      </c>
      <c r="G3736" s="41"/>
      <c r="H3736" s="41"/>
      <c r="I3736" s="41">
        <v>9000</v>
      </c>
      <c r="J3736" s="203"/>
      <c r="K3736" s="286" t="s">
        <v>173</v>
      </c>
      <c r="L3736" s="94"/>
    </row>
    <row r="3737" spans="1:12" ht="15" customHeight="1">
      <c r="A3737" s="91">
        <v>2000010</v>
      </c>
      <c r="B3737" s="41" t="s">
        <v>159</v>
      </c>
      <c r="C3737" s="43">
        <v>201</v>
      </c>
      <c r="D3737" s="41" t="s">
        <v>152</v>
      </c>
      <c r="E3737" s="41">
        <v>147005</v>
      </c>
      <c r="F3737" s="201" t="s">
        <v>252</v>
      </c>
      <c r="G3737" s="41"/>
      <c r="H3737" s="41"/>
      <c r="I3737" s="41">
        <v>4800</v>
      </c>
      <c r="J3737" s="203"/>
      <c r="K3737" s="286" t="s">
        <v>173</v>
      </c>
      <c r="L3737" s="94"/>
    </row>
    <row r="3738" spans="1:12" ht="15" customHeight="1">
      <c r="A3738" s="91">
        <v>2000010</v>
      </c>
      <c r="B3738" s="41" t="s">
        <v>159</v>
      </c>
      <c r="C3738" s="43">
        <v>201</v>
      </c>
      <c r="D3738" s="41" t="s">
        <v>152</v>
      </c>
      <c r="E3738" s="41">
        <v>147005</v>
      </c>
      <c r="F3738" s="201" t="s">
        <v>252</v>
      </c>
      <c r="G3738" s="41"/>
      <c r="H3738" s="41"/>
      <c r="I3738" s="41">
        <v>5520</v>
      </c>
      <c r="J3738" s="203"/>
      <c r="K3738" s="286" t="s">
        <v>173</v>
      </c>
      <c r="L3738" s="94"/>
    </row>
    <row r="3739" spans="1:12" ht="15" customHeight="1">
      <c r="A3739" s="91">
        <v>2000010</v>
      </c>
      <c r="B3739" s="41" t="s">
        <v>159</v>
      </c>
      <c r="C3739" s="43">
        <v>201</v>
      </c>
      <c r="D3739" s="41" t="s">
        <v>152</v>
      </c>
      <c r="E3739" s="41">
        <v>147005</v>
      </c>
      <c r="F3739" s="201" t="s">
        <v>252</v>
      </c>
      <c r="G3739" s="41"/>
      <c r="H3739" s="41"/>
      <c r="I3739" s="41">
        <v>2042</v>
      </c>
      <c r="J3739" s="203"/>
      <c r="K3739" s="286" t="s">
        <v>173</v>
      </c>
      <c r="L3739" s="94"/>
    </row>
    <row r="3740" spans="1:12" ht="15" customHeight="1">
      <c r="A3740" s="91">
        <v>2000010</v>
      </c>
      <c r="B3740" s="41" t="s">
        <v>159</v>
      </c>
      <c r="C3740" s="43">
        <v>201</v>
      </c>
      <c r="D3740" s="41" t="s">
        <v>152</v>
      </c>
      <c r="E3740" s="41">
        <v>147005</v>
      </c>
      <c r="F3740" s="201" t="s">
        <v>252</v>
      </c>
      <c r="G3740" s="41"/>
      <c r="H3740" s="41"/>
      <c r="I3740" s="41">
        <v>9000</v>
      </c>
      <c r="J3740" s="203"/>
      <c r="K3740" s="286" t="s">
        <v>173</v>
      </c>
      <c r="L3740" s="94"/>
    </row>
    <row r="3741" spans="1:12" ht="15" customHeight="1">
      <c r="A3741" s="91">
        <v>2000010</v>
      </c>
      <c r="B3741" s="41" t="s">
        <v>159</v>
      </c>
      <c r="C3741" s="43">
        <v>201</v>
      </c>
      <c r="D3741" s="41" t="s">
        <v>152</v>
      </c>
      <c r="E3741" s="41">
        <v>147005</v>
      </c>
      <c r="F3741" s="201" t="s">
        <v>252</v>
      </c>
      <c r="G3741" s="41"/>
      <c r="H3741" s="41"/>
      <c r="I3741" s="41">
        <v>1440</v>
      </c>
      <c r="J3741" s="203"/>
      <c r="K3741" s="286" t="s">
        <v>173</v>
      </c>
      <c r="L3741" s="94"/>
    </row>
    <row r="3742" spans="1:12" ht="15" customHeight="1">
      <c r="A3742" s="91">
        <v>2000010</v>
      </c>
      <c r="B3742" s="41" t="s">
        <v>159</v>
      </c>
      <c r="C3742" s="43">
        <v>201</v>
      </c>
      <c r="D3742" s="41" t="s">
        <v>152</v>
      </c>
      <c r="E3742" s="41">
        <v>147005</v>
      </c>
      <c r="F3742" s="201" t="s">
        <v>252</v>
      </c>
      <c r="G3742" s="41"/>
      <c r="H3742" s="41"/>
      <c r="I3742" s="41">
        <v>1800</v>
      </c>
      <c r="J3742" s="203"/>
      <c r="K3742" s="286" t="s">
        <v>173</v>
      </c>
      <c r="L3742" s="94"/>
    </row>
    <row r="3743" spans="1:12" ht="15" customHeight="1">
      <c r="A3743" s="91">
        <v>2000010</v>
      </c>
      <c r="B3743" s="41" t="s">
        <v>159</v>
      </c>
      <c r="C3743" s="43">
        <v>201</v>
      </c>
      <c r="D3743" s="41" t="s">
        <v>152</v>
      </c>
      <c r="E3743" s="41">
        <v>147005</v>
      </c>
      <c r="F3743" s="201" t="s">
        <v>252</v>
      </c>
      <c r="G3743" s="41"/>
      <c r="H3743" s="41"/>
      <c r="I3743" s="41">
        <v>4800</v>
      </c>
      <c r="J3743" s="203"/>
      <c r="K3743" s="286" t="s">
        <v>173</v>
      </c>
      <c r="L3743" s="94"/>
    </row>
    <row r="3744" spans="1:12" ht="15" customHeight="1">
      <c r="A3744" s="91">
        <v>2000010</v>
      </c>
      <c r="B3744" s="41" t="s">
        <v>159</v>
      </c>
      <c r="C3744" s="43">
        <v>201</v>
      </c>
      <c r="D3744" s="41" t="s">
        <v>152</v>
      </c>
      <c r="E3744" s="41">
        <v>147005</v>
      </c>
      <c r="F3744" s="201" t="s">
        <v>252</v>
      </c>
      <c r="G3744" s="41"/>
      <c r="H3744" s="41"/>
      <c r="I3744" s="41">
        <v>4080</v>
      </c>
      <c r="J3744" s="203"/>
      <c r="K3744" s="286" t="s">
        <v>173</v>
      </c>
      <c r="L3744" s="94"/>
    </row>
    <row r="3745" spans="1:12" ht="15" customHeight="1">
      <c r="A3745" s="91">
        <v>2000010</v>
      </c>
      <c r="B3745" s="41" t="s">
        <v>159</v>
      </c>
      <c r="C3745" s="43">
        <v>201</v>
      </c>
      <c r="D3745" s="41" t="s">
        <v>152</v>
      </c>
      <c r="E3745" s="41">
        <v>147005</v>
      </c>
      <c r="F3745" s="201" t="s">
        <v>252</v>
      </c>
      <c r="G3745" s="41"/>
      <c r="H3745" s="41"/>
      <c r="I3745" s="41">
        <v>5160</v>
      </c>
      <c r="J3745" s="203"/>
      <c r="K3745" s="286" t="s">
        <v>173</v>
      </c>
      <c r="L3745" s="94"/>
    </row>
    <row r="3746" spans="1:12" ht="15" customHeight="1">
      <c r="A3746" s="91">
        <v>2000010</v>
      </c>
      <c r="B3746" s="41" t="s">
        <v>159</v>
      </c>
      <c r="C3746" s="43">
        <v>201</v>
      </c>
      <c r="D3746" s="41" t="s">
        <v>152</v>
      </c>
      <c r="E3746" s="41">
        <v>147005</v>
      </c>
      <c r="F3746" s="201" t="s">
        <v>252</v>
      </c>
      <c r="G3746" s="41"/>
      <c r="H3746" s="41"/>
      <c r="I3746" s="41">
        <v>2880</v>
      </c>
      <c r="J3746" s="203"/>
      <c r="K3746" s="286" t="s">
        <v>173</v>
      </c>
      <c r="L3746" s="94"/>
    </row>
    <row r="3747" spans="1:12" ht="15" customHeight="1">
      <c r="A3747" s="91">
        <v>2000010</v>
      </c>
      <c r="B3747" s="41" t="s">
        <v>159</v>
      </c>
      <c r="C3747" s="43">
        <v>201</v>
      </c>
      <c r="D3747" s="41" t="s">
        <v>152</v>
      </c>
      <c r="E3747" s="41">
        <v>147005</v>
      </c>
      <c r="F3747" s="201" t="s">
        <v>252</v>
      </c>
      <c r="G3747" s="41"/>
      <c r="H3747" s="41"/>
      <c r="I3747" s="41">
        <v>6120</v>
      </c>
      <c r="J3747" s="203"/>
      <c r="K3747" s="286" t="s">
        <v>173</v>
      </c>
      <c r="L3747" s="94"/>
    </row>
    <row r="3748" spans="1:12" ht="15" customHeight="1">
      <c r="A3748" s="91">
        <v>2000010</v>
      </c>
      <c r="B3748" s="41" t="s">
        <v>159</v>
      </c>
      <c r="C3748" s="43">
        <v>201</v>
      </c>
      <c r="D3748" s="41" t="s">
        <v>152</v>
      </c>
      <c r="E3748" s="41">
        <v>147005</v>
      </c>
      <c r="F3748" s="201" t="s">
        <v>252</v>
      </c>
      <c r="G3748" s="41"/>
      <c r="H3748" s="41"/>
      <c r="I3748" s="41">
        <v>9680</v>
      </c>
      <c r="J3748" s="203"/>
      <c r="K3748" s="286" t="s">
        <v>173</v>
      </c>
      <c r="L3748" s="94"/>
    </row>
    <row r="3749" spans="1:12" ht="15" customHeight="1">
      <c r="A3749" s="91">
        <v>2000010</v>
      </c>
      <c r="B3749" s="41" t="s">
        <v>159</v>
      </c>
      <c r="C3749" s="43">
        <v>201</v>
      </c>
      <c r="D3749" s="41" t="s">
        <v>152</v>
      </c>
      <c r="E3749" s="41">
        <v>147005</v>
      </c>
      <c r="F3749" s="201" t="s">
        <v>252</v>
      </c>
      <c r="G3749" s="41"/>
      <c r="H3749" s="41"/>
      <c r="I3749" s="41">
        <v>1080</v>
      </c>
      <c r="J3749" s="203"/>
      <c r="K3749" s="286" t="s">
        <v>173</v>
      </c>
      <c r="L3749" s="94"/>
    </row>
    <row r="3750" spans="1:12" ht="15" customHeight="1">
      <c r="A3750" s="91">
        <v>2000010</v>
      </c>
      <c r="B3750" s="41" t="s">
        <v>159</v>
      </c>
      <c r="C3750" s="43">
        <v>201</v>
      </c>
      <c r="D3750" s="41" t="s">
        <v>152</v>
      </c>
      <c r="E3750" s="41">
        <v>147005</v>
      </c>
      <c r="F3750" s="201" t="s">
        <v>252</v>
      </c>
      <c r="G3750" s="41"/>
      <c r="H3750" s="41"/>
      <c r="I3750" s="41">
        <v>2640</v>
      </c>
      <c r="J3750" s="203"/>
      <c r="K3750" s="286" t="s">
        <v>173</v>
      </c>
      <c r="L3750" s="94"/>
    </row>
    <row r="3751" spans="1:12" ht="15" customHeight="1">
      <c r="A3751" s="91">
        <v>2000010</v>
      </c>
      <c r="B3751" s="41" t="s">
        <v>159</v>
      </c>
      <c r="C3751" s="43">
        <v>201</v>
      </c>
      <c r="D3751" s="41" t="s">
        <v>152</v>
      </c>
      <c r="E3751" s="41">
        <v>147005</v>
      </c>
      <c r="F3751" s="201" t="s">
        <v>252</v>
      </c>
      <c r="G3751" s="41"/>
      <c r="H3751" s="41"/>
      <c r="I3751" s="41">
        <v>3360</v>
      </c>
      <c r="J3751" s="203"/>
      <c r="K3751" s="286" t="s">
        <v>173</v>
      </c>
      <c r="L3751" s="94"/>
    </row>
    <row r="3752" spans="1:12" ht="15" customHeight="1">
      <c r="A3752" s="91">
        <v>2000010</v>
      </c>
      <c r="B3752" s="41" t="s">
        <v>159</v>
      </c>
      <c r="C3752" s="43">
        <v>201</v>
      </c>
      <c r="D3752" s="41" t="s">
        <v>152</v>
      </c>
      <c r="E3752" s="41">
        <v>147005</v>
      </c>
      <c r="F3752" s="201" t="s">
        <v>252</v>
      </c>
      <c r="G3752" s="41"/>
      <c r="H3752" s="41"/>
      <c r="I3752" s="41">
        <v>2520</v>
      </c>
      <c r="J3752" s="203"/>
      <c r="K3752" s="286" t="s">
        <v>173</v>
      </c>
      <c r="L3752" s="94"/>
    </row>
    <row r="3753" spans="1:12" ht="15" customHeight="1">
      <c r="A3753" s="91">
        <v>2000010</v>
      </c>
      <c r="B3753" s="41" t="s">
        <v>159</v>
      </c>
      <c r="C3753" s="43">
        <v>201</v>
      </c>
      <c r="D3753" s="41" t="s">
        <v>152</v>
      </c>
      <c r="E3753" s="41">
        <v>147005</v>
      </c>
      <c r="F3753" s="201" t="s">
        <v>252</v>
      </c>
      <c r="G3753" s="41"/>
      <c r="H3753" s="41"/>
      <c r="I3753" s="41">
        <v>2520</v>
      </c>
      <c r="J3753" s="203"/>
      <c r="K3753" s="286" t="s">
        <v>173</v>
      </c>
      <c r="L3753" s="94"/>
    </row>
    <row r="3754" spans="1:12" ht="15" customHeight="1">
      <c r="A3754" s="91">
        <v>2000010</v>
      </c>
      <c r="B3754" s="41" t="s">
        <v>159</v>
      </c>
      <c r="C3754" s="43">
        <v>201</v>
      </c>
      <c r="D3754" s="41" t="s">
        <v>152</v>
      </c>
      <c r="E3754" s="41">
        <v>147005</v>
      </c>
      <c r="F3754" s="201" t="s">
        <v>252</v>
      </c>
      <c r="G3754" s="41"/>
      <c r="H3754" s="41"/>
      <c r="I3754" s="41">
        <v>4536</v>
      </c>
      <c r="J3754" s="203"/>
      <c r="K3754" s="286" t="s">
        <v>173</v>
      </c>
      <c r="L3754" s="94"/>
    </row>
    <row r="3755" spans="1:12" ht="15" customHeight="1">
      <c r="A3755" s="91">
        <v>2000010</v>
      </c>
      <c r="B3755" s="41" t="s">
        <v>159</v>
      </c>
      <c r="C3755" s="43">
        <v>201</v>
      </c>
      <c r="D3755" s="41" t="s">
        <v>152</v>
      </c>
      <c r="E3755" s="41">
        <v>147005</v>
      </c>
      <c r="F3755" s="201" t="s">
        <v>252</v>
      </c>
      <c r="G3755" s="41"/>
      <c r="H3755" s="41"/>
      <c r="I3755" s="41">
        <v>5520</v>
      </c>
      <c r="J3755" s="203"/>
      <c r="K3755" s="286" t="s">
        <v>173</v>
      </c>
      <c r="L3755" s="94"/>
    </row>
    <row r="3756" spans="1:12" ht="15" customHeight="1">
      <c r="A3756" s="91">
        <v>2000010</v>
      </c>
      <c r="B3756" s="41" t="s">
        <v>159</v>
      </c>
      <c r="C3756" s="43">
        <v>201</v>
      </c>
      <c r="D3756" s="41" t="s">
        <v>152</v>
      </c>
      <c r="E3756" s="41">
        <v>147005</v>
      </c>
      <c r="F3756" s="201" t="s">
        <v>252</v>
      </c>
      <c r="G3756" s="41"/>
      <c r="H3756" s="41"/>
      <c r="I3756" s="41">
        <v>4536</v>
      </c>
      <c r="J3756" s="203"/>
      <c r="K3756" s="286" t="s">
        <v>173</v>
      </c>
      <c r="L3756" s="94"/>
    </row>
    <row r="3757" spans="1:12" ht="15" customHeight="1">
      <c r="A3757" s="91">
        <v>2000010</v>
      </c>
      <c r="B3757" s="41" t="s">
        <v>159</v>
      </c>
      <c r="C3757" s="43">
        <v>201</v>
      </c>
      <c r="D3757" s="41" t="s">
        <v>152</v>
      </c>
      <c r="E3757" s="41">
        <v>147005</v>
      </c>
      <c r="F3757" s="201" t="s">
        <v>252</v>
      </c>
      <c r="G3757" s="41"/>
      <c r="H3757" s="41"/>
      <c r="I3757" s="41">
        <v>9680</v>
      </c>
      <c r="J3757" s="203"/>
      <c r="K3757" s="286" t="s">
        <v>173</v>
      </c>
      <c r="L3757" s="94"/>
    </row>
    <row r="3758" spans="1:12" ht="15" customHeight="1">
      <c r="A3758" s="91">
        <v>2000010</v>
      </c>
      <c r="B3758" s="41" t="s">
        <v>159</v>
      </c>
      <c r="C3758" s="43">
        <v>201</v>
      </c>
      <c r="D3758" s="41" t="s">
        <v>152</v>
      </c>
      <c r="E3758" s="41">
        <v>147005</v>
      </c>
      <c r="F3758" s="201" t="s">
        <v>252</v>
      </c>
      <c r="G3758" s="41"/>
      <c r="H3758" s="41"/>
      <c r="I3758" s="41">
        <v>2124</v>
      </c>
      <c r="J3758" s="203"/>
      <c r="K3758" s="286" t="s">
        <v>173</v>
      </c>
      <c r="L3758" s="94"/>
    </row>
    <row r="3759" spans="1:12" ht="15" customHeight="1">
      <c r="A3759" s="91">
        <v>2000010</v>
      </c>
      <c r="B3759" s="41" t="s">
        <v>159</v>
      </c>
      <c r="C3759" s="43">
        <v>201</v>
      </c>
      <c r="D3759" s="41" t="s">
        <v>152</v>
      </c>
      <c r="E3759" s="41">
        <v>147005</v>
      </c>
      <c r="F3759" s="201" t="s">
        <v>252</v>
      </c>
      <c r="G3759" s="41"/>
      <c r="H3759" s="41"/>
      <c r="I3759" s="41">
        <v>9000</v>
      </c>
      <c r="J3759" s="203"/>
      <c r="K3759" s="286" t="s">
        <v>173</v>
      </c>
      <c r="L3759" s="94"/>
    </row>
    <row r="3760" spans="1:12" ht="15" customHeight="1">
      <c r="A3760" s="91">
        <v>2000010</v>
      </c>
      <c r="B3760" s="41" t="s">
        <v>159</v>
      </c>
      <c r="C3760" s="43">
        <v>201</v>
      </c>
      <c r="D3760" s="41" t="s">
        <v>152</v>
      </c>
      <c r="E3760" s="41">
        <v>147005</v>
      </c>
      <c r="F3760" s="201" t="s">
        <v>252</v>
      </c>
      <c r="G3760" s="41"/>
      <c r="H3760" s="41"/>
      <c r="I3760" s="41">
        <v>4080</v>
      </c>
      <c r="J3760" s="203"/>
      <c r="K3760" s="286" t="s">
        <v>173</v>
      </c>
      <c r="L3760" s="94"/>
    </row>
    <row r="3761" spans="1:12" ht="15" customHeight="1">
      <c r="A3761" s="91">
        <v>2000010</v>
      </c>
      <c r="B3761" s="41" t="s">
        <v>159</v>
      </c>
      <c r="C3761" s="43">
        <v>201</v>
      </c>
      <c r="D3761" s="41" t="s">
        <v>152</v>
      </c>
      <c r="E3761" s="41">
        <v>147005</v>
      </c>
      <c r="F3761" s="201" t="s">
        <v>252</v>
      </c>
      <c r="G3761" s="41"/>
      <c r="H3761" s="41"/>
      <c r="I3761" s="41">
        <v>3000</v>
      </c>
      <c r="J3761" s="203"/>
      <c r="K3761" s="286" t="s">
        <v>173</v>
      </c>
      <c r="L3761" s="94"/>
    </row>
    <row r="3762" spans="1:12" ht="15" customHeight="1">
      <c r="A3762" s="91">
        <v>2000010</v>
      </c>
      <c r="B3762" s="41" t="s">
        <v>159</v>
      </c>
      <c r="C3762" s="43">
        <v>201</v>
      </c>
      <c r="D3762" s="41" t="s">
        <v>152</v>
      </c>
      <c r="E3762" s="41">
        <v>147005</v>
      </c>
      <c r="F3762" s="201" t="s">
        <v>252</v>
      </c>
      <c r="G3762" s="41"/>
      <c r="H3762" s="41"/>
      <c r="I3762" s="41">
        <v>6360</v>
      </c>
      <c r="J3762" s="203"/>
      <c r="K3762" s="286" t="s">
        <v>173</v>
      </c>
      <c r="L3762" s="94"/>
    </row>
    <row r="3763" spans="1:12" ht="15" customHeight="1">
      <c r="A3763" s="91">
        <v>2000010</v>
      </c>
      <c r="B3763" s="41" t="s">
        <v>159</v>
      </c>
      <c r="C3763" s="43">
        <v>201</v>
      </c>
      <c r="D3763" s="41" t="s">
        <v>152</v>
      </c>
      <c r="E3763" s="41">
        <v>147005</v>
      </c>
      <c r="F3763" s="201" t="s">
        <v>252</v>
      </c>
      <c r="G3763" s="41"/>
      <c r="H3763" s="41"/>
      <c r="I3763" s="41">
        <v>1800</v>
      </c>
      <c r="J3763" s="203"/>
      <c r="K3763" s="286" t="s">
        <v>173</v>
      </c>
      <c r="L3763" s="94"/>
    </row>
    <row r="3764" spans="1:12" ht="15" customHeight="1">
      <c r="A3764" s="91">
        <v>2000010</v>
      </c>
      <c r="B3764" s="41" t="s">
        <v>159</v>
      </c>
      <c r="C3764" s="43">
        <v>201</v>
      </c>
      <c r="D3764" s="41" t="s">
        <v>152</v>
      </c>
      <c r="E3764" s="41">
        <v>147005</v>
      </c>
      <c r="F3764" s="201" t="s">
        <v>252</v>
      </c>
      <c r="G3764" s="41"/>
      <c r="H3764" s="41"/>
      <c r="I3764" s="41">
        <v>2880</v>
      </c>
      <c r="J3764" s="203"/>
      <c r="K3764" s="286" t="s">
        <v>173</v>
      </c>
      <c r="L3764" s="94"/>
    </row>
    <row r="3765" spans="1:12" ht="15" customHeight="1">
      <c r="A3765" s="91">
        <v>2000010</v>
      </c>
      <c r="B3765" s="41" t="s">
        <v>159</v>
      </c>
      <c r="C3765" s="43">
        <v>201</v>
      </c>
      <c r="D3765" s="41" t="s">
        <v>152</v>
      </c>
      <c r="E3765" s="41">
        <v>147005</v>
      </c>
      <c r="F3765" s="201" t="s">
        <v>252</v>
      </c>
      <c r="G3765" s="41"/>
      <c r="H3765" s="41"/>
      <c r="I3765" s="41">
        <v>10440</v>
      </c>
      <c r="J3765" s="203"/>
      <c r="K3765" s="286" t="s">
        <v>173</v>
      </c>
      <c r="L3765" s="94"/>
    </row>
    <row r="3766" spans="1:12" ht="15" customHeight="1">
      <c r="A3766" s="91">
        <v>2000010</v>
      </c>
      <c r="B3766" s="41" t="s">
        <v>159</v>
      </c>
      <c r="C3766" s="43">
        <v>201</v>
      </c>
      <c r="D3766" s="41" t="s">
        <v>152</v>
      </c>
      <c r="E3766" s="41">
        <v>147005</v>
      </c>
      <c r="F3766" s="201" t="s">
        <v>252</v>
      </c>
      <c r="G3766" s="41"/>
      <c r="H3766" s="41"/>
      <c r="I3766" s="41">
        <v>10440</v>
      </c>
      <c r="J3766" s="203"/>
      <c r="K3766" s="286" t="s">
        <v>173</v>
      </c>
      <c r="L3766" s="94"/>
    </row>
    <row r="3767" spans="1:12" ht="15" customHeight="1">
      <c r="A3767" s="91">
        <v>2000010</v>
      </c>
      <c r="B3767" s="41" t="s">
        <v>159</v>
      </c>
      <c r="C3767" s="43">
        <v>201</v>
      </c>
      <c r="D3767" s="41" t="s">
        <v>152</v>
      </c>
      <c r="E3767" s="41">
        <v>147005</v>
      </c>
      <c r="F3767" s="201" t="s">
        <v>252</v>
      </c>
      <c r="G3767" s="41"/>
      <c r="H3767" s="41"/>
      <c r="I3767" s="41">
        <v>10440</v>
      </c>
      <c r="J3767" s="203"/>
      <c r="K3767" s="286" t="s">
        <v>173</v>
      </c>
      <c r="L3767" s="94"/>
    </row>
    <row r="3768" spans="1:12" ht="15" customHeight="1">
      <c r="A3768" s="91">
        <v>2000010</v>
      </c>
      <c r="B3768" s="41" t="s">
        <v>159</v>
      </c>
      <c r="C3768" s="43">
        <v>201</v>
      </c>
      <c r="D3768" s="41" t="s">
        <v>152</v>
      </c>
      <c r="E3768" s="41">
        <v>147005</v>
      </c>
      <c r="F3768" s="201" t="s">
        <v>252</v>
      </c>
      <c r="G3768" s="41"/>
      <c r="H3768" s="41"/>
      <c r="I3768" s="41">
        <v>3960</v>
      </c>
      <c r="J3768" s="203"/>
      <c r="K3768" s="286" t="s">
        <v>173</v>
      </c>
      <c r="L3768" s="94"/>
    </row>
    <row r="3769" spans="1:12" ht="15" customHeight="1">
      <c r="A3769" s="91">
        <v>2000010</v>
      </c>
      <c r="B3769" s="41" t="s">
        <v>159</v>
      </c>
      <c r="C3769" s="43">
        <v>201</v>
      </c>
      <c r="D3769" s="41" t="s">
        <v>152</v>
      </c>
      <c r="E3769" s="41">
        <v>147005</v>
      </c>
      <c r="F3769" s="201" t="s">
        <v>252</v>
      </c>
      <c r="G3769" s="41"/>
      <c r="H3769" s="41"/>
      <c r="I3769" s="41">
        <v>9680</v>
      </c>
      <c r="J3769" s="203"/>
      <c r="K3769" s="286" t="s">
        <v>173</v>
      </c>
      <c r="L3769" s="94"/>
    </row>
    <row r="3770" spans="1:12" ht="15" customHeight="1">
      <c r="A3770" s="91">
        <v>2000010</v>
      </c>
      <c r="B3770" s="41" t="s">
        <v>159</v>
      </c>
      <c r="C3770" s="43">
        <v>201</v>
      </c>
      <c r="D3770" s="41" t="s">
        <v>152</v>
      </c>
      <c r="E3770" s="41">
        <v>147005</v>
      </c>
      <c r="F3770" s="201" t="s">
        <v>252</v>
      </c>
      <c r="G3770" s="41"/>
      <c r="H3770" s="41"/>
      <c r="I3770" s="41">
        <v>1080</v>
      </c>
      <c r="J3770" s="203"/>
      <c r="K3770" s="286" t="s">
        <v>173</v>
      </c>
      <c r="L3770" s="94"/>
    </row>
    <row r="3771" spans="1:12" ht="15" customHeight="1">
      <c r="A3771" s="91">
        <v>2000010</v>
      </c>
      <c r="B3771" s="41" t="s">
        <v>159</v>
      </c>
      <c r="C3771" s="43">
        <v>201</v>
      </c>
      <c r="D3771" s="41" t="s">
        <v>152</v>
      </c>
      <c r="E3771" s="41">
        <v>147005</v>
      </c>
      <c r="F3771" s="201" t="s">
        <v>252</v>
      </c>
      <c r="G3771" s="41"/>
      <c r="H3771" s="41"/>
      <c r="I3771" s="41">
        <v>1080</v>
      </c>
      <c r="J3771" s="203"/>
      <c r="K3771" s="286" t="s">
        <v>173</v>
      </c>
      <c r="L3771" s="94"/>
    </row>
    <row r="3772" spans="1:12" ht="15" customHeight="1">
      <c r="A3772" s="91">
        <v>2000010</v>
      </c>
      <c r="B3772" s="41" t="s">
        <v>159</v>
      </c>
      <c r="C3772" s="43">
        <v>201</v>
      </c>
      <c r="D3772" s="41" t="s">
        <v>152</v>
      </c>
      <c r="E3772" s="41">
        <v>147005</v>
      </c>
      <c r="F3772" s="201" t="s">
        <v>252</v>
      </c>
      <c r="G3772" s="41"/>
      <c r="H3772" s="41"/>
      <c r="I3772" s="41">
        <v>4800</v>
      </c>
      <c r="J3772" s="203"/>
      <c r="K3772" s="286" t="s">
        <v>173</v>
      </c>
      <c r="L3772" s="94"/>
    </row>
    <row r="3773" spans="1:12" ht="15" customHeight="1">
      <c r="A3773" s="91">
        <v>2000010</v>
      </c>
      <c r="B3773" s="41" t="s">
        <v>159</v>
      </c>
      <c r="C3773" s="43">
        <v>201</v>
      </c>
      <c r="D3773" s="41" t="s">
        <v>152</v>
      </c>
      <c r="E3773" s="41">
        <v>147005</v>
      </c>
      <c r="F3773" s="201" t="s">
        <v>252</v>
      </c>
      <c r="G3773" s="41"/>
      <c r="H3773" s="41"/>
      <c r="I3773" s="41">
        <v>3000</v>
      </c>
      <c r="J3773" s="203"/>
      <c r="K3773" s="286" t="s">
        <v>173</v>
      </c>
      <c r="L3773" s="94"/>
    </row>
    <row r="3774" spans="1:12" ht="15" customHeight="1">
      <c r="A3774" s="91">
        <v>2000010</v>
      </c>
      <c r="B3774" s="41" t="s">
        <v>159</v>
      </c>
      <c r="C3774" s="43">
        <v>201</v>
      </c>
      <c r="D3774" s="41" t="s">
        <v>152</v>
      </c>
      <c r="E3774" s="41">
        <v>147005</v>
      </c>
      <c r="F3774" s="201" t="s">
        <v>252</v>
      </c>
      <c r="G3774" s="41"/>
      <c r="H3774" s="41"/>
      <c r="I3774" s="41">
        <v>6120</v>
      </c>
      <c r="J3774" s="203"/>
      <c r="K3774" s="286" t="s">
        <v>173</v>
      </c>
      <c r="L3774" s="94"/>
    </row>
    <row r="3775" spans="1:12" ht="15" customHeight="1">
      <c r="A3775" s="91">
        <v>2000010</v>
      </c>
      <c r="B3775" s="41" t="s">
        <v>159</v>
      </c>
      <c r="C3775" s="43">
        <v>201</v>
      </c>
      <c r="D3775" s="41" t="s">
        <v>152</v>
      </c>
      <c r="E3775" s="41">
        <v>147005</v>
      </c>
      <c r="F3775" s="201" t="s">
        <v>252</v>
      </c>
      <c r="G3775" s="41"/>
      <c r="H3775" s="41"/>
      <c r="I3775" s="41">
        <v>6120</v>
      </c>
      <c r="J3775" s="203"/>
      <c r="K3775" s="286" t="s">
        <v>173</v>
      </c>
      <c r="L3775" s="94"/>
    </row>
    <row r="3776" spans="1:12" ht="15" customHeight="1">
      <c r="A3776" s="91">
        <v>2000010</v>
      </c>
      <c r="B3776" s="41" t="s">
        <v>159</v>
      </c>
      <c r="C3776" s="43">
        <v>201</v>
      </c>
      <c r="D3776" s="41" t="s">
        <v>152</v>
      </c>
      <c r="E3776" s="41">
        <v>147005</v>
      </c>
      <c r="F3776" s="201" t="s">
        <v>252</v>
      </c>
      <c r="G3776" s="41"/>
      <c r="H3776" s="41"/>
      <c r="I3776" s="41">
        <v>3960</v>
      </c>
      <c r="J3776" s="203"/>
      <c r="K3776" s="286" t="s">
        <v>173</v>
      </c>
      <c r="L3776" s="94"/>
    </row>
    <row r="3777" spans="1:12" ht="15" customHeight="1">
      <c r="A3777" s="91">
        <v>2000010</v>
      </c>
      <c r="B3777" s="41" t="s">
        <v>159</v>
      </c>
      <c r="C3777" s="43">
        <v>201</v>
      </c>
      <c r="D3777" s="41" t="s">
        <v>152</v>
      </c>
      <c r="E3777" s="41">
        <v>147005</v>
      </c>
      <c r="F3777" s="201" t="s">
        <v>252</v>
      </c>
      <c r="G3777" s="41"/>
      <c r="H3777" s="41"/>
      <c r="I3777" s="41">
        <v>2520</v>
      </c>
      <c r="J3777" s="203"/>
      <c r="K3777" s="286" t="s">
        <v>173</v>
      </c>
      <c r="L3777" s="94"/>
    </row>
    <row r="3778" spans="1:12" ht="15" customHeight="1">
      <c r="A3778" s="91">
        <v>2000010</v>
      </c>
      <c r="B3778" s="41" t="s">
        <v>159</v>
      </c>
      <c r="C3778" s="43">
        <v>201</v>
      </c>
      <c r="D3778" s="41" t="s">
        <v>152</v>
      </c>
      <c r="E3778" s="41">
        <v>147005</v>
      </c>
      <c r="F3778" s="201" t="s">
        <v>252</v>
      </c>
      <c r="G3778" s="41"/>
      <c r="H3778" s="41"/>
      <c r="I3778" s="41">
        <v>2520</v>
      </c>
      <c r="J3778" s="203"/>
      <c r="K3778" s="286" t="s">
        <v>173</v>
      </c>
      <c r="L3778" s="94"/>
    </row>
    <row r="3779" spans="1:12" ht="15" customHeight="1">
      <c r="A3779" s="91">
        <v>2000010</v>
      </c>
      <c r="B3779" s="41" t="s">
        <v>159</v>
      </c>
      <c r="C3779" s="43">
        <v>201</v>
      </c>
      <c r="D3779" s="41" t="s">
        <v>152</v>
      </c>
      <c r="E3779" s="41">
        <v>147005</v>
      </c>
      <c r="F3779" s="201" t="s">
        <v>252</v>
      </c>
      <c r="G3779" s="41"/>
      <c r="H3779" s="41"/>
      <c r="I3779" s="41">
        <v>2880</v>
      </c>
      <c r="J3779" s="203"/>
      <c r="K3779" s="286" t="s">
        <v>173</v>
      </c>
      <c r="L3779" s="94"/>
    </row>
    <row r="3780" spans="1:12" ht="15" customHeight="1">
      <c r="A3780" s="91">
        <v>2000010</v>
      </c>
      <c r="B3780" s="41" t="s">
        <v>159</v>
      </c>
      <c r="C3780" s="43">
        <v>201</v>
      </c>
      <c r="D3780" s="41" t="s">
        <v>152</v>
      </c>
      <c r="E3780" s="41">
        <v>147005</v>
      </c>
      <c r="F3780" s="201" t="s">
        <v>252</v>
      </c>
      <c r="G3780" s="41"/>
      <c r="H3780" s="41"/>
      <c r="I3780" s="41">
        <v>5520</v>
      </c>
      <c r="J3780" s="203"/>
      <c r="K3780" s="286" t="s">
        <v>173</v>
      </c>
      <c r="L3780" s="94"/>
    </row>
    <row r="3781" spans="1:12" ht="15" customHeight="1">
      <c r="A3781" s="91">
        <v>2000010</v>
      </c>
      <c r="B3781" s="41" t="s">
        <v>159</v>
      </c>
      <c r="C3781" s="43">
        <v>201</v>
      </c>
      <c r="D3781" s="41" t="s">
        <v>152</v>
      </c>
      <c r="E3781" s="41">
        <v>147005</v>
      </c>
      <c r="F3781" s="201" t="s">
        <v>252</v>
      </c>
      <c r="G3781" s="41"/>
      <c r="H3781" s="41"/>
      <c r="I3781" s="41">
        <v>3360</v>
      </c>
      <c r="J3781" s="203"/>
      <c r="K3781" s="286" t="s">
        <v>173</v>
      </c>
      <c r="L3781" s="94"/>
    </row>
    <row r="3782" spans="1:12" ht="15" customHeight="1">
      <c r="A3782" s="91">
        <v>2000010</v>
      </c>
      <c r="B3782" s="41" t="s">
        <v>159</v>
      </c>
      <c r="C3782" s="43">
        <v>201</v>
      </c>
      <c r="D3782" s="41" t="s">
        <v>152</v>
      </c>
      <c r="E3782" s="41">
        <v>147005</v>
      </c>
      <c r="F3782" s="201" t="s">
        <v>252</v>
      </c>
      <c r="G3782" s="41"/>
      <c r="H3782" s="41"/>
      <c r="I3782" s="41">
        <v>2124</v>
      </c>
      <c r="J3782" s="203"/>
      <c r="K3782" s="286" t="s">
        <v>173</v>
      </c>
      <c r="L3782" s="94"/>
    </row>
    <row r="3783" spans="1:12" ht="15" customHeight="1">
      <c r="A3783" s="91">
        <v>2000010</v>
      </c>
      <c r="B3783" s="41" t="s">
        <v>159</v>
      </c>
      <c r="C3783" s="43">
        <v>201</v>
      </c>
      <c r="D3783" s="41" t="s">
        <v>152</v>
      </c>
      <c r="E3783" s="41">
        <v>147005</v>
      </c>
      <c r="F3783" s="201" t="s">
        <v>252</v>
      </c>
      <c r="G3783" s="41"/>
      <c r="H3783" s="41"/>
      <c r="I3783" s="41">
        <v>6360</v>
      </c>
      <c r="J3783" s="203"/>
      <c r="K3783" s="286" t="s">
        <v>173</v>
      </c>
      <c r="L3783" s="94"/>
    </row>
    <row r="3784" spans="1:12" ht="15" customHeight="1">
      <c r="A3784" s="91">
        <v>2000010</v>
      </c>
      <c r="B3784" s="41" t="s">
        <v>159</v>
      </c>
      <c r="C3784" s="43">
        <v>201</v>
      </c>
      <c r="D3784" s="41" t="s">
        <v>152</v>
      </c>
      <c r="E3784" s="41">
        <v>147005</v>
      </c>
      <c r="F3784" s="201" t="s">
        <v>252</v>
      </c>
      <c r="G3784" s="41"/>
      <c r="H3784" s="41"/>
      <c r="I3784" s="41">
        <v>6360</v>
      </c>
      <c r="J3784" s="203"/>
      <c r="K3784" s="286" t="s">
        <v>173</v>
      </c>
      <c r="L3784" s="94"/>
    </row>
    <row r="3785" spans="1:12" ht="15" customHeight="1">
      <c r="A3785" s="91">
        <v>2000010</v>
      </c>
      <c r="B3785" s="41" t="s">
        <v>159</v>
      </c>
      <c r="C3785" s="43">
        <v>201</v>
      </c>
      <c r="D3785" s="41" t="s">
        <v>152</v>
      </c>
      <c r="E3785" s="41">
        <v>147005</v>
      </c>
      <c r="F3785" s="201" t="s">
        <v>252</v>
      </c>
      <c r="G3785" s="41"/>
      <c r="H3785" s="41"/>
      <c r="I3785" s="41">
        <v>4800</v>
      </c>
      <c r="J3785" s="203"/>
      <c r="K3785" s="286" t="s">
        <v>173</v>
      </c>
      <c r="L3785" s="94"/>
    </row>
    <row r="3786" spans="1:12" ht="15" customHeight="1">
      <c r="A3786" s="91">
        <v>2000010</v>
      </c>
      <c r="B3786" s="41" t="s">
        <v>159</v>
      </c>
      <c r="C3786" s="43">
        <v>201</v>
      </c>
      <c r="D3786" s="41" t="s">
        <v>152</v>
      </c>
      <c r="E3786" s="41">
        <v>147005</v>
      </c>
      <c r="F3786" s="201" t="s">
        <v>252</v>
      </c>
      <c r="G3786" s="41"/>
      <c r="H3786" s="41"/>
      <c r="I3786" s="41">
        <v>4080</v>
      </c>
      <c r="J3786" s="203"/>
      <c r="K3786" s="286" t="s">
        <v>173</v>
      </c>
      <c r="L3786" s="94"/>
    </row>
    <row r="3787" spans="1:12" ht="15" customHeight="1">
      <c r="A3787" s="91">
        <v>2000010</v>
      </c>
      <c r="B3787" s="41" t="s">
        <v>159</v>
      </c>
      <c r="C3787" s="43">
        <v>201</v>
      </c>
      <c r="D3787" s="41" t="s">
        <v>152</v>
      </c>
      <c r="E3787" s="41">
        <v>147005</v>
      </c>
      <c r="F3787" s="201" t="s">
        <v>252</v>
      </c>
      <c r="G3787" s="41"/>
      <c r="H3787" s="41"/>
      <c r="I3787" s="41">
        <v>5520</v>
      </c>
      <c r="J3787" s="203"/>
      <c r="K3787" s="286" t="s">
        <v>173</v>
      </c>
      <c r="L3787" s="94"/>
    </row>
    <row r="3788" spans="1:12" ht="15" customHeight="1">
      <c r="A3788" s="91">
        <v>2000010</v>
      </c>
      <c r="B3788" s="41" t="s">
        <v>159</v>
      </c>
      <c r="C3788" s="43">
        <v>201</v>
      </c>
      <c r="D3788" s="41" t="s">
        <v>152</v>
      </c>
      <c r="E3788" s="41">
        <v>147005</v>
      </c>
      <c r="F3788" s="201" t="s">
        <v>252</v>
      </c>
      <c r="G3788" s="41"/>
      <c r="H3788" s="41"/>
      <c r="I3788" s="41">
        <v>5520</v>
      </c>
      <c r="J3788" s="203"/>
      <c r="K3788" s="286" t="s">
        <v>173</v>
      </c>
      <c r="L3788" s="94"/>
    </row>
    <row r="3789" spans="1:12" ht="15" customHeight="1">
      <c r="A3789" s="91">
        <v>2000010</v>
      </c>
      <c r="B3789" s="41" t="s">
        <v>159</v>
      </c>
      <c r="C3789" s="43">
        <v>201</v>
      </c>
      <c r="D3789" s="41" t="s">
        <v>152</v>
      </c>
      <c r="E3789" s="41">
        <v>147005</v>
      </c>
      <c r="F3789" s="201" t="s">
        <v>252</v>
      </c>
      <c r="G3789" s="41"/>
      <c r="H3789" s="41"/>
      <c r="I3789" s="41">
        <v>3000</v>
      </c>
      <c r="J3789" s="203"/>
      <c r="K3789" s="286" t="s">
        <v>173</v>
      </c>
      <c r="L3789" s="94"/>
    </row>
    <row r="3790" spans="1:12" ht="15" customHeight="1">
      <c r="A3790" s="91">
        <v>2000010</v>
      </c>
      <c r="B3790" s="41" t="s">
        <v>159</v>
      </c>
      <c r="C3790" s="43">
        <v>201</v>
      </c>
      <c r="D3790" s="41" t="s">
        <v>152</v>
      </c>
      <c r="E3790" s="41">
        <v>147005</v>
      </c>
      <c r="F3790" s="201" t="s">
        <v>252</v>
      </c>
      <c r="G3790" s="41"/>
      <c r="H3790" s="41"/>
      <c r="I3790" s="41">
        <v>6120</v>
      </c>
      <c r="J3790" s="203"/>
      <c r="K3790" s="286" t="s">
        <v>173</v>
      </c>
      <c r="L3790" s="94"/>
    </row>
    <row r="3791" spans="1:12" ht="15" customHeight="1">
      <c r="A3791" s="91">
        <v>2000010</v>
      </c>
      <c r="B3791" s="41" t="s">
        <v>159</v>
      </c>
      <c r="C3791" s="43">
        <v>201</v>
      </c>
      <c r="D3791" s="41" t="s">
        <v>152</v>
      </c>
      <c r="E3791" s="41">
        <v>147005</v>
      </c>
      <c r="F3791" s="201" t="s">
        <v>252</v>
      </c>
      <c r="G3791" s="41"/>
      <c r="H3791" s="41"/>
      <c r="I3791" s="41">
        <v>10440</v>
      </c>
      <c r="J3791" s="203"/>
      <c r="K3791" s="286" t="s">
        <v>173</v>
      </c>
      <c r="L3791" s="94"/>
    </row>
    <row r="3792" spans="1:12" ht="15" customHeight="1">
      <c r="A3792" s="91">
        <v>2000010</v>
      </c>
      <c r="B3792" s="41" t="s">
        <v>159</v>
      </c>
      <c r="C3792" s="43">
        <v>201</v>
      </c>
      <c r="D3792" s="41" t="s">
        <v>152</v>
      </c>
      <c r="E3792" s="41">
        <v>147005</v>
      </c>
      <c r="F3792" s="201" t="s">
        <v>252</v>
      </c>
      <c r="G3792" s="41"/>
      <c r="H3792" s="41"/>
      <c r="I3792" s="41">
        <v>4896</v>
      </c>
      <c r="J3792" s="203"/>
      <c r="K3792" s="286" t="s">
        <v>173</v>
      </c>
      <c r="L3792" s="94"/>
    </row>
    <row r="3793" spans="1:12" ht="15" customHeight="1">
      <c r="A3793" s="91">
        <v>2000010</v>
      </c>
      <c r="B3793" s="41" t="s">
        <v>159</v>
      </c>
      <c r="C3793" s="43">
        <v>201</v>
      </c>
      <c r="D3793" s="41" t="s">
        <v>152</v>
      </c>
      <c r="E3793" s="41">
        <v>147005</v>
      </c>
      <c r="F3793" s="201" t="s">
        <v>252</v>
      </c>
      <c r="G3793" s="41"/>
      <c r="H3793" s="41"/>
      <c r="I3793" s="41">
        <v>3360</v>
      </c>
      <c r="J3793" s="203"/>
      <c r="K3793" s="286" t="s">
        <v>173</v>
      </c>
      <c r="L3793" s="94"/>
    </row>
    <row r="3794" spans="1:12" ht="15" customHeight="1">
      <c r="A3794" s="91">
        <v>2000010</v>
      </c>
      <c r="B3794" s="41" t="s">
        <v>159</v>
      </c>
      <c r="C3794" s="43">
        <v>201</v>
      </c>
      <c r="D3794" s="41" t="s">
        <v>152</v>
      </c>
      <c r="E3794" s="41">
        <v>147005</v>
      </c>
      <c r="F3794" s="201" t="s">
        <v>252</v>
      </c>
      <c r="G3794" s="41"/>
      <c r="H3794" s="41"/>
      <c r="I3794" s="41">
        <v>10440</v>
      </c>
      <c r="J3794" s="203"/>
      <c r="K3794" s="286" t="s">
        <v>173</v>
      </c>
      <c r="L3794" s="94"/>
    </row>
    <row r="3795" spans="1:12" ht="15" customHeight="1">
      <c r="A3795" s="91">
        <v>2000010</v>
      </c>
      <c r="B3795" s="41" t="s">
        <v>159</v>
      </c>
      <c r="C3795" s="43">
        <v>201</v>
      </c>
      <c r="D3795" s="41" t="s">
        <v>152</v>
      </c>
      <c r="E3795" s="41">
        <v>147005</v>
      </c>
      <c r="F3795" s="201" t="s">
        <v>252</v>
      </c>
      <c r="G3795" s="41"/>
      <c r="H3795" s="41"/>
      <c r="I3795" s="41">
        <v>1080</v>
      </c>
      <c r="J3795" s="203"/>
      <c r="K3795" s="286" t="s">
        <v>173</v>
      </c>
      <c r="L3795" s="94"/>
    </row>
    <row r="3796" spans="1:12" ht="15" customHeight="1">
      <c r="A3796" s="91">
        <v>2000010</v>
      </c>
      <c r="B3796" s="41" t="s">
        <v>159</v>
      </c>
      <c r="C3796" s="43">
        <v>201</v>
      </c>
      <c r="D3796" s="41" t="s">
        <v>152</v>
      </c>
      <c r="E3796" s="41">
        <v>147005</v>
      </c>
      <c r="F3796" s="201" t="s">
        <v>252</v>
      </c>
      <c r="G3796" s="41"/>
      <c r="H3796" s="41"/>
      <c r="I3796" s="41">
        <v>2124</v>
      </c>
      <c r="J3796" s="203"/>
      <c r="K3796" s="286" t="s">
        <v>173</v>
      </c>
      <c r="L3796" s="94"/>
    </row>
    <row r="3797" spans="1:12" ht="15" customHeight="1">
      <c r="A3797" s="91">
        <v>2000010</v>
      </c>
      <c r="B3797" s="41" t="s">
        <v>159</v>
      </c>
      <c r="C3797" s="43">
        <v>201</v>
      </c>
      <c r="D3797" s="41" t="s">
        <v>152</v>
      </c>
      <c r="E3797" s="41">
        <v>147005</v>
      </c>
      <c r="F3797" s="201" t="s">
        <v>252</v>
      </c>
      <c r="G3797" s="41"/>
      <c r="H3797" s="41"/>
      <c r="I3797" s="41">
        <v>3960</v>
      </c>
      <c r="J3797" s="203"/>
      <c r="K3797" s="286" t="s">
        <v>173</v>
      </c>
      <c r="L3797" s="94"/>
    </row>
    <row r="3798" spans="1:12" ht="15" customHeight="1">
      <c r="A3798" s="91">
        <v>2000010</v>
      </c>
      <c r="B3798" s="41" t="s">
        <v>159</v>
      </c>
      <c r="C3798" s="43">
        <v>201</v>
      </c>
      <c r="D3798" s="41" t="s">
        <v>152</v>
      </c>
      <c r="E3798" s="41">
        <v>147005</v>
      </c>
      <c r="F3798" s="201" t="s">
        <v>252</v>
      </c>
      <c r="G3798" s="41"/>
      <c r="H3798" s="41"/>
      <c r="I3798" s="41">
        <v>4896</v>
      </c>
      <c r="J3798" s="203"/>
      <c r="K3798" s="286" t="s">
        <v>173</v>
      </c>
      <c r="L3798" s="94"/>
    </row>
    <row r="3799" spans="1:12" ht="15" customHeight="1">
      <c r="A3799" s="91">
        <v>2000010</v>
      </c>
      <c r="B3799" s="41" t="s">
        <v>159</v>
      </c>
      <c r="C3799" s="43">
        <v>201</v>
      </c>
      <c r="D3799" s="41" t="s">
        <v>152</v>
      </c>
      <c r="E3799" s="41">
        <v>147005</v>
      </c>
      <c r="F3799" s="201" t="s">
        <v>252</v>
      </c>
      <c r="G3799" s="41"/>
      <c r="H3799" s="41"/>
      <c r="I3799" s="41">
        <v>1080</v>
      </c>
      <c r="J3799" s="203"/>
      <c r="K3799" s="286" t="s">
        <v>173</v>
      </c>
      <c r="L3799" s="94"/>
    </row>
    <row r="3800" spans="1:12" ht="15" customHeight="1">
      <c r="A3800" s="91">
        <v>2000010</v>
      </c>
      <c r="B3800" s="41" t="s">
        <v>159</v>
      </c>
      <c r="C3800" s="43">
        <v>201</v>
      </c>
      <c r="D3800" s="41" t="s">
        <v>152</v>
      </c>
      <c r="E3800" s="41">
        <v>147005</v>
      </c>
      <c r="F3800" s="201" t="s">
        <v>252</v>
      </c>
      <c r="G3800" s="41"/>
      <c r="H3800" s="41"/>
      <c r="I3800" s="41">
        <v>2124</v>
      </c>
      <c r="J3800" s="203"/>
      <c r="K3800" s="286" t="s">
        <v>173</v>
      </c>
      <c r="L3800" s="94"/>
    </row>
    <row r="3801" spans="1:12" ht="15" customHeight="1">
      <c r="A3801" s="91">
        <v>2000010</v>
      </c>
      <c r="B3801" s="41" t="s">
        <v>159</v>
      </c>
      <c r="C3801" s="43">
        <v>201</v>
      </c>
      <c r="D3801" s="41" t="s">
        <v>152</v>
      </c>
      <c r="E3801" s="41">
        <v>147005</v>
      </c>
      <c r="F3801" s="201" t="s">
        <v>252</v>
      </c>
      <c r="G3801" s="41"/>
      <c r="H3801" s="41"/>
      <c r="I3801" s="41">
        <v>9000</v>
      </c>
      <c r="J3801" s="203"/>
      <c r="K3801" s="286" t="s">
        <v>173</v>
      </c>
      <c r="L3801" s="94"/>
    </row>
    <row r="3802" spans="1:12" ht="15" customHeight="1">
      <c r="A3802" s="91">
        <v>2000010</v>
      </c>
      <c r="B3802" s="41" t="s">
        <v>159</v>
      </c>
      <c r="C3802" s="43">
        <v>201</v>
      </c>
      <c r="D3802" s="41" t="s">
        <v>152</v>
      </c>
      <c r="E3802" s="41">
        <v>147005</v>
      </c>
      <c r="F3802" s="201" t="s">
        <v>252</v>
      </c>
      <c r="G3802" s="41"/>
      <c r="H3802" s="41"/>
      <c r="I3802" s="41">
        <v>9000</v>
      </c>
      <c r="J3802" s="203"/>
      <c r="K3802" s="286" t="s">
        <v>173</v>
      </c>
      <c r="L3802" s="94"/>
    </row>
    <row r="3803" spans="1:12" ht="15" customHeight="1">
      <c r="A3803" s="91">
        <v>2000010</v>
      </c>
      <c r="B3803" s="41" t="s">
        <v>159</v>
      </c>
      <c r="C3803" s="43">
        <v>201</v>
      </c>
      <c r="D3803" s="41" t="s">
        <v>152</v>
      </c>
      <c r="E3803" s="41">
        <v>147005</v>
      </c>
      <c r="F3803" s="201" t="s">
        <v>252</v>
      </c>
      <c r="G3803" s="41"/>
      <c r="H3803" s="41"/>
      <c r="I3803" s="41">
        <v>6000</v>
      </c>
      <c r="J3803" s="203"/>
      <c r="K3803" s="286" t="s">
        <v>173</v>
      </c>
      <c r="L3803" s="94"/>
    </row>
    <row r="3804" spans="1:12" ht="15" customHeight="1">
      <c r="A3804" s="91">
        <v>2000010</v>
      </c>
      <c r="B3804" s="41" t="s">
        <v>159</v>
      </c>
      <c r="C3804" s="43">
        <v>201</v>
      </c>
      <c r="D3804" s="41" t="s">
        <v>152</v>
      </c>
      <c r="E3804" s="41">
        <v>147005</v>
      </c>
      <c r="F3804" s="201" t="s">
        <v>252</v>
      </c>
      <c r="G3804" s="41"/>
      <c r="H3804" s="41"/>
      <c r="I3804" s="41">
        <v>1800</v>
      </c>
      <c r="J3804" s="203"/>
      <c r="K3804" s="286" t="s">
        <v>173</v>
      </c>
      <c r="L3804" s="94"/>
    </row>
    <row r="3805" spans="1:12" ht="15" customHeight="1">
      <c r="A3805" s="91">
        <v>2000010</v>
      </c>
      <c r="B3805" s="41" t="s">
        <v>159</v>
      </c>
      <c r="C3805" s="43">
        <v>201</v>
      </c>
      <c r="D3805" s="41" t="s">
        <v>152</v>
      </c>
      <c r="E3805" s="41">
        <v>147005</v>
      </c>
      <c r="F3805" s="201" t="s">
        <v>252</v>
      </c>
      <c r="G3805" s="41"/>
      <c r="H3805" s="41"/>
      <c r="I3805" s="41">
        <v>4800</v>
      </c>
      <c r="J3805" s="203"/>
      <c r="K3805" s="286" t="s">
        <v>173</v>
      </c>
      <c r="L3805" s="94"/>
    </row>
    <row r="3806" spans="1:12" ht="15" customHeight="1">
      <c r="A3806" s="91">
        <v>2000010</v>
      </c>
      <c r="B3806" s="41" t="s">
        <v>159</v>
      </c>
      <c r="C3806" s="43">
        <v>201</v>
      </c>
      <c r="D3806" s="41" t="s">
        <v>152</v>
      </c>
      <c r="E3806" s="41">
        <v>147005</v>
      </c>
      <c r="F3806" s="201" t="s">
        <v>252</v>
      </c>
      <c r="G3806" s="41"/>
      <c r="H3806" s="41"/>
      <c r="I3806" s="41">
        <v>4080</v>
      </c>
      <c r="J3806" s="203"/>
      <c r="K3806" s="286" t="s">
        <v>173</v>
      </c>
      <c r="L3806" s="94"/>
    </row>
    <row r="3807" spans="1:12" ht="15" customHeight="1">
      <c r="A3807" s="91">
        <v>2000010</v>
      </c>
      <c r="B3807" s="41" t="s">
        <v>159</v>
      </c>
      <c r="C3807" s="43">
        <v>201</v>
      </c>
      <c r="D3807" s="41" t="s">
        <v>152</v>
      </c>
      <c r="E3807" s="41">
        <v>147005</v>
      </c>
      <c r="F3807" s="201" t="s">
        <v>252</v>
      </c>
      <c r="G3807" s="41"/>
      <c r="H3807" s="41"/>
      <c r="I3807" s="41">
        <v>2880</v>
      </c>
      <c r="J3807" s="203"/>
      <c r="K3807" s="286" t="s">
        <v>173</v>
      </c>
      <c r="L3807" s="94"/>
    </row>
    <row r="3808" spans="1:12" ht="15" customHeight="1">
      <c r="A3808" s="91">
        <v>2000010</v>
      </c>
      <c r="B3808" s="41" t="s">
        <v>159</v>
      </c>
      <c r="C3808" s="43">
        <v>201</v>
      </c>
      <c r="D3808" s="41" t="s">
        <v>152</v>
      </c>
      <c r="E3808" s="41">
        <v>147005</v>
      </c>
      <c r="F3808" s="201" t="s">
        <v>252</v>
      </c>
      <c r="G3808" s="41"/>
      <c r="H3808" s="41"/>
      <c r="I3808" s="41">
        <v>6120</v>
      </c>
      <c r="J3808" s="203"/>
      <c r="K3808" s="286" t="s">
        <v>173</v>
      </c>
      <c r="L3808" s="94"/>
    </row>
    <row r="3809" spans="1:12" ht="15" customHeight="1">
      <c r="A3809" s="91">
        <v>2000010</v>
      </c>
      <c r="B3809" s="41" t="s">
        <v>159</v>
      </c>
      <c r="C3809" s="43">
        <v>201</v>
      </c>
      <c r="D3809" s="41" t="s">
        <v>152</v>
      </c>
      <c r="E3809" s="41">
        <v>147005</v>
      </c>
      <c r="F3809" s="201" t="s">
        <v>252</v>
      </c>
      <c r="G3809" s="41"/>
      <c r="H3809" s="41"/>
      <c r="I3809" s="41">
        <v>2520</v>
      </c>
      <c r="J3809" s="203"/>
      <c r="K3809" s="286" t="s">
        <v>173</v>
      </c>
      <c r="L3809" s="94"/>
    </row>
    <row r="3810" spans="1:12" ht="15" customHeight="1">
      <c r="A3810" s="91">
        <v>2000010</v>
      </c>
      <c r="B3810" s="41" t="s">
        <v>159</v>
      </c>
      <c r="C3810" s="43">
        <v>201</v>
      </c>
      <c r="D3810" s="41" t="s">
        <v>152</v>
      </c>
      <c r="E3810" s="41">
        <v>147005</v>
      </c>
      <c r="F3810" s="201" t="s">
        <v>252</v>
      </c>
      <c r="G3810" s="41"/>
      <c r="H3810" s="41"/>
      <c r="I3810" s="41">
        <v>8640</v>
      </c>
      <c r="J3810" s="203"/>
      <c r="K3810" s="286" t="s">
        <v>173</v>
      </c>
      <c r="L3810" s="94"/>
    </row>
    <row r="3811" spans="1:12" ht="15" customHeight="1">
      <c r="A3811" s="91">
        <v>2000010</v>
      </c>
      <c r="B3811" s="41" t="s">
        <v>159</v>
      </c>
      <c r="C3811" s="43">
        <v>201</v>
      </c>
      <c r="D3811" s="41" t="s">
        <v>152</v>
      </c>
      <c r="E3811" s="41">
        <v>147005</v>
      </c>
      <c r="F3811" s="201" t="s">
        <v>252</v>
      </c>
      <c r="G3811" s="41"/>
      <c r="H3811" s="41"/>
      <c r="I3811" s="41">
        <v>8640</v>
      </c>
      <c r="J3811" s="203"/>
      <c r="K3811" s="286" t="s">
        <v>173</v>
      </c>
      <c r="L3811" s="94"/>
    </row>
    <row r="3812" spans="1:12" ht="15" customHeight="1">
      <c r="A3812" s="91">
        <v>2000010</v>
      </c>
      <c r="B3812" s="41" t="s">
        <v>159</v>
      </c>
      <c r="C3812" s="43">
        <v>201</v>
      </c>
      <c r="D3812" s="41" t="s">
        <v>152</v>
      </c>
      <c r="E3812" s="41">
        <v>147005</v>
      </c>
      <c r="F3812" s="201" t="s">
        <v>252</v>
      </c>
      <c r="G3812" s="41"/>
      <c r="H3812" s="41"/>
      <c r="I3812" s="41">
        <v>5520</v>
      </c>
      <c r="J3812" s="203"/>
      <c r="K3812" s="286" t="s">
        <v>173</v>
      </c>
      <c r="L3812" s="94"/>
    </row>
    <row r="3813" spans="1:12" ht="15" customHeight="1">
      <c r="A3813" s="91">
        <v>2000010</v>
      </c>
      <c r="B3813" s="41" t="s">
        <v>159</v>
      </c>
      <c r="C3813" s="43">
        <v>201</v>
      </c>
      <c r="D3813" s="41" t="s">
        <v>152</v>
      </c>
      <c r="E3813" s="41">
        <v>147005</v>
      </c>
      <c r="F3813" s="201" t="s">
        <v>252</v>
      </c>
      <c r="G3813" s="41"/>
      <c r="H3813" s="41"/>
      <c r="I3813" s="41">
        <v>5520</v>
      </c>
      <c r="J3813" s="203"/>
      <c r="K3813" s="286" t="s">
        <v>173</v>
      </c>
      <c r="L3813" s="94"/>
    </row>
    <row r="3814" spans="1:12" ht="15" customHeight="1">
      <c r="A3814" s="91">
        <v>2000010</v>
      </c>
      <c r="B3814" s="41" t="s">
        <v>159</v>
      </c>
      <c r="C3814" s="43">
        <v>201</v>
      </c>
      <c r="D3814" s="41" t="s">
        <v>152</v>
      </c>
      <c r="E3814" s="41">
        <v>147005</v>
      </c>
      <c r="F3814" s="201" t="s">
        <v>252</v>
      </c>
      <c r="G3814" s="41"/>
      <c r="H3814" s="41"/>
      <c r="I3814" s="41">
        <v>3960</v>
      </c>
      <c r="J3814" s="203"/>
      <c r="K3814" s="286" t="s">
        <v>173</v>
      </c>
      <c r="L3814" s="94"/>
    </row>
    <row r="3815" spans="1:12" ht="15" customHeight="1">
      <c r="A3815" s="91">
        <v>2000010</v>
      </c>
      <c r="B3815" s="41" t="s">
        <v>159</v>
      </c>
      <c r="C3815" s="43">
        <v>201</v>
      </c>
      <c r="D3815" s="41" t="s">
        <v>152</v>
      </c>
      <c r="E3815" s="41">
        <v>147005</v>
      </c>
      <c r="F3815" s="201" t="s">
        <v>252</v>
      </c>
      <c r="G3815" s="41"/>
      <c r="H3815" s="41"/>
      <c r="I3815" s="41">
        <v>3000</v>
      </c>
      <c r="J3815" s="203"/>
      <c r="K3815" s="286" t="s">
        <v>173</v>
      </c>
      <c r="L3815" s="94"/>
    </row>
    <row r="3816" spans="1:12" ht="15" customHeight="1">
      <c r="A3816" s="91">
        <v>2000010</v>
      </c>
      <c r="B3816" s="41" t="s">
        <v>159</v>
      </c>
      <c r="C3816" s="43">
        <v>201</v>
      </c>
      <c r="D3816" s="41" t="s">
        <v>152</v>
      </c>
      <c r="E3816" s="41">
        <v>147005</v>
      </c>
      <c r="F3816" s="201" t="s">
        <v>252</v>
      </c>
      <c r="G3816" s="41"/>
      <c r="H3816" s="41"/>
      <c r="I3816" s="41">
        <v>6000</v>
      </c>
      <c r="J3816" s="203"/>
      <c r="K3816" s="286" t="s">
        <v>173</v>
      </c>
      <c r="L3816" s="94"/>
    </row>
    <row r="3817" spans="1:12" ht="15" customHeight="1">
      <c r="A3817" s="91">
        <v>2000010</v>
      </c>
      <c r="B3817" s="41" t="s">
        <v>159</v>
      </c>
      <c r="C3817" s="43">
        <v>201</v>
      </c>
      <c r="D3817" s="41" t="s">
        <v>152</v>
      </c>
      <c r="E3817" s="41">
        <v>147005</v>
      </c>
      <c r="F3817" s="201" t="s">
        <v>252</v>
      </c>
      <c r="G3817" s="41"/>
      <c r="H3817" s="41"/>
      <c r="I3817" s="41">
        <v>1800</v>
      </c>
      <c r="J3817" s="203"/>
      <c r="K3817" s="286" t="s">
        <v>173</v>
      </c>
      <c r="L3817" s="94"/>
    </row>
    <row r="3818" spans="1:12" ht="15" customHeight="1">
      <c r="A3818" s="91">
        <v>2000010</v>
      </c>
      <c r="B3818" s="41" t="s">
        <v>159</v>
      </c>
      <c r="C3818" s="43">
        <v>201</v>
      </c>
      <c r="D3818" s="41" t="s">
        <v>152</v>
      </c>
      <c r="E3818" s="41">
        <v>147005</v>
      </c>
      <c r="F3818" s="201" t="s">
        <v>252</v>
      </c>
      <c r="G3818" s="41"/>
      <c r="H3818" s="41"/>
      <c r="I3818" s="41">
        <v>6720</v>
      </c>
      <c r="J3818" s="203"/>
      <c r="K3818" s="286" t="s">
        <v>173</v>
      </c>
      <c r="L3818" s="94"/>
    </row>
    <row r="3819" spans="1:12" ht="15" customHeight="1">
      <c r="A3819" s="91">
        <v>2000010</v>
      </c>
      <c r="B3819" s="41" t="s">
        <v>159</v>
      </c>
      <c r="C3819" s="43">
        <v>201</v>
      </c>
      <c r="D3819" s="41" t="s">
        <v>152</v>
      </c>
      <c r="E3819" s="41">
        <v>147005</v>
      </c>
      <c r="F3819" s="201" t="s">
        <v>252</v>
      </c>
      <c r="G3819" s="41"/>
      <c r="H3819" s="41"/>
      <c r="I3819" s="41">
        <v>6720</v>
      </c>
      <c r="J3819" s="203"/>
      <c r="K3819" s="286" t="s">
        <v>173</v>
      </c>
      <c r="L3819" s="94"/>
    </row>
    <row r="3820" spans="1:12" ht="15" customHeight="1">
      <c r="A3820" s="91">
        <v>2000010</v>
      </c>
      <c r="B3820" s="41" t="s">
        <v>159</v>
      </c>
      <c r="C3820" s="43">
        <v>201</v>
      </c>
      <c r="D3820" s="41" t="s">
        <v>152</v>
      </c>
      <c r="E3820" s="41">
        <v>147005</v>
      </c>
      <c r="F3820" s="201" t="s">
        <v>252</v>
      </c>
      <c r="G3820" s="41"/>
      <c r="H3820" s="41"/>
      <c r="I3820" s="41">
        <v>3360</v>
      </c>
      <c r="J3820" s="203"/>
      <c r="K3820" s="286" t="s">
        <v>173</v>
      </c>
      <c r="L3820" s="94"/>
    </row>
    <row r="3821" spans="1:12" ht="15" customHeight="1">
      <c r="A3821" s="91">
        <v>2000010</v>
      </c>
      <c r="B3821" s="41" t="s">
        <v>159</v>
      </c>
      <c r="C3821" s="43">
        <v>201</v>
      </c>
      <c r="D3821" s="41" t="s">
        <v>152</v>
      </c>
      <c r="E3821" s="41">
        <v>147006</v>
      </c>
      <c r="F3821" s="201" t="s">
        <v>253</v>
      </c>
      <c r="G3821" s="41"/>
      <c r="H3821" s="41"/>
      <c r="I3821" s="41">
        <v>4444.45</v>
      </c>
      <c r="J3821" s="203"/>
      <c r="K3821" s="286" t="s">
        <v>173</v>
      </c>
      <c r="L3821" s="94"/>
    </row>
    <row r="3822" spans="1:12" ht="15" customHeight="1">
      <c r="A3822" s="91">
        <v>2000010</v>
      </c>
      <c r="B3822" s="41" t="s">
        <v>159</v>
      </c>
      <c r="C3822" s="43">
        <v>201</v>
      </c>
      <c r="D3822" s="41" t="s">
        <v>152</v>
      </c>
      <c r="E3822" s="41">
        <v>147006</v>
      </c>
      <c r="F3822" s="201" t="s">
        <v>253</v>
      </c>
      <c r="G3822" s="41"/>
      <c r="H3822" s="41"/>
      <c r="I3822" s="41">
        <v>70155.8</v>
      </c>
      <c r="J3822" s="203"/>
      <c r="K3822" s="286" t="s">
        <v>173</v>
      </c>
      <c r="L3822" s="94"/>
    </row>
    <row r="3823" spans="1:12" ht="15" customHeight="1">
      <c r="A3823" s="91">
        <v>2000010</v>
      </c>
      <c r="B3823" s="41" t="s">
        <v>159</v>
      </c>
      <c r="C3823" s="43">
        <v>201</v>
      </c>
      <c r="D3823" s="41" t="s">
        <v>152</v>
      </c>
      <c r="E3823" s="41">
        <v>147006</v>
      </c>
      <c r="F3823" s="201" t="s">
        <v>253</v>
      </c>
      <c r="G3823" s="41"/>
      <c r="H3823" s="41"/>
      <c r="I3823" s="41">
        <v>4444.5</v>
      </c>
      <c r="J3823" s="203"/>
      <c r="K3823" s="286" t="s">
        <v>173</v>
      </c>
      <c r="L3823" s="94"/>
    </row>
    <row r="3824" spans="1:12" ht="15" customHeight="1">
      <c r="A3824" s="91">
        <v>2000010</v>
      </c>
      <c r="B3824" s="41" t="s">
        <v>159</v>
      </c>
      <c r="C3824" s="43">
        <v>201</v>
      </c>
      <c r="D3824" s="41" t="s">
        <v>152</v>
      </c>
      <c r="E3824" s="41">
        <v>147006</v>
      </c>
      <c r="F3824" s="201" t="s">
        <v>253</v>
      </c>
      <c r="G3824" s="41"/>
      <c r="H3824" s="41"/>
      <c r="I3824" s="41">
        <v>51494.82</v>
      </c>
      <c r="J3824" s="203"/>
      <c r="K3824" s="286" t="s">
        <v>173</v>
      </c>
      <c r="L3824" s="94"/>
    </row>
    <row r="3825" spans="1:12" ht="15" customHeight="1">
      <c r="A3825" s="91">
        <v>2000010</v>
      </c>
      <c r="B3825" s="41" t="s">
        <v>159</v>
      </c>
      <c r="C3825" s="43">
        <v>201</v>
      </c>
      <c r="D3825" s="41" t="s">
        <v>152</v>
      </c>
      <c r="E3825" s="41">
        <v>147006</v>
      </c>
      <c r="F3825" s="201" t="s">
        <v>253</v>
      </c>
      <c r="G3825" s="41"/>
      <c r="H3825" s="41"/>
      <c r="I3825" s="41">
        <v>17332.62</v>
      </c>
      <c r="J3825" s="203"/>
      <c r="K3825" s="286" t="s">
        <v>173</v>
      </c>
      <c r="L3825" s="94"/>
    </row>
    <row r="3826" spans="1:12" ht="15" customHeight="1">
      <c r="A3826" s="91">
        <v>2000010</v>
      </c>
      <c r="B3826" s="41" t="s">
        <v>159</v>
      </c>
      <c r="C3826" s="43">
        <v>201</v>
      </c>
      <c r="D3826" s="41" t="s">
        <v>152</v>
      </c>
      <c r="E3826" s="41">
        <v>147006</v>
      </c>
      <c r="F3826" s="201" t="s">
        <v>253</v>
      </c>
      <c r="G3826" s="41"/>
      <c r="H3826" s="41"/>
      <c r="I3826" s="41">
        <v>42205.8</v>
      </c>
      <c r="J3826" s="203"/>
      <c r="K3826" s="286" t="s">
        <v>173</v>
      </c>
      <c r="L3826" s="94"/>
    </row>
    <row r="3827" spans="1:12" ht="15" customHeight="1">
      <c r="A3827" s="91">
        <v>2000010</v>
      </c>
      <c r="B3827" s="41" t="s">
        <v>159</v>
      </c>
      <c r="C3827" s="43">
        <v>201</v>
      </c>
      <c r="D3827" s="41" t="s">
        <v>152</v>
      </c>
      <c r="E3827" s="41">
        <v>147006</v>
      </c>
      <c r="F3827" s="201" t="s">
        <v>253</v>
      </c>
      <c r="G3827" s="41"/>
      <c r="H3827" s="41"/>
      <c r="I3827" s="41">
        <v>12091.98</v>
      </c>
      <c r="J3827" s="203"/>
      <c r="K3827" s="286" t="s">
        <v>173</v>
      </c>
      <c r="L3827" s="94"/>
    </row>
    <row r="3828" spans="1:12" ht="15" customHeight="1">
      <c r="A3828" s="91">
        <v>2000010</v>
      </c>
      <c r="B3828" s="41" t="s">
        <v>159</v>
      </c>
      <c r="C3828" s="43">
        <v>201</v>
      </c>
      <c r="D3828" s="41" t="s">
        <v>152</v>
      </c>
      <c r="E3828" s="41">
        <v>147006</v>
      </c>
      <c r="F3828" s="201" t="s">
        <v>253</v>
      </c>
      <c r="G3828" s="41"/>
      <c r="H3828" s="41"/>
      <c r="I3828" s="41">
        <v>28980.36</v>
      </c>
      <c r="J3828" s="203"/>
      <c r="K3828" s="286" t="s">
        <v>173</v>
      </c>
      <c r="L3828" s="94"/>
    </row>
    <row r="3829" spans="1:12" ht="15" customHeight="1">
      <c r="A3829" s="91">
        <v>2000010</v>
      </c>
      <c r="B3829" s="41" t="s">
        <v>159</v>
      </c>
      <c r="C3829" s="43">
        <v>201</v>
      </c>
      <c r="D3829" s="41" t="s">
        <v>152</v>
      </c>
      <c r="E3829" s="41">
        <v>147006</v>
      </c>
      <c r="F3829" s="201" t="s">
        <v>253</v>
      </c>
      <c r="G3829" s="41"/>
      <c r="H3829" s="41"/>
      <c r="I3829" s="41">
        <v>12574.2</v>
      </c>
      <c r="J3829" s="203"/>
      <c r="K3829" s="286" t="s">
        <v>173</v>
      </c>
      <c r="L3829" s="94"/>
    </row>
    <row r="3830" spans="1:12" ht="15" customHeight="1">
      <c r="A3830" s="91">
        <v>2000010</v>
      </c>
      <c r="B3830" s="41" t="s">
        <v>159</v>
      </c>
      <c r="C3830" s="43">
        <v>201</v>
      </c>
      <c r="D3830" s="41" t="s">
        <v>152</v>
      </c>
      <c r="E3830" s="41">
        <v>147006</v>
      </c>
      <c r="F3830" s="201" t="s">
        <v>253</v>
      </c>
      <c r="G3830" s="41"/>
      <c r="H3830" s="41"/>
      <c r="I3830" s="41">
        <v>82278.48</v>
      </c>
      <c r="J3830" s="203"/>
      <c r="K3830" s="286" t="s">
        <v>173</v>
      </c>
      <c r="L3830" s="94"/>
    </row>
    <row r="3831" spans="1:12" ht="15" customHeight="1">
      <c r="A3831" s="91">
        <v>2000010</v>
      </c>
      <c r="B3831" s="41" t="s">
        <v>159</v>
      </c>
      <c r="C3831" s="43">
        <v>201</v>
      </c>
      <c r="D3831" s="41" t="s">
        <v>152</v>
      </c>
      <c r="E3831" s="41">
        <v>147006</v>
      </c>
      <c r="F3831" s="201" t="s">
        <v>253</v>
      </c>
      <c r="G3831" s="41"/>
      <c r="H3831" s="41"/>
      <c r="I3831" s="41">
        <v>8664.42</v>
      </c>
      <c r="J3831" s="203"/>
      <c r="K3831" s="286" t="s">
        <v>173</v>
      </c>
      <c r="L3831" s="94"/>
    </row>
    <row r="3832" spans="1:12" ht="15" customHeight="1">
      <c r="A3832" s="91">
        <v>2000010</v>
      </c>
      <c r="B3832" s="41" t="s">
        <v>159</v>
      </c>
      <c r="C3832" s="43">
        <v>201</v>
      </c>
      <c r="D3832" s="41" t="s">
        <v>152</v>
      </c>
      <c r="E3832" s="41">
        <v>147006</v>
      </c>
      <c r="F3832" s="201" t="s">
        <v>253</v>
      </c>
      <c r="G3832" s="41"/>
      <c r="H3832" s="41"/>
      <c r="I3832" s="41">
        <v>5333.34</v>
      </c>
      <c r="J3832" s="203"/>
      <c r="K3832" s="286" t="s">
        <v>173</v>
      </c>
      <c r="L3832" s="94"/>
    </row>
    <row r="3833" spans="1:12" ht="15" customHeight="1">
      <c r="A3833" s="91">
        <v>2000010</v>
      </c>
      <c r="B3833" s="41" t="s">
        <v>159</v>
      </c>
      <c r="C3833" s="43">
        <v>201</v>
      </c>
      <c r="D3833" s="41" t="s">
        <v>152</v>
      </c>
      <c r="E3833" s="41">
        <v>147006</v>
      </c>
      <c r="F3833" s="201" t="s">
        <v>253</v>
      </c>
      <c r="G3833" s="41"/>
      <c r="H3833" s="41"/>
      <c r="I3833" s="41">
        <v>10666.68</v>
      </c>
      <c r="J3833" s="203"/>
      <c r="K3833" s="286" t="s">
        <v>173</v>
      </c>
      <c r="L3833" s="94"/>
    </row>
    <row r="3834" spans="1:12" ht="15" customHeight="1">
      <c r="A3834" s="91">
        <v>2000010</v>
      </c>
      <c r="B3834" s="41" t="s">
        <v>159</v>
      </c>
      <c r="C3834" s="43">
        <v>201</v>
      </c>
      <c r="D3834" s="41" t="s">
        <v>152</v>
      </c>
      <c r="E3834" s="41">
        <v>147006</v>
      </c>
      <c r="F3834" s="201" t="s">
        <v>253</v>
      </c>
      <c r="G3834" s="41"/>
      <c r="H3834" s="41"/>
      <c r="I3834" s="41">
        <v>12666.66</v>
      </c>
      <c r="J3834" s="203"/>
      <c r="K3834" s="286" t="s">
        <v>173</v>
      </c>
      <c r="L3834" s="94"/>
    </row>
    <row r="3835" spans="1:12" ht="15" customHeight="1">
      <c r="A3835" s="91">
        <v>2000010</v>
      </c>
      <c r="B3835" s="41" t="s">
        <v>159</v>
      </c>
      <c r="C3835" s="43">
        <v>201</v>
      </c>
      <c r="D3835" s="41" t="s">
        <v>152</v>
      </c>
      <c r="E3835" s="41">
        <v>147006</v>
      </c>
      <c r="F3835" s="201" t="s">
        <v>253</v>
      </c>
      <c r="G3835" s="41"/>
      <c r="H3835" s="41"/>
      <c r="I3835" s="41">
        <v>19780.98</v>
      </c>
      <c r="J3835" s="203"/>
      <c r="K3835" s="286" t="s">
        <v>173</v>
      </c>
      <c r="L3835" s="94"/>
    </row>
    <row r="3836" spans="1:12" ht="15" customHeight="1">
      <c r="A3836" s="91">
        <v>2000010</v>
      </c>
      <c r="B3836" s="41" t="s">
        <v>159</v>
      </c>
      <c r="C3836" s="43">
        <v>201</v>
      </c>
      <c r="D3836" s="41" t="s">
        <v>152</v>
      </c>
      <c r="E3836" s="41">
        <v>147006</v>
      </c>
      <c r="F3836" s="201" t="s">
        <v>253</v>
      </c>
      <c r="G3836" s="41"/>
      <c r="H3836" s="41"/>
      <c r="I3836" s="41">
        <v>5333.34</v>
      </c>
      <c r="J3836" s="203"/>
      <c r="K3836" s="286" t="s">
        <v>173</v>
      </c>
      <c r="L3836" s="94"/>
    </row>
    <row r="3837" spans="1:12" ht="15" customHeight="1">
      <c r="A3837" s="91">
        <v>2000010</v>
      </c>
      <c r="B3837" s="41" t="s">
        <v>159</v>
      </c>
      <c r="C3837" s="43">
        <v>201</v>
      </c>
      <c r="D3837" s="41" t="s">
        <v>152</v>
      </c>
      <c r="E3837" s="41">
        <v>147006</v>
      </c>
      <c r="F3837" s="201" t="s">
        <v>253</v>
      </c>
      <c r="G3837" s="41"/>
      <c r="H3837" s="41"/>
      <c r="I3837" s="41">
        <v>31452.12</v>
      </c>
      <c r="J3837" s="203"/>
      <c r="K3837" s="286" t="s">
        <v>173</v>
      </c>
      <c r="L3837" s="94"/>
    </row>
    <row r="3838" spans="1:12" ht="15" customHeight="1">
      <c r="A3838" s="91">
        <v>2000010</v>
      </c>
      <c r="B3838" s="41" t="s">
        <v>159</v>
      </c>
      <c r="C3838" s="43">
        <v>201</v>
      </c>
      <c r="D3838" s="41" t="s">
        <v>152</v>
      </c>
      <c r="E3838" s="41">
        <v>147006</v>
      </c>
      <c r="F3838" s="201" t="s">
        <v>253</v>
      </c>
      <c r="G3838" s="41"/>
      <c r="H3838" s="41"/>
      <c r="I3838" s="41">
        <v>30604.44</v>
      </c>
      <c r="J3838" s="203"/>
      <c r="K3838" s="286" t="s">
        <v>173</v>
      </c>
      <c r="L3838" s="94"/>
    </row>
    <row r="3839" spans="1:12" ht="15" customHeight="1">
      <c r="A3839" s="91">
        <v>2000010</v>
      </c>
      <c r="B3839" s="41" t="s">
        <v>159</v>
      </c>
      <c r="C3839" s="43">
        <v>201</v>
      </c>
      <c r="D3839" s="41" t="s">
        <v>152</v>
      </c>
      <c r="E3839" s="41">
        <v>147006</v>
      </c>
      <c r="F3839" s="201" t="s">
        <v>253</v>
      </c>
      <c r="G3839" s="41"/>
      <c r="H3839" s="41"/>
      <c r="I3839" s="41">
        <v>14531.4</v>
      </c>
      <c r="J3839" s="203"/>
      <c r="K3839" s="286" t="s">
        <v>173</v>
      </c>
      <c r="L3839" s="94"/>
    </row>
    <row r="3840" spans="1:12" ht="15" customHeight="1">
      <c r="A3840" s="91">
        <v>2000010</v>
      </c>
      <c r="B3840" s="41" t="s">
        <v>159</v>
      </c>
      <c r="C3840" s="43">
        <v>201</v>
      </c>
      <c r="D3840" s="41" t="s">
        <v>152</v>
      </c>
      <c r="E3840" s="41">
        <v>147006</v>
      </c>
      <c r="F3840" s="201" t="s">
        <v>253</v>
      </c>
      <c r="G3840" s="41"/>
      <c r="H3840" s="41"/>
      <c r="I3840" s="41">
        <v>8012.94</v>
      </c>
      <c r="J3840" s="203"/>
      <c r="K3840" s="286" t="s">
        <v>173</v>
      </c>
      <c r="L3840" s="94"/>
    </row>
    <row r="3841" spans="1:12" ht="15" customHeight="1">
      <c r="A3841" s="91">
        <v>2000010</v>
      </c>
      <c r="B3841" s="41" t="s">
        <v>159</v>
      </c>
      <c r="C3841" s="43">
        <v>201</v>
      </c>
      <c r="D3841" s="41" t="s">
        <v>152</v>
      </c>
      <c r="E3841" s="41">
        <v>147006</v>
      </c>
      <c r="F3841" s="201" t="s">
        <v>253</v>
      </c>
      <c r="G3841" s="41"/>
      <c r="H3841" s="41"/>
      <c r="I3841" s="41">
        <v>92344.2</v>
      </c>
      <c r="J3841" s="203"/>
      <c r="K3841" s="286" t="s">
        <v>173</v>
      </c>
      <c r="L3841" s="94"/>
    </row>
    <row r="3842" spans="1:12" ht="15" customHeight="1">
      <c r="A3842" s="91">
        <v>2000010</v>
      </c>
      <c r="B3842" s="41" t="s">
        <v>159</v>
      </c>
      <c r="C3842" s="43">
        <v>201</v>
      </c>
      <c r="D3842" s="41" t="s">
        <v>152</v>
      </c>
      <c r="E3842" s="41">
        <v>147006</v>
      </c>
      <c r="F3842" s="201" t="s">
        <v>253</v>
      </c>
      <c r="G3842" s="41"/>
      <c r="H3842" s="41"/>
      <c r="I3842" s="41">
        <v>16337.76</v>
      </c>
      <c r="J3842" s="203"/>
      <c r="K3842" s="286" t="s">
        <v>173</v>
      </c>
      <c r="L3842" s="94"/>
    </row>
    <row r="3843" spans="1:12" ht="15" customHeight="1">
      <c r="A3843" s="91">
        <v>2000010</v>
      </c>
      <c r="B3843" s="41" t="s">
        <v>159</v>
      </c>
      <c r="C3843" s="43">
        <v>201</v>
      </c>
      <c r="D3843" s="41" t="s">
        <v>152</v>
      </c>
      <c r="E3843" s="41">
        <v>147006</v>
      </c>
      <c r="F3843" s="201" t="s">
        <v>253</v>
      </c>
      <c r="G3843" s="41"/>
      <c r="H3843" s="41"/>
      <c r="I3843" s="41">
        <v>3600</v>
      </c>
      <c r="J3843" s="203"/>
      <c r="K3843" s="286" t="s">
        <v>173</v>
      </c>
      <c r="L3843" s="94"/>
    </row>
    <row r="3844" spans="1:12" ht="15" customHeight="1">
      <c r="A3844" s="91">
        <v>2000010</v>
      </c>
      <c r="B3844" s="41" t="s">
        <v>159</v>
      </c>
      <c r="C3844" s="43">
        <v>201</v>
      </c>
      <c r="D3844" s="41" t="s">
        <v>152</v>
      </c>
      <c r="E3844" s="41">
        <v>147006</v>
      </c>
      <c r="F3844" s="201" t="s">
        <v>253</v>
      </c>
      <c r="G3844" s="41"/>
      <c r="H3844" s="41"/>
      <c r="I3844" s="41">
        <v>957</v>
      </c>
      <c r="J3844" s="203"/>
      <c r="K3844" s="286" t="s">
        <v>173</v>
      </c>
      <c r="L3844" s="94"/>
    </row>
    <row r="3845" spans="1:12" ht="15" customHeight="1">
      <c r="A3845" s="91">
        <v>2000010</v>
      </c>
      <c r="B3845" s="41" t="s">
        <v>159</v>
      </c>
      <c r="C3845" s="43">
        <v>201</v>
      </c>
      <c r="D3845" s="41" t="s">
        <v>152</v>
      </c>
      <c r="E3845" s="41">
        <v>147006</v>
      </c>
      <c r="F3845" s="201" t="s">
        <v>253</v>
      </c>
      <c r="G3845" s="41"/>
      <c r="H3845" s="41"/>
      <c r="I3845" s="41">
        <v>12000</v>
      </c>
      <c r="J3845" s="203"/>
      <c r="K3845" s="286" t="s">
        <v>173</v>
      </c>
      <c r="L3845" s="94"/>
    </row>
    <row r="3846" spans="1:12" ht="15" customHeight="1">
      <c r="A3846" s="91">
        <v>2000010</v>
      </c>
      <c r="B3846" s="41" t="s">
        <v>159</v>
      </c>
      <c r="C3846" s="43">
        <v>201</v>
      </c>
      <c r="D3846" s="41" t="s">
        <v>152</v>
      </c>
      <c r="E3846" s="41">
        <v>147006</v>
      </c>
      <c r="F3846" s="201" t="s">
        <v>253</v>
      </c>
      <c r="G3846" s="41"/>
      <c r="H3846" s="41"/>
      <c r="I3846" s="41">
        <v>13139</v>
      </c>
      <c r="J3846" s="203"/>
      <c r="K3846" s="286" t="s">
        <v>173</v>
      </c>
      <c r="L3846" s="94"/>
    </row>
    <row r="3847" spans="1:12" ht="15" customHeight="1">
      <c r="A3847" s="91">
        <v>2000010</v>
      </c>
      <c r="B3847" s="41" t="s">
        <v>159</v>
      </c>
      <c r="C3847" s="43">
        <v>201</v>
      </c>
      <c r="D3847" s="41" t="s">
        <v>152</v>
      </c>
      <c r="E3847" s="41">
        <v>147006</v>
      </c>
      <c r="F3847" s="201" t="s">
        <v>253</v>
      </c>
      <c r="G3847" s="41"/>
      <c r="H3847" s="41"/>
      <c r="I3847" s="41">
        <v>4814</v>
      </c>
      <c r="J3847" s="203"/>
      <c r="K3847" s="286" t="s">
        <v>173</v>
      </c>
      <c r="L3847" s="94"/>
    </row>
    <row r="3848" spans="1:12" ht="15" customHeight="1">
      <c r="A3848" s="91">
        <v>2000010</v>
      </c>
      <c r="B3848" s="41" t="s">
        <v>159</v>
      </c>
      <c r="C3848" s="43">
        <v>201</v>
      </c>
      <c r="D3848" s="41" t="s">
        <v>152</v>
      </c>
      <c r="E3848" s="41">
        <v>147006</v>
      </c>
      <c r="F3848" s="201" t="s">
        <v>253</v>
      </c>
      <c r="G3848" s="41"/>
      <c r="H3848" s="41"/>
      <c r="I3848" s="41">
        <v>12267</v>
      </c>
      <c r="J3848" s="203"/>
      <c r="K3848" s="286" t="s">
        <v>173</v>
      </c>
      <c r="L3848" s="94"/>
    </row>
    <row r="3849" spans="1:12" ht="15" customHeight="1">
      <c r="A3849" s="91">
        <v>2000010</v>
      </c>
      <c r="B3849" s="41" t="s">
        <v>159</v>
      </c>
      <c r="C3849" s="43">
        <v>201</v>
      </c>
      <c r="D3849" s="41" t="s">
        <v>152</v>
      </c>
      <c r="E3849" s="41">
        <v>147006</v>
      </c>
      <c r="F3849" s="201" t="s">
        <v>253</v>
      </c>
      <c r="G3849" s="41"/>
      <c r="H3849" s="41"/>
      <c r="I3849" s="41">
        <v>25540</v>
      </c>
      <c r="J3849" s="203"/>
      <c r="K3849" s="286" t="s">
        <v>173</v>
      </c>
      <c r="L3849" s="94"/>
    </row>
    <row r="3850" spans="1:12" ht="15" customHeight="1">
      <c r="A3850" s="91">
        <v>2000010</v>
      </c>
      <c r="B3850" s="41" t="s">
        <v>159</v>
      </c>
      <c r="C3850" s="43">
        <v>201</v>
      </c>
      <c r="D3850" s="41" t="s">
        <v>152</v>
      </c>
      <c r="E3850" s="41">
        <v>147006</v>
      </c>
      <c r="F3850" s="201" t="s">
        <v>253</v>
      </c>
      <c r="G3850" s="41"/>
      <c r="H3850" s="41"/>
      <c r="I3850" s="41">
        <v>2667</v>
      </c>
      <c r="J3850" s="203"/>
      <c r="K3850" s="286" t="s">
        <v>173</v>
      </c>
      <c r="L3850" s="94"/>
    </row>
    <row r="3851" spans="1:12" ht="15" customHeight="1">
      <c r="A3851" s="91">
        <v>2000010</v>
      </c>
      <c r="B3851" s="41" t="s">
        <v>159</v>
      </c>
      <c r="C3851" s="43">
        <v>201</v>
      </c>
      <c r="D3851" s="41" t="s">
        <v>152</v>
      </c>
      <c r="E3851" s="41">
        <v>147006</v>
      </c>
      <c r="F3851" s="201" t="s">
        <v>253</v>
      </c>
      <c r="G3851" s="41"/>
      <c r="H3851" s="41"/>
      <c r="I3851" s="41">
        <v>15387</v>
      </c>
      <c r="J3851" s="203"/>
      <c r="K3851" s="286" t="s">
        <v>173</v>
      </c>
      <c r="L3851" s="94"/>
    </row>
    <row r="3852" spans="1:12" ht="15" customHeight="1">
      <c r="A3852" s="91">
        <v>2000010</v>
      </c>
      <c r="B3852" s="41" t="s">
        <v>159</v>
      </c>
      <c r="C3852" s="43">
        <v>201</v>
      </c>
      <c r="D3852" s="41" t="s">
        <v>152</v>
      </c>
      <c r="E3852" s="41">
        <v>147006</v>
      </c>
      <c r="F3852" s="201" t="s">
        <v>253</v>
      </c>
      <c r="G3852" s="41"/>
      <c r="H3852" s="41"/>
      <c r="I3852" s="41">
        <v>34522</v>
      </c>
      <c r="J3852" s="203"/>
      <c r="K3852" s="286" t="s">
        <v>173</v>
      </c>
      <c r="L3852" s="94"/>
    </row>
    <row r="3853" spans="1:12" ht="15" customHeight="1">
      <c r="A3853" s="91">
        <v>2000010</v>
      </c>
      <c r="B3853" s="41" t="s">
        <v>159</v>
      </c>
      <c r="C3853" s="43">
        <v>201</v>
      </c>
      <c r="D3853" s="41" t="s">
        <v>152</v>
      </c>
      <c r="E3853" s="41">
        <v>147006</v>
      </c>
      <c r="F3853" s="201" t="s">
        <v>253</v>
      </c>
      <c r="G3853" s="41"/>
      <c r="H3853" s="41"/>
      <c r="I3853" s="41">
        <v>18035</v>
      </c>
      <c r="J3853" s="203"/>
      <c r="K3853" s="286" t="s">
        <v>173</v>
      </c>
      <c r="L3853" s="94"/>
    </row>
    <row r="3854" spans="1:12" ht="15" customHeight="1">
      <c r="A3854" s="91">
        <v>2000010</v>
      </c>
      <c r="B3854" s="41" t="s">
        <v>159</v>
      </c>
      <c r="C3854" s="43">
        <v>201</v>
      </c>
      <c r="D3854" s="41" t="s">
        <v>152</v>
      </c>
      <c r="E3854" s="41">
        <v>147006</v>
      </c>
      <c r="F3854" s="201" t="s">
        <v>253</v>
      </c>
      <c r="G3854" s="41"/>
      <c r="H3854" s="41"/>
      <c r="I3854" s="41">
        <v>10667</v>
      </c>
      <c r="J3854" s="203"/>
      <c r="K3854" s="286" t="s">
        <v>173</v>
      </c>
      <c r="L3854" s="94"/>
    </row>
    <row r="3855" spans="1:12" ht="15" customHeight="1">
      <c r="A3855" s="91">
        <v>2000010</v>
      </c>
      <c r="B3855" s="41" t="s">
        <v>159</v>
      </c>
      <c r="C3855" s="43">
        <v>201</v>
      </c>
      <c r="D3855" s="41" t="s">
        <v>152</v>
      </c>
      <c r="E3855" s="41">
        <v>147006</v>
      </c>
      <c r="F3855" s="201" t="s">
        <v>253</v>
      </c>
      <c r="G3855" s="41"/>
      <c r="H3855" s="41"/>
      <c r="I3855" s="41">
        <v>2667</v>
      </c>
      <c r="J3855" s="203"/>
      <c r="K3855" s="286" t="s">
        <v>173</v>
      </c>
      <c r="L3855" s="94"/>
    </row>
    <row r="3856" spans="1:12" ht="15" customHeight="1">
      <c r="A3856" s="91">
        <v>2000010</v>
      </c>
      <c r="B3856" s="41" t="s">
        <v>159</v>
      </c>
      <c r="C3856" s="43">
        <v>201</v>
      </c>
      <c r="D3856" s="41" t="s">
        <v>152</v>
      </c>
      <c r="E3856" s="41">
        <v>147006</v>
      </c>
      <c r="F3856" s="201" t="s">
        <v>253</v>
      </c>
      <c r="G3856" s="41"/>
      <c r="H3856" s="41"/>
      <c r="I3856" s="41">
        <v>9000</v>
      </c>
      <c r="J3856" s="203"/>
      <c r="K3856" s="286" t="s">
        <v>173</v>
      </c>
      <c r="L3856" s="94"/>
    </row>
    <row r="3857" spans="1:12" ht="15" customHeight="1">
      <c r="A3857" s="91">
        <v>2000010</v>
      </c>
      <c r="B3857" s="41" t="s">
        <v>159</v>
      </c>
      <c r="C3857" s="43">
        <v>201</v>
      </c>
      <c r="D3857" s="41" t="s">
        <v>152</v>
      </c>
      <c r="E3857" s="41">
        <v>147006</v>
      </c>
      <c r="F3857" s="201" t="s">
        <v>253</v>
      </c>
      <c r="G3857" s="41"/>
      <c r="H3857" s="41"/>
      <c r="I3857" s="41">
        <v>5334</v>
      </c>
      <c r="J3857" s="203"/>
      <c r="K3857" s="286" t="s">
        <v>173</v>
      </c>
      <c r="L3857" s="94"/>
    </row>
    <row r="3858" spans="1:12" ht="15" customHeight="1">
      <c r="A3858" s="91">
        <v>2000010</v>
      </c>
      <c r="B3858" s="41" t="s">
        <v>159</v>
      </c>
      <c r="C3858" s="43">
        <v>201</v>
      </c>
      <c r="D3858" s="41" t="s">
        <v>152</v>
      </c>
      <c r="E3858" s="41">
        <v>147006</v>
      </c>
      <c r="F3858" s="201" t="s">
        <v>253</v>
      </c>
      <c r="G3858" s="41"/>
      <c r="H3858" s="41"/>
      <c r="I3858" s="41">
        <v>3362</v>
      </c>
      <c r="J3858" s="203"/>
      <c r="K3858" s="286" t="s">
        <v>173</v>
      </c>
      <c r="L3858" s="94"/>
    </row>
    <row r="3859" spans="1:12" ht="15" customHeight="1">
      <c r="A3859" s="91">
        <v>2000010</v>
      </c>
      <c r="B3859" s="41" t="s">
        <v>159</v>
      </c>
      <c r="C3859" s="43">
        <v>201</v>
      </c>
      <c r="D3859" s="41" t="s">
        <v>152</v>
      </c>
      <c r="E3859" s="41">
        <v>147006</v>
      </c>
      <c r="F3859" s="201" t="s">
        <v>253</v>
      </c>
      <c r="G3859" s="41"/>
      <c r="H3859" s="41"/>
      <c r="I3859" s="41">
        <v>5907</v>
      </c>
      <c r="J3859" s="203"/>
      <c r="K3859" s="286" t="s">
        <v>173</v>
      </c>
      <c r="L3859" s="94"/>
    </row>
    <row r="3860" spans="1:12" ht="15" customHeight="1">
      <c r="A3860" s="91">
        <v>2000010</v>
      </c>
      <c r="B3860" s="41" t="s">
        <v>159</v>
      </c>
      <c r="C3860" s="43">
        <v>201</v>
      </c>
      <c r="D3860" s="41" t="s">
        <v>152</v>
      </c>
      <c r="E3860" s="41">
        <v>147006</v>
      </c>
      <c r="F3860" s="201" t="s">
        <v>253</v>
      </c>
      <c r="G3860" s="41"/>
      <c r="H3860" s="41"/>
      <c r="I3860" s="41">
        <v>10182</v>
      </c>
      <c r="J3860" s="203"/>
      <c r="K3860" s="286" t="s">
        <v>173</v>
      </c>
      <c r="L3860" s="94"/>
    </row>
    <row r="3861" spans="1:12" ht="15" customHeight="1">
      <c r="A3861" s="91">
        <v>2000010</v>
      </c>
      <c r="B3861" s="41" t="s">
        <v>159</v>
      </c>
      <c r="C3861" s="43">
        <v>201</v>
      </c>
      <c r="D3861" s="41" t="s">
        <v>152</v>
      </c>
      <c r="E3861" s="41">
        <v>147006</v>
      </c>
      <c r="F3861" s="201" t="s">
        <v>253</v>
      </c>
      <c r="G3861" s="41"/>
      <c r="H3861" s="41"/>
      <c r="I3861" s="41">
        <v>2667</v>
      </c>
      <c r="J3861" s="203"/>
      <c r="K3861" s="286" t="s">
        <v>173</v>
      </c>
      <c r="L3861" s="94"/>
    </row>
    <row r="3862" spans="1:12" ht="15" customHeight="1">
      <c r="A3862" s="91">
        <v>2000010</v>
      </c>
      <c r="B3862" s="41" t="s">
        <v>159</v>
      </c>
      <c r="C3862" s="43">
        <v>201</v>
      </c>
      <c r="D3862" s="41" t="s">
        <v>152</v>
      </c>
      <c r="E3862" s="41">
        <v>147006</v>
      </c>
      <c r="F3862" s="201" t="s">
        <v>253</v>
      </c>
      <c r="G3862" s="41"/>
      <c r="H3862" s="41"/>
      <c r="I3862" s="41">
        <v>16309</v>
      </c>
      <c r="J3862" s="203"/>
      <c r="K3862" s="286" t="s">
        <v>173</v>
      </c>
      <c r="L3862" s="94"/>
    </row>
    <row r="3863" spans="1:12" ht="15" customHeight="1">
      <c r="A3863" s="91">
        <v>2001011</v>
      </c>
      <c r="B3863" s="41" t="s">
        <v>97</v>
      </c>
      <c r="C3863" s="43">
        <v>201</v>
      </c>
      <c r="D3863" s="41" t="s">
        <v>152</v>
      </c>
      <c r="E3863" s="41">
        <v>150002</v>
      </c>
      <c r="F3863" s="201" t="s">
        <v>254</v>
      </c>
      <c r="G3863" s="41"/>
      <c r="H3863" s="41"/>
      <c r="I3863" s="41">
        <v>470</v>
      </c>
      <c r="J3863" s="203"/>
      <c r="K3863" s="286" t="s">
        <v>154</v>
      </c>
      <c r="L3863" s="94"/>
    </row>
    <row r="3864" spans="1:12" ht="15" customHeight="1">
      <c r="A3864" s="91">
        <v>2001051</v>
      </c>
      <c r="B3864" s="41" t="s">
        <v>87</v>
      </c>
      <c r="C3864" s="43">
        <v>201</v>
      </c>
      <c r="D3864" s="41" t="s">
        <v>152</v>
      </c>
      <c r="E3864" s="41">
        <v>150002</v>
      </c>
      <c r="F3864" s="201" t="s">
        <v>254</v>
      </c>
      <c r="G3864" s="41"/>
      <c r="H3864" s="41"/>
      <c r="I3864" s="41">
        <v>30.52</v>
      </c>
      <c r="J3864" s="203"/>
      <c r="K3864" s="286" t="s">
        <v>154</v>
      </c>
      <c r="L3864" s="94"/>
    </row>
    <row r="3865" spans="1:12" ht="15" customHeight="1">
      <c r="A3865" s="91">
        <v>2001041</v>
      </c>
      <c r="B3865" s="41" t="s">
        <v>98</v>
      </c>
      <c r="C3865" s="43">
        <v>201</v>
      </c>
      <c r="D3865" s="41" t="s">
        <v>152</v>
      </c>
      <c r="E3865" s="41">
        <v>150002</v>
      </c>
      <c r="F3865" s="201" t="s">
        <v>254</v>
      </c>
      <c r="G3865" s="41"/>
      <c r="H3865" s="41"/>
      <c r="I3865" s="41">
        <v>35</v>
      </c>
      <c r="J3865" s="203"/>
      <c r="K3865" s="286" t="s">
        <v>154</v>
      </c>
      <c r="L3865" s="94"/>
    </row>
    <row r="3866" spans="1:12" ht="15" customHeight="1">
      <c r="A3866" s="91">
        <v>2001021</v>
      </c>
      <c r="B3866" s="41" t="s">
        <v>89</v>
      </c>
      <c r="C3866" s="43">
        <v>201</v>
      </c>
      <c r="D3866" s="41" t="s">
        <v>152</v>
      </c>
      <c r="E3866" s="41">
        <v>150002</v>
      </c>
      <c r="F3866" s="201" t="s">
        <v>254</v>
      </c>
      <c r="G3866" s="41"/>
      <c r="H3866" s="41"/>
      <c r="I3866" s="41">
        <v>35</v>
      </c>
      <c r="J3866" s="203"/>
      <c r="K3866" s="286" t="s">
        <v>154</v>
      </c>
      <c r="L3866" s="94"/>
    </row>
    <row r="3867" spans="1:12" ht="15" customHeight="1">
      <c r="A3867" s="91">
        <v>2001041</v>
      </c>
      <c r="B3867" s="41" t="s">
        <v>98</v>
      </c>
      <c r="C3867" s="43">
        <v>201</v>
      </c>
      <c r="D3867" s="41" t="s">
        <v>152</v>
      </c>
      <c r="E3867" s="41">
        <v>150002</v>
      </c>
      <c r="F3867" s="201" t="s">
        <v>254</v>
      </c>
      <c r="G3867" s="41"/>
      <c r="H3867" s="41"/>
      <c r="I3867" s="41">
        <v>35</v>
      </c>
      <c r="J3867" s="203"/>
      <c r="K3867" s="286" t="s">
        <v>154</v>
      </c>
      <c r="L3867" s="94"/>
    </row>
    <row r="3868" spans="1:12" ht="15" customHeight="1">
      <c r="A3868" s="91">
        <v>2001021</v>
      </c>
      <c r="B3868" s="41" t="s">
        <v>89</v>
      </c>
      <c r="C3868" s="43">
        <v>201</v>
      </c>
      <c r="D3868" s="41" t="s">
        <v>152</v>
      </c>
      <c r="E3868" s="41">
        <v>150002</v>
      </c>
      <c r="F3868" s="201" t="s">
        <v>254</v>
      </c>
      <c r="G3868" s="41"/>
      <c r="H3868" s="41"/>
      <c r="I3868" s="41">
        <v>42.44</v>
      </c>
      <c r="J3868" s="203"/>
      <c r="K3868" s="286" t="s">
        <v>154</v>
      </c>
      <c r="L3868" s="94"/>
    </row>
    <row r="3869" spans="1:12" ht="15" customHeight="1">
      <c r="A3869" s="91">
        <v>2001011</v>
      </c>
      <c r="B3869" s="41" t="s">
        <v>97</v>
      </c>
      <c r="C3869" s="43">
        <v>201</v>
      </c>
      <c r="D3869" s="41" t="s">
        <v>152</v>
      </c>
      <c r="E3869" s="41">
        <v>150002</v>
      </c>
      <c r="F3869" s="201" t="s">
        <v>254</v>
      </c>
      <c r="G3869" s="41"/>
      <c r="H3869" s="41"/>
      <c r="I3869" s="41">
        <v>35</v>
      </c>
      <c r="J3869" s="203"/>
      <c r="K3869" s="286" t="s">
        <v>154</v>
      </c>
      <c r="L3869" s="94"/>
    </row>
    <row r="3870" spans="1:12" ht="15" customHeight="1">
      <c r="A3870" s="91">
        <v>2001041</v>
      </c>
      <c r="B3870" s="41" t="s">
        <v>98</v>
      </c>
      <c r="C3870" s="43">
        <v>201</v>
      </c>
      <c r="D3870" s="41" t="s">
        <v>152</v>
      </c>
      <c r="E3870" s="41">
        <v>150002</v>
      </c>
      <c r="F3870" s="201" t="s">
        <v>254</v>
      </c>
      <c r="G3870" s="41"/>
      <c r="H3870" s="41"/>
      <c r="I3870" s="41">
        <v>347.41</v>
      </c>
      <c r="J3870" s="203"/>
      <c r="K3870" s="286" t="s">
        <v>154</v>
      </c>
      <c r="L3870" s="94"/>
    </row>
    <row r="3871" spans="1:12" ht="15" customHeight="1">
      <c r="A3871" s="91">
        <v>2001011</v>
      </c>
      <c r="B3871" s="41" t="s">
        <v>97</v>
      </c>
      <c r="C3871" s="43">
        <v>201</v>
      </c>
      <c r="D3871" s="41" t="s">
        <v>152</v>
      </c>
      <c r="E3871" s="41">
        <v>150002</v>
      </c>
      <c r="F3871" s="201" t="s">
        <v>254</v>
      </c>
      <c r="G3871" s="41"/>
      <c r="H3871" s="41"/>
      <c r="I3871" s="41">
        <v>957.97</v>
      </c>
      <c r="J3871" s="203"/>
      <c r="K3871" s="286" t="s">
        <v>154</v>
      </c>
      <c r="L3871" s="94"/>
    </row>
    <row r="3872" spans="1:12" ht="15" customHeight="1">
      <c r="A3872" s="91">
        <v>2001041</v>
      </c>
      <c r="B3872" s="41" t="s">
        <v>98</v>
      </c>
      <c r="C3872" s="43">
        <v>201</v>
      </c>
      <c r="D3872" s="41" t="s">
        <v>152</v>
      </c>
      <c r="E3872" s="41">
        <v>150002</v>
      </c>
      <c r="F3872" s="201" t="s">
        <v>254</v>
      </c>
      <c r="G3872" s="41"/>
      <c r="H3872" s="41"/>
      <c r="I3872" s="41">
        <v>34.25</v>
      </c>
      <c r="J3872" s="203"/>
      <c r="K3872" s="286" t="s">
        <v>154</v>
      </c>
      <c r="L3872" s="94"/>
    </row>
    <row r="3873" spans="1:12" ht="15" customHeight="1">
      <c r="A3873" s="91">
        <v>2001011</v>
      </c>
      <c r="B3873" s="41" t="s">
        <v>97</v>
      </c>
      <c r="C3873" s="43">
        <v>201</v>
      </c>
      <c r="D3873" s="41" t="s">
        <v>152</v>
      </c>
      <c r="E3873" s="41">
        <v>155000</v>
      </c>
      <c r="F3873" s="201" t="s">
        <v>255</v>
      </c>
      <c r="G3873" s="41"/>
      <c r="H3873" s="41"/>
      <c r="I3873" s="41">
        <v>26667</v>
      </c>
      <c r="J3873" s="203"/>
      <c r="K3873" s="286" t="s">
        <v>154</v>
      </c>
      <c r="L3873" s="94"/>
    </row>
    <row r="3874" spans="1:12" ht="15" customHeight="1">
      <c r="A3874" s="91">
        <v>2001041</v>
      </c>
      <c r="B3874" s="41" t="s">
        <v>98</v>
      </c>
      <c r="C3874" s="43">
        <v>201</v>
      </c>
      <c r="D3874" s="41" t="s">
        <v>152</v>
      </c>
      <c r="E3874" s="41">
        <v>155000</v>
      </c>
      <c r="F3874" s="201" t="s">
        <v>255</v>
      </c>
      <c r="G3874" s="41"/>
      <c r="H3874" s="41"/>
      <c r="I3874" s="41">
        <v>80000</v>
      </c>
      <c r="J3874" s="203"/>
      <c r="K3874" s="286" t="s">
        <v>154</v>
      </c>
      <c r="L3874" s="94"/>
    </row>
    <row r="3875" spans="1:12" ht="15" customHeight="1">
      <c r="A3875" s="91">
        <v>2001021</v>
      </c>
      <c r="B3875" s="41" t="s">
        <v>89</v>
      </c>
      <c r="C3875" s="43">
        <v>201</v>
      </c>
      <c r="D3875" s="41" t="s">
        <v>152</v>
      </c>
      <c r="E3875" s="41">
        <v>155000</v>
      </c>
      <c r="F3875" s="201" t="s">
        <v>255</v>
      </c>
      <c r="G3875" s="41"/>
      <c r="H3875" s="41"/>
      <c r="I3875" s="41">
        <v>58333</v>
      </c>
      <c r="J3875" s="203"/>
      <c r="K3875" s="286" t="s">
        <v>154</v>
      </c>
      <c r="L3875" s="94"/>
    </row>
    <row r="3876" spans="1:12" ht="15" customHeight="1">
      <c r="A3876" s="91">
        <v>2001021</v>
      </c>
      <c r="B3876" s="41" t="s">
        <v>89</v>
      </c>
      <c r="C3876" s="43">
        <v>201</v>
      </c>
      <c r="D3876" s="41" t="s">
        <v>152</v>
      </c>
      <c r="E3876" s="41">
        <v>155000</v>
      </c>
      <c r="F3876" s="201" t="s">
        <v>255</v>
      </c>
      <c r="G3876" s="41"/>
      <c r="H3876" s="41"/>
      <c r="I3876" s="41">
        <v>-7142.88</v>
      </c>
      <c r="J3876" s="203"/>
      <c r="K3876" s="286" t="s">
        <v>154</v>
      </c>
      <c r="L3876" s="94"/>
    </row>
    <row r="3877" spans="1:12" ht="15" customHeight="1">
      <c r="A3877" s="91">
        <v>2001021</v>
      </c>
      <c r="B3877" s="41" t="s">
        <v>89</v>
      </c>
      <c r="C3877" s="43">
        <v>201</v>
      </c>
      <c r="D3877" s="41" t="s">
        <v>152</v>
      </c>
      <c r="E3877" s="41">
        <v>155000</v>
      </c>
      <c r="F3877" s="201" t="s">
        <v>255</v>
      </c>
      <c r="G3877" s="41"/>
      <c r="H3877" s="41"/>
      <c r="I3877" s="41">
        <v>-3922.33</v>
      </c>
      <c r="J3877" s="203"/>
      <c r="K3877" s="286" t="s">
        <v>154</v>
      </c>
      <c r="L3877" s="94"/>
    </row>
    <row r="3878" spans="1:12" ht="15" customHeight="1">
      <c r="A3878" s="91">
        <v>2001011</v>
      </c>
      <c r="B3878" s="41" t="s">
        <v>97</v>
      </c>
      <c r="C3878" s="43">
        <v>201</v>
      </c>
      <c r="D3878" s="41" t="s">
        <v>152</v>
      </c>
      <c r="E3878" s="41">
        <v>155000</v>
      </c>
      <c r="F3878" s="201" t="s">
        <v>255</v>
      </c>
      <c r="G3878" s="41"/>
      <c r="H3878" s="41"/>
      <c r="I3878" s="41">
        <v>6133</v>
      </c>
      <c r="J3878" s="203"/>
      <c r="K3878" s="286" t="s">
        <v>154</v>
      </c>
      <c r="L3878" s="94"/>
    </row>
    <row r="3879" spans="1:12" ht="15" customHeight="1">
      <c r="A3879" s="91">
        <v>2001041</v>
      </c>
      <c r="B3879" s="41" t="s">
        <v>98</v>
      </c>
      <c r="C3879" s="43">
        <v>201</v>
      </c>
      <c r="D3879" s="41" t="s">
        <v>152</v>
      </c>
      <c r="E3879" s="41">
        <v>155000</v>
      </c>
      <c r="F3879" s="201" t="s">
        <v>255</v>
      </c>
      <c r="G3879" s="41"/>
      <c r="H3879" s="41"/>
      <c r="I3879" s="41">
        <v>18400</v>
      </c>
      <c r="J3879" s="203"/>
      <c r="K3879" s="286" t="s">
        <v>154</v>
      </c>
      <c r="L3879" s="94"/>
    </row>
    <row r="3880" spans="1:12" ht="15" customHeight="1">
      <c r="A3880" s="91">
        <v>2001021</v>
      </c>
      <c r="B3880" s="41" t="s">
        <v>89</v>
      </c>
      <c r="C3880" s="43">
        <v>201</v>
      </c>
      <c r="D3880" s="41" t="s">
        <v>152</v>
      </c>
      <c r="E3880" s="41">
        <v>155000</v>
      </c>
      <c r="F3880" s="201" t="s">
        <v>255</v>
      </c>
      <c r="G3880" s="41"/>
      <c r="H3880" s="41"/>
      <c r="I3880" s="41">
        <v>13417</v>
      </c>
      <c r="J3880" s="203"/>
      <c r="K3880" s="286" t="s">
        <v>154</v>
      </c>
      <c r="L3880" s="94"/>
    </row>
    <row r="3881" spans="1:12" ht="15" customHeight="1">
      <c r="A3881" s="91">
        <v>2001021</v>
      </c>
      <c r="B3881" s="41" t="s">
        <v>89</v>
      </c>
      <c r="C3881" s="43">
        <v>201</v>
      </c>
      <c r="D3881" s="41" t="s">
        <v>152</v>
      </c>
      <c r="E3881" s="41">
        <v>155000</v>
      </c>
      <c r="F3881" s="201" t="s">
        <v>255</v>
      </c>
      <c r="G3881" s="41"/>
      <c r="H3881" s="41"/>
      <c r="I3881" s="41">
        <v>-3429.47</v>
      </c>
      <c r="J3881" s="203"/>
      <c r="K3881" s="286" t="s">
        <v>154</v>
      </c>
      <c r="L3881" s="94"/>
    </row>
    <row r="3882" spans="1:12" ht="15" customHeight="1">
      <c r="A3882" s="91">
        <v>2001041</v>
      </c>
      <c r="B3882" s="41" t="s">
        <v>98</v>
      </c>
      <c r="C3882" s="43">
        <v>201</v>
      </c>
      <c r="D3882" s="41" t="s">
        <v>152</v>
      </c>
      <c r="E3882" s="41">
        <v>155000</v>
      </c>
      <c r="F3882" s="201" t="s">
        <v>255</v>
      </c>
      <c r="G3882" s="41"/>
      <c r="H3882" s="41"/>
      <c r="I3882" s="41">
        <v>-1447.32</v>
      </c>
      <c r="J3882" s="203"/>
      <c r="K3882" s="286" t="s">
        <v>154</v>
      </c>
      <c r="L3882" s="94"/>
    </row>
    <row r="3883" spans="1:12" ht="15" customHeight="1">
      <c r="A3883" s="91">
        <v>2001021</v>
      </c>
      <c r="B3883" s="41" t="s">
        <v>89</v>
      </c>
      <c r="C3883" s="43">
        <v>201</v>
      </c>
      <c r="D3883" s="41" t="s">
        <v>152</v>
      </c>
      <c r="E3883" s="41">
        <v>155000</v>
      </c>
      <c r="F3883" s="201" t="s">
        <v>255</v>
      </c>
      <c r="G3883" s="41"/>
      <c r="H3883" s="41"/>
      <c r="I3883" s="41">
        <v>-37973.129999999997</v>
      </c>
      <c r="J3883" s="203"/>
      <c r="K3883" s="286" t="s">
        <v>154</v>
      </c>
      <c r="L3883" s="94"/>
    </row>
    <row r="3884" spans="1:12" ht="15" customHeight="1">
      <c r="A3884" s="91">
        <v>2001021</v>
      </c>
      <c r="B3884" s="41" t="s">
        <v>89</v>
      </c>
      <c r="C3884" s="43">
        <v>201</v>
      </c>
      <c r="D3884" s="41" t="s">
        <v>152</v>
      </c>
      <c r="E3884" s="41">
        <v>155000</v>
      </c>
      <c r="F3884" s="201" t="s">
        <v>255</v>
      </c>
      <c r="G3884" s="41"/>
      <c r="H3884" s="41"/>
      <c r="I3884" s="41">
        <v>-1</v>
      </c>
      <c r="J3884" s="203"/>
      <c r="K3884" s="286" t="s">
        <v>154</v>
      </c>
      <c r="L3884" s="94"/>
    </row>
    <row r="3885" spans="1:12" ht="15" customHeight="1">
      <c r="A3885" s="91">
        <v>2000010</v>
      </c>
      <c r="B3885" s="41" t="s">
        <v>159</v>
      </c>
      <c r="C3885" s="43">
        <v>201</v>
      </c>
      <c r="D3885" s="41" t="s">
        <v>152</v>
      </c>
      <c r="E3885" s="41">
        <v>160010</v>
      </c>
      <c r="F3885" s="42" t="s">
        <v>256</v>
      </c>
      <c r="G3885" s="41"/>
      <c r="H3885" s="41"/>
      <c r="I3885" s="41">
        <v>840</v>
      </c>
      <c r="J3885" s="203"/>
      <c r="K3885" s="286" t="s">
        <v>167</v>
      </c>
      <c r="L3885" s="94"/>
    </row>
    <row r="3886" spans="1:12" ht="15" customHeight="1">
      <c r="A3886" s="91">
        <v>2001011</v>
      </c>
      <c r="B3886" s="41" t="s">
        <v>97</v>
      </c>
      <c r="C3886" s="43">
        <v>201</v>
      </c>
      <c r="D3886" s="41" t="s">
        <v>152</v>
      </c>
      <c r="E3886" s="41">
        <v>160010</v>
      </c>
      <c r="F3886" s="42" t="s">
        <v>256</v>
      </c>
      <c r="G3886" s="41"/>
      <c r="H3886" s="41"/>
      <c r="I3886" s="41">
        <v>-4400</v>
      </c>
      <c r="J3886" s="203"/>
      <c r="K3886" s="286" t="s">
        <v>167</v>
      </c>
      <c r="L3886" s="94"/>
    </row>
    <row r="3887" spans="1:12" ht="15" customHeight="1">
      <c r="A3887" s="91">
        <v>2001041</v>
      </c>
      <c r="B3887" s="41" t="s">
        <v>98</v>
      </c>
      <c r="C3887" s="43">
        <v>201</v>
      </c>
      <c r="D3887" s="41" t="s">
        <v>152</v>
      </c>
      <c r="E3887" s="41">
        <v>160010</v>
      </c>
      <c r="F3887" s="42" t="s">
        <v>256</v>
      </c>
      <c r="G3887" s="41"/>
      <c r="H3887" s="41"/>
      <c r="I3887" s="41">
        <v>-8600</v>
      </c>
      <c r="J3887" s="203"/>
      <c r="K3887" s="286" t="s">
        <v>165</v>
      </c>
      <c r="L3887" s="94"/>
    </row>
    <row r="3888" spans="1:12" ht="15" customHeight="1">
      <c r="A3888" s="91">
        <v>2001051</v>
      </c>
      <c r="B3888" s="41" t="s">
        <v>87</v>
      </c>
      <c r="C3888" s="43">
        <v>201</v>
      </c>
      <c r="D3888" s="41" t="s">
        <v>152</v>
      </c>
      <c r="E3888" s="41">
        <v>160010</v>
      </c>
      <c r="F3888" s="42" t="s">
        <v>256</v>
      </c>
      <c r="G3888" s="41"/>
      <c r="H3888" s="41"/>
      <c r="I3888" s="41">
        <v>-4000</v>
      </c>
      <c r="J3888" s="203"/>
      <c r="K3888" s="286" t="s">
        <v>167</v>
      </c>
      <c r="L3888" s="94"/>
    </row>
    <row r="3889" spans="1:12" ht="15" customHeight="1">
      <c r="A3889" s="91">
        <v>2000010</v>
      </c>
      <c r="B3889" s="41" t="s">
        <v>159</v>
      </c>
      <c r="C3889" s="43">
        <v>201</v>
      </c>
      <c r="D3889" s="41" t="s">
        <v>152</v>
      </c>
      <c r="E3889" s="41">
        <v>160010</v>
      </c>
      <c r="F3889" s="42" t="s">
        <v>256</v>
      </c>
      <c r="G3889" s="41"/>
      <c r="H3889" s="41"/>
      <c r="I3889" s="41">
        <v>71542.13</v>
      </c>
      <c r="J3889" s="203"/>
      <c r="K3889" s="286" t="s">
        <v>167</v>
      </c>
      <c r="L3889" s="94"/>
    </row>
    <row r="3890" spans="1:12" ht="15" customHeight="1">
      <c r="A3890" s="91">
        <v>2001011</v>
      </c>
      <c r="B3890" s="41" t="s">
        <v>97</v>
      </c>
      <c r="C3890" s="43">
        <v>201</v>
      </c>
      <c r="D3890" s="41" t="s">
        <v>152</v>
      </c>
      <c r="E3890" s="41">
        <v>160010</v>
      </c>
      <c r="F3890" s="42" t="s">
        <v>256</v>
      </c>
      <c r="G3890" s="41"/>
      <c r="H3890" s="41"/>
      <c r="I3890" s="41">
        <v>-156400</v>
      </c>
      <c r="J3890" s="203"/>
      <c r="K3890" s="286" t="s">
        <v>167</v>
      </c>
      <c r="L3890" s="94"/>
    </row>
    <row r="3891" spans="1:12" ht="15" customHeight="1">
      <c r="A3891" s="91">
        <v>2001021</v>
      </c>
      <c r="B3891" s="41" t="s">
        <v>89</v>
      </c>
      <c r="C3891" s="43">
        <v>201</v>
      </c>
      <c r="D3891" s="41" t="s">
        <v>152</v>
      </c>
      <c r="E3891" s="41">
        <v>160010</v>
      </c>
      <c r="F3891" s="42" t="s">
        <v>256</v>
      </c>
      <c r="G3891" s="41"/>
      <c r="H3891" s="41"/>
      <c r="I3891" s="41">
        <v>-112000</v>
      </c>
      <c r="J3891" s="203"/>
      <c r="K3891" s="286" t="s">
        <v>167</v>
      </c>
      <c r="L3891" s="94"/>
    </row>
    <row r="3892" spans="1:12" ht="15" customHeight="1">
      <c r="A3892" s="91">
        <v>2001041</v>
      </c>
      <c r="B3892" s="41" t="s">
        <v>98</v>
      </c>
      <c r="C3892" s="43">
        <v>201</v>
      </c>
      <c r="D3892" s="41" t="s">
        <v>152</v>
      </c>
      <c r="E3892" s="41">
        <v>160010</v>
      </c>
      <c r="F3892" s="42" t="s">
        <v>256</v>
      </c>
      <c r="G3892" s="41"/>
      <c r="H3892" s="41"/>
      <c r="I3892" s="41">
        <v>-129200</v>
      </c>
      <c r="J3892" s="203"/>
      <c r="K3892" s="286" t="s">
        <v>167</v>
      </c>
      <c r="L3892" s="94"/>
    </row>
    <row r="3893" spans="1:12" ht="15" customHeight="1">
      <c r="A3893" s="91">
        <v>2001051</v>
      </c>
      <c r="B3893" s="41" t="s">
        <v>87</v>
      </c>
      <c r="C3893" s="43">
        <v>201</v>
      </c>
      <c r="D3893" s="41" t="s">
        <v>152</v>
      </c>
      <c r="E3893" s="41">
        <v>160010</v>
      </c>
      <c r="F3893" s="42" t="s">
        <v>256</v>
      </c>
      <c r="G3893" s="41"/>
      <c r="H3893" s="41"/>
      <c r="I3893" s="41">
        <v>-102000</v>
      </c>
      <c r="J3893" s="203"/>
      <c r="K3893" s="286" t="s">
        <v>167</v>
      </c>
      <c r="L3893" s="94"/>
    </row>
    <row r="3894" spans="1:12" ht="15" customHeight="1">
      <c r="A3894" s="91">
        <v>2000010</v>
      </c>
      <c r="B3894" s="41" t="s">
        <v>159</v>
      </c>
      <c r="C3894" s="43">
        <v>201</v>
      </c>
      <c r="D3894" s="41" t="s">
        <v>152</v>
      </c>
      <c r="E3894" s="41">
        <v>160010</v>
      </c>
      <c r="F3894" s="42" t="s">
        <v>256</v>
      </c>
      <c r="G3894" s="41"/>
      <c r="H3894" s="41"/>
      <c r="I3894" s="41">
        <v>72382.13</v>
      </c>
      <c r="J3894" s="203"/>
      <c r="K3894" s="286" t="s">
        <v>167</v>
      </c>
      <c r="L3894" s="94"/>
    </row>
    <row r="3895" spans="1:12" ht="15" customHeight="1">
      <c r="A3895" s="91">
        <v>2001011</v>
      </c>
      <c r="B3895" s="41" t="s">
        <v>97</v>
      </c>
      <c r="C3895" s="43">
        <v>201</v>
      </c>
      <c r="D3895" s="41" t="s">
        <v>152</v>
      </c>
      <c r="E3895" s="41">
        <v>160010</v>
      </c>
      <c r="F3895" s="42" t="s">
        <v>256</v>
      </c>
      <c r="G3895" s="41"/>
      <c r="H3895" s="41"/>
      <c r="I3895" s="41">
        <v>-160800</v>
      </c>
      <c r="J3895" s="203"/>
      <c r="K3895" s="286" t="s">
        <v>167</v>
      </c>
      <c r="L3895" s="94"/>
    </row>
    <row r="3896" spans="1:12" ht="15" customHeight="1">
      <c r="A3896" s="91">
        <v>2001021</v>
      </c>
      <c r="B3896" s="41" t="s">
        <v>89</v>
      </c>
      <c r="C3896" s="43">
        <v>201</v>
      </c>
      <c r="D3896" s="41" t="s">
        <v>152</v>
      </c>
      <c r="E3896" s="41">
        <v>160010</v>
      </c>
      <c r="F3896" s="42" t="s">
        <v>256</v>
      </c>
      <c r="G3896" s="41"/>
      <c r="H3896" s="41"/>
      <c r="I3896" s="41">
        <v>-112000</v>
      </c>
      <c r="J3896" s="203"/>
      <c r="K3896" s="286" t="s">
        <v>167</v>
      </c>
      <c r="L3896" s="94"/>
    </row>
    <row r="3897" spans="1:12" ht="15" customHeight="1">
      <c r="A3897" s="91">
        <v>2001041</v>
      </c>
      <c r="B3897" s="41" t="s">
        <v>98</v>
      </c>
      <c r="C3897" s="43">
        <v>201</v>
      </c>
      <c r="D3897" s="41" t="s">
        <v>152</v>
      </c>
      <c r="E3897" s="41">
        <v>160010</v>
      </c>
      <c r="F3897" s="42" t="s">
        <v>256</v>
      </c>
      <c r="G3897" s="41"/>
      <c r="H3897" s="41"/>
      <c r="I3897" s="41">
        <v>-129600</v>
      </c>
      <c r="J3897" s="203"/>
      <c r="K3897" s="286" t="s">
        <v>167</v>
      </c>
      <c r="L3897" s="94"/>
    </row>
    <row r="3898" spans="1:12" ht="15" customHeight="1">
      <c r="A3898" s="91">
        <v>2001051</v>
      </c>
      <c r="B3898" s="41" t="s">
        <v>87</v>
      </c>
      <c r="C3898" s="43">
        <v>201</v>
      </c>
      <c r="D3898" s="41" t="s">
        <v>152</v>
      </c>
      <c r="E3898" s="41">
        <v>160010</v>
      </c>
      <c r="F3898" s="42" t="s">
        <v>256</v>
      </c>
      <c r="G3898" s="41"/>
      <c r="H3898" s="41"/>
      <c r="I3898" s="41">
        <v>-105600</v>
      </c>
      <c r="J3898" s="203"/>
      <c r="K3898" s="286" t="s">
        <v>167</v>
      </c>
      <c r="L3898" s="94"/>
    </row>
    <row r="3899" spans="1:12" ht="15" customHeight="1">
      <c r="A3899" s="91">
        <v>2000010</v>
      </c>
      <c r="B3899" s="41" t="s">
        <v>159</v>
      </c>
      <c r="C3899" s="43">
        <v>201</v>
      </c>
      <c r="D3899" s="41" t="s">
        <v>152</v>
      </c>
      <c r="E3899" s="41">
        <v>160010</v>
      </c>
      <c r="F3899" s="42" t="s">
        <v>256</v>
      </c>
      <c r="G3899" s="41"/>
      <c r="H3899" s="41"/>
      <c r="I3899" s="41">
        <v>72382.13</v>
      </c>
      <c r="J3899" s="203"/>
      <c r="K3899" s="286" t="s">
        <v>167</v>
      </c>
      <c r="L3899" s="94"/>
    </row>
    <row r="3900" spans="1:12" ht="15" customHeight="1">
      <c r="A3900" s="91">
        <v>2001011</v>
      </c>
      <c r="B3900" s="41" t="s">
        <v>97</v>
      </c>
      <c r="C3900" s="43">
        <v>201</v>
      </c>
      <c r="D3900" s="41" t="s">
        <v>152</v>
      </c>
      <c r="E3900" s="41">
        <v>160010</v>
      </c>
      <c r="F3900" s="42" t="s">
        <v>256</v>
      </c>
      <c r="G3900" s="41"/>
      <c r="H3900" s="41"/>
      <c r="I3900" s="41">
        <v>-160800</v>
      </c>
      <c r="J3900" s="203"/>
      <c r="K3900" s="286" t="s">
        <v>167</v>
      </c>
      <c r="L3900" s="94"/>
    </row>
    <row r="3901" spans="1:12" ht="15" customHeight="1">
      <c r="A3901" s="91">
        <v>2001021</v>
      </c>
      <c r="B3901" s="41" t="s">
        <v>89</v>
      </c>
      <c r="C3901" s="43">
        <v>201</v>
      </c>
      <c r="D3901" s="41" t="s">
        <v>152</v>
      </c>
      <c r="E3901" s="41">
        <v>160010</v>
      </c>
      <c r="F3901" s="42" t="s">
        <v>256</v>
      </c>
      <c r="G3901" s="41"/>
      <c r="H3901" s="41"/>
      <c r="I3901" s="41">
        <v>-112000</v>
      </c>
      <c r="J3901" s="203"/>
      <c r="K3901" s="286" t="s">
        <v>167</v>
      </c>
      <c r="L3901" s="94"/>
    </row>
    <row r="3902" spans="1:12" ht="15" customHeight="1">
      <c r="A3902" s="91">
        <v>2001041</v>
      </c>
      <c r="B3902" s="41" t="s">
        <v>98</v>
      </c>
      <c r="C3902" s="43">
        <v>201</v>
      </c>
      <c r="D3902" s="41" t="s">
        <v>152</v>
      </c>
      <c r="E3902" s="41">
        <v>160010</v>
      </c>
      <c r="F3902" s="42" t="s">
        <v>256</v>
      </c>
      <c r="G3902" s="41"/>
      <c r="H3902" s="41"/>
      <c r="I3902" s="41">
        <v>-129600</v>
      </c>
      <c r="J3902" s="203"/>
      <c r="K3902" s="286" t="s">
        <v>167</v>
      </c>
      <c r="L3902" s="94"/>
    </row>
    <row r="3903" spans="1:12" ht="15" customHeight="1">
      <c r="A3903" s="91">
        <v>2001051</v>
      </c>
      <c r="B3903" s="41" t="s">
        <v>87</v>
      </c>
      <c r="C3903" s="43">
        <v>201</v>
      </c>
      <c r="D3903" s="41" t="s">
        <v>152</v>
      </c>
      <c r="E3903" s="41">
        <v>160010</v>
      </c>
      <c r="F3903" s="42" t="s">
        <v>256</v>
      </c>
      <c r="G3903" s="41"/>
      <c r="H3903" s="41"/>
      <c r="I3903" s="41">
        <v>-105600</v>
      </c>
      <c r="J3903" s="203"/>
      <c r="K3903" s="286" t="s">
        <v>167</v>
      </c>
      <c r="L3903" s="94"/>
    </row>
    <row r="3904" spans="1:12" ht="15" customHeight="1">
      <c r="A3904" s="91">
        <v>2000010</v>
      </c>
      <c r="B3904" s="41" t="s">
        <v>159</v>
      </c>
      <c r="C3904" s="43">
        <v>201</v>
      </c>
      <c r="D3904" s="41" t="s">
        <v>152</v>
      </c>
      <c r="E3904" s="41">
        <v>160010</v>
      </c>
      <c r="F3904" s="42" t="s">
        <v>256</v>
      </c>
      <c r="G3904" s="41"/>
      <c r="H3904" s="41"/>
      <c r="I3904" s="41">
        <v>73942.13</v>
      </c>
      <c r="J3904" s="203"/>
      <c r="K3904" s="286" t="s">
        <v>167</v>
      </c>
      <c r="L3904" s="94"/>
    </row>
    <row r="3905" spans="1:12" ht="15" customHeight="1">
      <c r="A3905" s="91">
        <v>2001011</v>
      </c>
      <c r="B3905" s="41" t="s">
        <v>97</v>
      </c>
      <c r="C3905" s="43">
        <v>201</v>
      </c>
      <c r="D3905" s="41" t="s">
        <v>152</v>
      </c>
      <c r="E3905" s="41">
        <v>160010</v>
      </c>
      <c r="F3905" s="42" t="s">
        <v>256</v>
      </c>
      <c r="G3905" s="41"/>
      <c r="H3905" s="41"/>
      <c r="I3905" s="41">
        <v>-163600</v>
      </c>
      <c r="J3905" s="203"/>
      <c r="K3905" s="286" t="s">
        <v>167</v>
      </c>
      <c r="L3905" s="94"/>
    </row>
    <row r="3906" spans="1:12" ht="15" customHeight="1">
      <c r="A3906" s="91">
        <v>2001021</v>
      </c>
      <c r="B3906" s="41" t="s">
        <v>89</v>
      </c>
      <c r="C3906" s="43">
        <v>201</v>
      </c>
      <c r="D3906" s="41" t="s">
        <v>152</v>
      </c>
      <c r="E3906" s="41">
        <v>160010</v>
      </c>
      <c r="F3906" s="42" t="s">
        <v>256</v>
      </c>
      <c r="G3906" s="41"/>
      <c r="H3906" s="41"/>
      <c r="I3906" s="41">
        <v>-112000</v>
      </c>
      <c r="J3906" s="203"/>
      <c r="K3906" s="286" t="s">
        <v>167</v>
      </c>
      <c r="L3906" s="94"/>
    </row>
    <row r="3907" spans="1:12" ht="15" customHeight="1">
      <c r="A3907" s="91">
        <v>2001041</v>
      </c>
      <c r="B3907" s="41" t="s">
        <v>98</v>
      </c>
      <c r="C3907" s="43">
        <v>201</v>
      </c>
      <c r="D3907" s="41" t="s">
        <v>152</v>
      </c>
      <c r="E3907" s="41">
        <v>160010</v>
      </c>
      <c r="F3907" s="42" t="s">
        <v>256</v>
      </c>
      <c r="G3907" s="41"/>
      <c r="H3907" s="41"/>
      <c r="I3907" s="41">
        <v>-131600</v>
      </c>
      <c r="J3907" s="203"/>
      <c r="K3907" s="286" t="s">
        <v>167</v>
      </c>
      <c r="L3907" s="94"/>
    </row>
    <row r="3908" spans="1:12" ht="15" customHeight="1">
      <c r="A3908" s="91">
        <v>2001051</v>
      </c>
      <c r="B3908" s="41" t="s">
        <v>87</v>
      </c>
      <c r="C3908" s="43">
        <v>201</v>
      </c>
      <c r="D3908" s="41" t="s">
        <v>152</v>
      </c>
      <c r="E3908" s="41">
        <v>160010</v>
      </c>
      <c r="F3908" s="42" t="s">
        <v>256</v>
      </c>
      <c r="G3908" s="41"/>
      <c r="H3908" s="41"/>
      <c r="I3908" s="41">
        <v>-112800</v>
      </c>
      <c r="J3908" s="203"/>
      <c r="K3908" s="286" t="s">
        <v>167</v>
      </c>
      <c r="L3908" s="94"/>
    </row>
    <row r="3909" spans="1:12" ht="15" customHeight="1">
      <c r="A3909" s="91">
        <v>2001041</v>
      </c>
      <c r="B3909" s="41" t="s">
        <v>98</v>
      </c>
      <c r="C3909" s="43">
        <v>201</v>
      </c>
      <c r="D3909" s="41" t="s">
        <v>152</v>
      </c>
      <c r="E3909" s="41">
        <v>160010</v>
      </c>
      <c r="F3909" s="42" t="s">
        <v>256</v>
      </c>
      <c r="G3909" s="41"/>
      <c r="H3909" s="41"/>
      <c r="I3909" s="41">
        <v>888.89</v>
      </c>
      <c r="J3909" s="203"/>
      <c r="K3909" s="286" t="s">
        <v>167</v>
      </c>
      <c r="L3909" s="94"/>
    </row>
    <row r="3910" spans="1:12" ht="15" customHeight="1">
      <c r="A3910" s="91">
        <v>2000010</v>
      </c>
      <c r="B3910" s="41" t="s">
        <v>159</v>
      </c>
      <c r="C3910" s="43">
        <v>201</v>
      </c>
      <c r="D3910" s="41" t="s">
        <v>152</v>
      </c>
      <c r="E3910" s="41">
        <v>160010</v>
      </c>
      <c r="F3910" s="42" t="s">
        <v>256</v>
      </c>
      <c r="G3910" s="41"/>
      <c r="H3910" s="41"/>
      <c r="I3910" s="41">
        <v>72911.02</v>
      </c>
      <c r="J3910" s="203"/>
      <c r="K3910" s="286" t="s">
        <v>167</v>
      </c>
      <c r="L3910" s="94"/>
    </row>
    <row r="3911" spans="1:12" ht="15" customHeight="1">
      <c r="A3911" s="91">
        <v>2001011</v>
      </c>
      <c r="B3911" s="41" t="s">
        <v>97</v>
      </c>
      <c r="C3911" s="43">
        <v>201</v>
      </c>
      <c r="D3911" s="41" t="s">
        <v>152</v>
      </c>
      <c r="E3911" s="41">
        <v>160010</v>
      </c>
      <c r="F3911" s="42" t="s">
        <v>256</v>
      </c>
      <c r="G3911" s="41"/>
      <c r="H3911" s="41"/>
      <c r="I3911" s="41">
        <v>-155600</v>
      </c>
      <c r="J3911" s="203"/>
      <c r="K3911" s="286" t="s">
        <v>167</v>
      </c>
      <c r="L3911" s="94"/>
    </row>
    <row r="3912" spans="1:12" ht="15" customHeight="1">
      <c r="A3912" s="91">
        <v>2001021</v>
      </c>
      <c r="B3912" s="41" t="s">
        <v>89</v>
      </c>
      <c r="C3912" s="43">
        <v>201</v>
      </c>
      <c r="D3912" s="41" t="s">
        <v>152</v>
      </c>
      <c r="E3912" s="41">
        <v>160010</v>
      </c>
      <c r="F3912" s="42" t="s">
        <v>256</v>
      </c>
      <c r="G3912" s="41"/>
      <c r="H3912" s="41"/>
      <c r="I3912" s="41">
        <v>-112000</v>
      </c>
      <c r="J3912" s="203"/>
      <c r="K3912" s="286" t="s">
        <v>167</v>
      </c>
      <c r="L3912" s="94"/>
    </row>
    <row r="3913" spans="1:12" ht="15" customHeight="1">
      <c r="A3913" s="91">
        <v>2001041</v>
      </c>
      <c r="B3913" s="41" t="s">
        <v>98</v>
      </c>
      <c r="C3913" s="43">
        <v>201</v>
      </c>
      <c r="D3913" s="41" t="s">
        <v>152</v>
      </c>
      <c r="E3913" s="41">
        <v>160010</v>
      </c>
      <c r="F3913" s="42" t="s">
        <v>256</v>
      </c>
      <c r="G3913" s="41"/>
      <c r="H3913" s="41"/>
      <c r="I3913" s="41">
        <v>-88000</v>
      </c>
      <c r="J3913" s="203"/>
      <c r="K3913" s="286" t="s">
        <v>167</v>
      </c>
      <c r="L3913" s="94"/>
    </row>
    <row r="3914" spans="1:12" ht="15" customHeight="1">
      <c r="A3914" s="91">
        <v>2001051</v>
      </c>
      <c r="B3914" s="41" t="s">
        <v>87</v>
      </c>
      <c r="C3914" s="43">
        <v>201</v>
      </c>
      <c r="D3914" s="41" t="s">
        <v>152</v>
      </c>
      <c r="E3914" s="41">
        <v>160010</v>
      </c>
      <c r="F3914" s="42" t="s">
        <v>256</v>
      </c>
      <c r="G3914" s="41"/>
      <c r="H3914" s="41"/>
      <c r="I3914" s="41">
        <v>-112800</v>
      </c>
      <c r="J3914" s="203"/>
      <c r="K3914" s="286" t="s">
        <v>167</v>
      </c>
      <c r="L3914" s="94"/>
    </row>
    <row r="3915" spans="1:12" ht="15" customHeight="1">
      <c r="A3915" s="91">
        <v>2000010</v>
      </c>
      <c r="B3915" s="41" t="s">
        <v>159</v>
      </c>
      <c r="C3915" s="43">
        <v>201</v>
      </c>
      <c r="D3915" s="41" t="s">
        <v>152</v>
      </c>
      <c r="E3915" s="41">
        <v>160010</v>
      </c>
      <c r="F3915" s="42" t="s">
        <v>256</v>
      </c>
      <c r="G3915" s="41"/>
      <c r="H3915" s="41"/>
      <c r="I3915" s="41">
        <v>1920</v>
      </c>
      <c r="J3915" s="203"/>
      <c r="K3915" s="286" t="s">
        <v>167</v>
      </c>
      <c r="L3915" s="94"/>
    </row>
    <row r="3916" spans="1:12" ht="15" customHeight="1">
      <c r="A3916" s="91">
        <v>2001011</v>
      </c>
      <c r="B3916" s="41" t="s">
        <v>97</v>
      </c>
      <c r="C3916" s="43">
        <v>201</v>
      </c>
      <c r="D3916" s="41" t="s">
        <v>152</v>
      </c>
      <c r="E3916" s="41">
        <v>160010</v>
      </c>
      <c r="F3916" s="42" t="s">
        <v>256</v>
      </c>
      <c r="G3916" s="41"/>
      <c r="H3916" s="41"/>
      <c r="I3916" s="41">
        <v>-8000</v>
      </c>
      <c r="J3916" s="203"/>
      <c r="K3916" s="286" t="s">
        <v>167</v>
      </c>
      <c r="L3916" s="94"/>
    </row>
    <row r="3917" spans="1:12" ht="15" customHeight="1">
      <c r="A3917" s="91">
        <v>2001041</v>
      </c>
      <c r="B3917" s="41" t="s">
        <v>98</v>
      </c>
      <c r="C3917" s="43">
        <v>201</v>
      </c>
      <c r="D3917" s="41" t="s">
        <v>152</v>
      </c>
      <c r="E3917" s="41">
        <v>160010</v>
      </c>
      <c r="F3917" s="42" t="s">
        <v>256</v>
      </c>
      <c r="G3917" s="41"/>
      <c r="H3917" s="41"/>
      <c r="I3917" s="41">
        <v>-43600</v>
      </c>
      <c r="J3917" s="203"/>
      <c r="K3917" s="286" t="s">
        <v>167</v>
      </c>
      <c r="L3917" s="94"/>
    </row>
    <row r="3918" spans="1:12" ht="15" customHeight="1">
      <c r="A3918" s="91">
        <v>2000010</v>
      </c>
      <c r="B3918" s="41" t="s">
        <v>159</v>
      </c>
      <c r="C3918" s="43">
        <v>201</v>
      </c>
      <c r="D3918" s="41" t="s">
        <v>152</v>
      </c>
      <c r="E3918" s="41">
        <v>160010</v>
      </c>
      <c r="F3918" s="42" t="s">
        <v>256</v>
      </c>
      <c r="G3918" s="41"/>
      <c r="H3918" s="41"/>
      <c r="I3918" s="41">
        <v>3876</v>
      </c>
      <c r="J3918" s="203"/>
      <c r="K3918" s="286" t="s">
        <v>167</v>
      </c>
      <c r="L3918" s="94"/>
    </row>
    <row r="3919" spans="1:12" ht="15" customHeight="1">
      <c r="A3919" s="91">
        <v>2000010</v>
      </c>
      <c r="B3919" s="41" t="s">
        <v>159</v>
      </c>
      <c r="C3919" s="43">
        <v>201</v>
      </c>
      <c r="D3919" s="41" t="s">
        <v>152</v>
      </c>
      <c r="E3919" s="41">
        <v>160010</v>
      </c>
      <c r="F3919" s="42" t="s">
        <v>256</v>
      </c>
      <c r="G3919" s="41"/>
      <c r="H3919" s="41"/>
      <c r="I3919" s="41">
        <v>75921.77</v>
      </c>
      <c r="J3919" s="203"/>
      <c r="K3919" s="286" t="s">
        <v>167</v>
      </c>
      <c r="L3919" s="94"/>
    </row>
    <row r="3920" spans="1:12" ht="15" customHeight="1">
      <c r="A3920" s="91">
        <v>2001011</v>
      </c>
      <c r="B3920" s="41" t="s">
        <v>97</v>
      </c>
      <c r="C3920" s="43">
        <v>201</v>
      </c>
      <c r="D3920" s="41" t="s">
        <v>152</v>
      </c>
      <c r="E3920" s="41">
        <v>160010</v>
      </c>
      <c r="F3920" s="42" t="s">
        <v>256</v>
      </c>
      <c r="G3920" s="41"/>
      <c r="H3920" s="41"/>
      <c r="I3920" s="41">
        <v>-163266.67000000001</v>
      </c>
      <c r="J3920" s="203"/>
      <c r="K3920" s="286" t="s">
        <v>167</v>
      </c>
      <c r="L3920" s="94"/>
    </row>
    <row r="3921" spans="1:12" ht="15" customHeight="1">
      <c r="A3921" s="91">
        <v>2001021</v>
      </c>
      <c r="B3921" s="41" t="s">
        <v>89</v>
      </c>
      <c r="C3921" s="43">
        <v>201</v>
      </c>
      <c r="D3921" s="41" t="s">
        <v>152</v>
      </c>
      <c r="E3921" s="41">
        <v>160010</v>
      </c>
      <c r="F3921" s="42" t="s">
        <v>256</v>
      </c>
      <c r="G3921" s="41"/>
      <c r="H3921" s="41"/>
      <c r="I3921" s="41">
        <v>-112000</v>
      </c>
      <c r="J3921" s="203"/>
      <c r="K3921" s="286" t="s">
        <v>167</v>
      </c>
      <c r="L3921" s="94"/>
    </row>
    <row r="3922" spans="1:12" ht="15" customHeight="1">
      <c r="A3922" s="91">
        <v>2001041</v>
      </c>
      <c r="B3922" s="41" t="s">
        <v>98</v>
      </c>
      <c r="C3922" s="43">
        <v>201</v>
      </c>
      <c r="D3922" s="41" t="s">
        <v>152</v>
      </c>
      <c r="E3922" s="41">
        <v>160010</v>
      </c>
      <c r="F3922" s="42" t="s">
        <v>256</v>
      </c>
      <c r="G3922" s="41"/>
      <c r="H3922" s="41"/>
      <c r="I3922" s="41">
        <v>-129666.67</v>
      </c>
      <c r="J3922" s="203"/>
      <c r="K3922" s="286" t="s">
        <v>167</v>
      </c>
      <c r="L3922" s="94"/>
    </row>
    <row r="3923" spans="1:12" ht="15" customHeight="1">
      <c r="A3923" s="91">
        <v>2001051</v>
      </c>
      <c r="B3923" s="41" t="s">
        <v>87</v>
      </c>
      <c r="C3923" s="43">
        <v>201</v>
      </c>
      <c r="D3923" s="41" t="s">
        <v>152</v>
      </c>
      <c r="E3923" s="41">
        <v>160010</v>
      </c>
      <c r="F3923" s="42" t="s">
        <v>256</v>
      </c>
      <c r="G3923" s="41"/>
      <c r="H3923" s="41"/>
      <c r="I3923" s="41">
        <v>-112800</v>
      </c>
      <c r="J3923" s="203"/>
      <c r="K3923" s="286" t="s">
        <v>167</v>
      </c>
      <c r="L3923" s="94"/>
    </row>
    <row r="3924" spans="1:12" ht="15" customHeight="1">
      <c r="A3924" s="91">
        <v>2001021</v>
      </c>
      <c r="B3924" s="41" t="s">
        <v>89</v>
      </c>
      <c r="C3924" s="43">
        <v>201</v>
      </c>
      <c r="D3924" s="41" t="s">
        <v>152</v>
      </c>
      <c r="E3924" s="41">
        <v>160010</v>
      </c>
      <c r="F3924" s="42" t="s">
        <v>256</v>
      </c>
      <c r="G3924" s="41"/>
      <c r="H3924" s="41"/>
      <c r="I3924" s="41">
        <v>-2000</v>
      </c>
      <c r="J3924" s="203"/>
      <c r="K3924" s="286" t="s">
        <v>167</v>
      </c>
      <c r="L3924" s="94"/>
    </row>
    <row r="3925" spans="1:12" ht="15" customHeight="1">
      <c r="A3925" s="91">
        <v>2001021</v>
      </c>
      <c r="B3925" s="41" t="s">
        <v>89</v>
      </c>
      <c r="C3925" s="43">
        <v>201</v>
      </c>
      <c r="D3925" s="41" t="s">
        <v>152</v>
      </c>
      <c r="E3925" s="41">
        <v>160010</v>
      </c>
      <c r="F3925" s="42" t="s">
        <v>256</v>
      </c>
      <c r="G3925" s="41"/>
      <c r="H3925" s="41"/>
      <c r="I3925" s="41">
        <v>2000</v>
      </c>
      <c r="J3925" s="203"/>
      <c r="K3925" s="286" t="s">
        <v>167</v>
      </c>
      <c r="L3925" s="94"/>
    </row>
    <row r="3926" spans="1:12" ht="15" customHeight="1">
      <c r="A3926" s="91">
        <v>2000010</v>
      </c>
      <c r="B3926" s="41" t="s">
        <v>159</v>
      </c>
      <c r="C3926" s="43">
        <v>201</v>
      </c>
      <c r="D3926" s="41" t="s">
        <v>152</v>
      </c>
      <c r="E3926" s="41">
        <v>160010</v>
      </c>
      <c r="F3926" s="42" t="s">
        <v>256</v>
      </c>
      <c r="G3926" s="41"/>
      <c r="H3926" s="41"/>
      <c r="I3926" s="41">
        <v>-2034.04</v>
      </c>
      <c r="J3926" s="203"/>
      <c r="K3926" s="286" t="s">
        <v>167</v>
      </c>
      <c r="L3926" s="94"/>
    </row>
    <row r="3927" spans="1:12" ht="15" customHeight="1">
      <c r="A3927" s="91">
        <v>2001051</v>
      </c>
      <c r="B3927" s="41" t="s">
        <v>87</v>
      </c>
      <c r="C3927" s="43">
        <v>201</v>
      </c>
      <c r="D3927" s="41" t="s">
        <v>152</v>
      </c>
      <c r="E3927" s="41">
        <v>160010</v>
      </c>
      <c r="F3927" s="42" t="s">
        <v>256</v>
      </c>
      <c r="G3927" s="41"/>
      <c r="H3927" s="41"/>
      <c r="I3927" s="41">
        <v>4000</v>
      </c>
      <c r="J3927" s="203"/>
      <c r="K3927" s="286" t="s">
        <v>167</v>
      </c>
      <c r="L3927" s="94"/>
    </row>
    <row r="3928" spans="1:12" ht="15" customHeight="1">
      <c r="A3928" s="91">
        <v>2001051</v>
      </c>
      <c r="B3928" s="41" t="s">
        <v>87</v>
      </c>
      <c r="C3928" s="43">
        <v>201</v>
      </c>
      <c r="D3928" s="41" t="s">
        <v>152</v>
      </c>
      <c r="E3928" s="41">
        <v>160010</v>
      </c>
      <c r="F3928" s="42" t="s">
        <v>256</v>
      </c>
      <c r="G3928" s="41"/>
      <c r="H3928" s="41"/>
      <c r="I3928" s="41">
        <v>-4000</v>
      </c>
      <c r="J3928" s="203"/>
      <c r="K3928" s="286" t="s">
        <v>167</v>
      </c>
      <c r="L3928" s="94"/>
    </row>
    <row r="3929" spans="1:12" ht="15" customHeight="1">
      <c r="A3929" s="91">
        <v>2000010</v>
      </c>
      <c r="B3929" s="41" t="s">
        <v>159</v>
      </c>
      <c r="C3929" s="43">
        <v>201</v>
      </c>
      <c r="D3929" s="41" t="s">
        <v>152</v>
      </c>
      <c r="E3929" s="41">
        <v>160010</v>
      </c>
      <c r="F3929" s="42" t="s">
        <v>256</v>
      </c>
      <c r="G3929" s="41"/>
      <c r="H3929" s="41"/>
      <c r="I3929" s="41">
        <v>2034.04</v>
      </c>
      <c r="J3929" s="203"/>
      <c r="K3929" s="286" t="s">
        <v>167</v>
      </c>
      <c r="L3929" s="94"/>
    </row>
    <row r="3930" spans="1:12" ht="15" customHeight="1">
      <c r="A3930" s="91">
        <v>2000010</v>
      </c>
      <c r="B3930" s="41" t="s">
        <v>159</v>
      </c>
      <c r="C3930" s="43">
        <v>201</v>
      </c>
      <c r="D3930" s="41" t="s">
        <v>152</v>
      </c>
      <c r="E3930" s="41">
        <v>160010</v>
      </c>
      <c r="F3930" s="42" t="s">
        <v>256</v>
      </c>
      <c r="G3930" s="41"/>
      <c r="H3930" s="41"/>
      <c r="I3930" s="41">
        <v>23969.73</v>
      </c>
      <c r="J3930" s="203"/>
      <c r="K3930" s="286" t="s">
        <v>167</v>
      </c>
      <c r="L3930" s="94"/>
    </row>
    <row r="3931" spans="1:12" ht="15" customHeight="1">
      <c r="A3931" s="91">
        <v>2001011</v>
      </c>
      <c r="B3931" s="41" t="s">
        <v>97</v>
      </c>
      <c r="C3931" s="43">
        <v>201</v>
      </c>
      <c r="D3931" s="41" t="s">
        <v>152</v>
      </c>
      <c r="E3931" s="41">
        <v>160010</v>
      </c>
      <c r="F3931" s="42" t="s">
        <v>256</v>
      </c>
      <c r="G3931" s="41"/>
      <c r="H3931" s="41"/>
      <c r="I3931" s="41">
        <v>-85440</v>
      </c>
      <c r="J3931" s="203"/>
      <c r="K3931" s="286" t="s">
        <v>167</v>
      </c>
      <c r="L3931" s="94"/>
    </row>
    <row r="3932" spans="1:12" ht="15" customHeight="1">
      <c r="A3932" s="91">
        <v>2001021</v>
      </c>
      <c r="B3932" s="41" t="s">
        <v>89</v>
      </c>
      <c r="C3932" s="43">
        <v>201</v>
      </c>
      <c r="D3932" s="41" t="s">
        <v>152</v>
      </c>
      <c r="E3932" s="41">
        <v>160010</v>
      </c>
      <c r="F3932" s="42" t="s">
        <v>256</v>
      </c>
      <c r="G3932" s="41"/>
      <c r="H3932" s="41"/>
      <c r="I3932" s="41">
        <v>-64800</v>
      </c>
      <c r="J3932" s="203"/>
      <c r="K3932" s="286" t="s">
        <v>167</v>
      </c>
      <c r="L3932" s="94"/>
    </row>
    <row r="3933" spans="1:12" ht="15" customHeight="1">
      <c r="A3933" s="91">
        <v>2001041</v>
      </c>
      <c r="B3933" s="41" t="s">
        <v>98</v>
      </c>
      <c r="C3933" s="43">
        <v>201</v>
      </c>
      <c r="D3933" s="41" t="s">
        <v>152</v>
      </c>
      <c r="E3933" s="41">
        <v>160010</v>
      </c>
      <c r="F3933" s="42" t="s">
        <v>256</v>
      </c>
      <c r="G3933" s="41"/>
      <c r="H3933" s="41"/>
      <c r="I3933" s="41">
        <v>-67920</v>
      </c>
      <c r="J3933" s="203"/>
      <c r="K3933" s="286" t="s">
        <v>167</v>
      </c>
      <c r="L3933" s="94"/>
    </row>
    <row r="3934" spans="1:12" ht="15" customHeight="1">
      <c r="A3934" s="91">
        <v>2001051</v>
      </c>
      <c r="B3934" s="41" t="s">
        <v>87</v>
      </c>
      <c r="C3934" s="43">
        <v>201</v>
      </c>
      <c r="D3934" s="41" t="s">
        <v>152</v>
      </c>
      <c r="E3934" s="41">
        <v>160010</v>
      </c>
      <c r="F3934" s="42" t="s">
        <v>256</v>
      </c>
      <c r="G3934" s="41"/>
      <c r="H3934" s="41"/>
      <c r="I3934" s="41">
        <v>-58320</v>
      </c>
      <c r="J3934" s="203"/>
      <c r="K3934" s="286" t="s">
        <v>167</v>
      </c>
      <c r="L3934" s="94"/>
    </row>
    <row r="3935" spans="1:12" ht="15" customHeight="1">
      <c r="A3935" s="91">
        <v>2000010</v>
      </c>
      <c r="B3935" s="41" t="s">
        <v>159</v>
      </c>
      <c r="C3935" s="43">
        <v>201</v>
      </c>
      <c r="D3935" s="41" t="s">
        <v>152</v>
      </c>
      <c r="E3935" s="41">
        <v>160010</v>
      </c>
      <c r="F3935" s="42" t="s">
        <v>256</v>
      </c>
      <c r="G3935" s="41"/>
      <c r="H3935" s="41"/>
      <c r="I3935" s="41">
        <v>27636.34</v>
      </c>
      <c r="J3935" s="203"/>
      <c r="K3935" s="286" t="s">
        <v>167</v>
      </c>
      <c r="L3935" s="94"/>
    </row>
    <row r="3936" spans="1:12" ht="15" customHeight="1">
      <c r="A3936" s="91">
        <v>2001011</v>
      </c>
      <c r="B3936" s="41" t="s">
        <v>97</v>
      </c>
      <c r="C3936" s="43">
        <v>201</v>
      </c>
      <c r="D3936" s="41" t="s">
        <v>152</v>
      </c>
      <c r="E3936" s="41">
        <v>160010</v>
      </c>
      <c r="F3936" s="42" t="s">
        <v>256</v>
      </c>
      <c r="G3936" s="41"/>
      <c r="H3936" s="41"/>
      <c r="I3936" s="41">
        <v>-64080</v>
      </c>
      <c r="J3936" s="203"/>
      <c r="K3936" s="286" t="s">
        <v>167</v>
      </c>
      <c r="L3936" s="94"/>
    </row>
    <row r="3937" spans="1:12" ht="15" customHeight="1">
      <c r="A3937" s="91">
        <v>2001021</v>
      </c>
      <c r="B3937" s="41" t="s">
        <v>89</v>
      </c>
      <c r="C3937" s="43">
        <v>201</v>
      </c>
      <c r="D3937" s="41" t="s">
        <v>152</v>
      </c>
      <c r="E3937" s="41">
        <v>160010</v>
      </c>
      <c r="F3937" s="42" t="s">
        <v>256</v>
      </c>
      <c r="G3937" s="41"/>
      <c r="H3937" s="41"/>
      <c r="I3937" s="41">
        <v>-47400</v>
      </c>
      <c r="J3937" s="203"/>
      <c r="K3937" s="286" t="s">
        <v>167</v>
      </c>
      <c r="L3937" s="94"/>
    </row>
    <row r="3938" spans="1:12" ht="15" customHeight="1">
      <c r="A3938" s="91">
        <v>2001041</v>
      </c>
      <c r="B3938" s="41" t="s">
        <v>98</v>
      </c>
      <c r="C3938" s="43">
        <v>201</v>
      </c>
      <c r="D3938" s="41" t="s">
        <v>152</v>
      </c>
      <c r="E3938" s="41">
        <v>160010</v>
      </c>
      <c r="F3938" s="42" t="s">
        <v>256</v>
      </c>
      <c r="G3938" s="41"/>
      <c r="H3938" s="41"/>
      <c r="I3938" s="41">
        <v>-43440</v>
      </c>
      <c r="J3938" s="203"/>
      <c r="K3938" s="286" t="s">
        <v>167</v>
      </c>
      <c r="L3938" s="94"/>
    </row>
    <row r="3939" spans="1:12" ht="15" customHeight="1">
      <c r="A3939" s="91">
        <v>2001051</v>
      </c>
      <c r="B3939" s="41" t="s">
        <v>87</v>
      </c>
      <c r="C3939" s="43">
        <v>201</v>
      </c>
      <c r="D3939" s="41" t="s">
        <v>152</v>
      </c>
      <c r="E3939" s="41">
        <v>160010</v>
      </c>
      <c r="F3939" s="42" t="s">
        <v>256</v>
      </c>
      <c r="G3939" s="41"/>
      <c r="H3939" s="41"/>
      <c r="I3939" s="41">
        <v>-46560</v>
      </c>
      <c r="J3939" s="203"/>
      <c r="K3939" s="286" t="s">
        <v>167</v>
      </c>
      <c r="L3939" s="94"/>
    </row>
    <row r="3940" spans="1:12" ht="15" customHeight="1">
      <c r="A3940" s="91">
        <v>2001021</v>
      </c>
      <c r="B3940" s="41" t="s">
        <v>89</v>
      </c>
      <c r="C3940" s="43">
        <v>201</v>
      </c>
      <c r="D3940" s="41" t="s">
        <v>152</v>
      </c>
      <c r="E3940" s="41">
        <v>160010</v>
      </c>
      <c r="F3940" s="42" t="s">
        <v>256</v>
      </c>
      <c r="G3940" s="41"/>
      <c r="H3940" s="41"/>
      <c r="I3940" s="41">
        <v>-1200</v>
      </c>
      <c r="J3940" s="203"/>
      <c r="K3940" s="286" t="s">
        <v>167</v>
      </c>
      <c r="L3940" s="94"/>
    </row>
    <row r="3941" spans="1:12" ht="15" customHeight="1">
      <c r="A3941" s="91">
        <v>2001041</v>
      </c>
      <c r="B3941" s="41" t="s">
        <v>98</v>
      </c>
      <c r="C3941" s="43">
        <v>201</v>
      </c>
      <c r="D3941" s="41" t="s">
        <v>152</v>
      </c>
      <c r="E3941" s="41">
        <v>160010</v>
      </c>
      <c r="F3941" s="42" t="s">
        <v>256</v>
      </c>
      <c r="G3941" s="41"/>
      <c r="H3941" s="41"/>
      <c r="I3941" s="41">
        <v>-1200</v>
      </c>
      <c r="J3941" s="203"/>
      <c r="K3941" s="286" t="s">
        <v>167</v>
      </c>
      <c r="L3941" s="94"/>
    </row>
    <row r="3942" spans="1:12" ht="15" customHeight="1">
      <c r="A3942" s="91">
        <v>2000010</v>
      </c>
      <c r="B3942" s="41" t="s">
        <v>159</v>
      </c>
      <c r="C3942" s="43">
        <v>201</v>
      </c>
      <c r="D3942" s="41" t="s">
        <v>152</v>
      </c>
      <c r="E3942" s="41">
        <v>160010</v>
      </c>
      <c r="F3942" s="42" t="s">
        <v>256</v>
      </c>
      <c r="G3942" s="41"/>
      <c r="H3942" s="41"/>
      <c r="I3942" s="41">
        <v>4772.4399999999996</v>
      </c>
      <c r="J3942" s="203"/>
      <c r="K3942" s="286" t="s">
        <v>167</v>
      </c>
      <c r="L3942" s="94"/>
    </row>
    <row r="3943" spans="1:12" ht="15" customHeight="1">
      <c r="A3943" s="91">
        <v>2000010</v>
      </c>
      <c r="B3943" s="41" t="s">
        <v>159</v>
      </c>
      <c r="C3943" s="43">
        <v>201</v>
      </c>
      <c r="D3943" s="41" t="s">
        <v>152</v>
      </c>
      <c r="E3943" s="41">
        <v>160010</v>
      </c>
      <c r="F3943" s="42" t="s">
        <v>256</v>
      </c>
      <c r="G3943" s="41"/>
      <c r="H3943" s="41"/>
      <c r="I3943" s="41">
        <v>5306.66</v>
      </c>
      <c r="J3943" s="203"/>
      <c r="K3943" s="286" t="s">
        <v>167</v>
      </c>
      <c r="L3943" s="94"/>
    </row>
    <row r="3944" spans="1:12" ht="15" customHeight="1">
      <c r="A3944" s="91">
        <v>2001011</v>
      </c>
      <c r="B3944" s="41" t="s">
        <v>97</v>
      </c>
      <c r="C3944" s="43">
        <v>201</v>
      </c>
      <c r="D3944" s="41" t="s">
        <v>152</v>
      </c>
      <c r="E3944" s="41">
        <v>160010</v>
      </c>
      <c r="F3944" s="42" t="s">
        <v>256</v>
      </c>
      <c r="G3944" s="41"/>
      <c r="H3944" s="41"/>
      <c r="I3944" s="41">
        <v>-22560</v>
      </c>
      <c r="J3944" s="203"/>
      <c r="K3944" s="286" t="s">
        <v>167</v>
      </c>
      <c r="L3944" s="94"/>
    </row>
    <row r="3945" spans="1:12" ht="15" customHeight="1">
      <c r="A3945" s="91">
        <v>2001021</v>
      </c>
      <c r="B3945" s="41" t="s">
        <v>89</v>
      </c>
      <c r="C3945" s="43">
        <v>201</v>
      </c>
      <c r="D3945" s="41" t="s">
        <v>152</v>
      </c>
      <c r="E3945" s="41">
        <v>160010</v>
      </c>
      <c r="F3945" s="42" t="s">
        <v>256</v>
      </c>
      <c r="G3945" s="41"/>
      <c r="H3945" s="41"/>
      <c r="I3945" s="41">
        <v>-16200</v>
      </c>
      <c r="J3945" s="203"/>
      <c r="K3945" s="286" t="s">
        <v>167</v>
      </c>
      <c r="L3945" s="94"/>
    </row>
    <row r="3946" spans="1:12" ht="15" customHeight="1">
      <c r="A3946" s="91">
        <v>2001041</v>
      </c>
      <c r="B3946" s="41" t="s">
        <v>98</v>
      </c>
      <c r="C3946" s="43">
        <v>201</v>
      </c>
      <c r="D3946" s="41" t="s">
        <v>152</v>
      </c>
      <c r="E3946" s="41">
        <v>160010</v>
      </c>
      <c r="F3946" s="42" t="s">
        <v>256</v>
      </c>
      <c r="G3946" s="41"/>
      <c r="H3946" s="41"/>
      <c r="I3946" s="41">
        <v>-24480</v>
      </c>
      <c r="J3946" s="203"/>
      <c r="K3946" s="286" t="s">
        <v>167</v>
      </c>
      <c r="L3946" s="94"/>
    </row>
    <row r="3947" spans="1:12" ht="15" customHeight="1">
      <c r="A3947" s="91">
        <v>2001051</v>
      </c>
      <c r="B3947" s="41" t="s">
        <v>87</v>
      </c>
      <c r="C3947" s="43">
        <v>201</v>
      </c>
      <c r="D3947" s="41" t="s">
        <v>152</v>
      </c>
      <c r="E3947" s="41">
        <v>160010</v>
      </c>
      <c r="F3947" s="42" t="s">
        <v>256</v>
      </c>
      <c r="G3947" s="41"/>
      <c r="H3947" s="41"/>
      <c r="I3947" s="41">
        <v>-10560</v>
      </c>
      <c r="J3947" s="203"/>
      <c r="K3947" s="286" t="s">
        <v>167</v>
      </c>
      <c r="L3947" s="94"/>
    </row>
    <row r="3948" spans="1:12" ht="15" customHeight="1">
      <c r="A3948" s="91">
        <v>2001041</v>
      </c>
      <c r="B3948" s="41" t="s">
        <v>98</v>
      </c>
      <c r="C3948" s="43">
        <v>201</v>
      </c>
      <c r="D3948" s="41" t="s">
        <v>152</v>
      </c>
      <c r="E3948" s="41">
        <v>160010</v>
      </c>
      <c r="F3948" s="42" t="s">
        <v>256</v>
      </c>
      <c r="G3948" s="41"/>
      <c r="H3948" s="41"/>
      <c r="I3948" s="41">
        <v>2880</v>
      </c>
      <c r="J3948" s="203"/>
      <c r="K3948" s="286" t="s">
        <v>167</v>
      </c>
      <c r="L3948" s="94"/>
    </row>
    <row r="3949" spans="1:12" ht="15" customHeight="1">
      <c r="A3949" s="91">
        <v>2000010</v>
      </c>
      <c r="B3949" s="41" t="s">
        <v>159</v>
      </c>
      <c r="C3949" s="43">
        <v>201</v>
      </c>
      <c r="D3949" s="41" t="s">
        <v>152</v>
      </c>
      <c r="E3949" s="41">
        <v>160010</v>
      </c>
      <c r="F3949" s="42" t="s">
        <v>256</v>
      </c>
      <c r="G3949" s="41"/>
      <c r="H3949" s="41"/>
      <c r="I3949" s="41">
        <v>-1293.3399999999999</v>
      </c>
      <c r="J3949" s="203"/>
      <c r="K3949" s="286" t="s">
        <v>167</v>
      </c>
      <c r="L3949" s="94"/>
    </row>
    <row r="3950" spans="1:12" ht="15" customHeight="1">
      <c r="A3950" s="91">
        <v>2001041</v>
      </c>
      <c r="B3950" s="41" t="s">
        <v>98</v>
      </c>
      <c r="C3950" s="43">
        <v>201</v>
      </c>
      <c r="D3950" s="41" t="s">
        <v>152</v>
      </c>
      <c r="E3950" s="41">
        <v>160010</v>
      </c>
      <c r="F3950" s="42" t="s">
        <v>256</v>
      </c>
      <c r="G3950" s="41"/>
      <c r="H3950" s="41"/>
      <c r="I3950" s="41">
        <v>-1508.18</v>
      </c>
      <c r="J3950" s="203"/>
      <c r="K3950" s="286" t="s">
        <v>167</v>
      </c>
      <c r="L3950" s="94"/>
    </row>
    <row r="3951" spans="1:12" ht="15" customHeight="1">
      <c r="A3951" s="91">
        <v>2000010</v>
      </c>
      <c r="B3951" s="41" t="s">
        <v>159</v>
      </c>
      <c r="C3951" s="43">
        <v>201</v>
      </c>
      <c r="D3951" s="41" t="s">
        <v>152</v>
      </c>
      <c r="E3951" s="41">
        <v>160010</v>
      </c>
      <c r="F3951" s="42" t="s">
        <v>256</v>
      </c>
      <c r="G3951" s="41"/>
      <c r="H3951" s="41"/>
      <c r="I3951" s="41">
        <v>35129.230000000003</v>
      </c>
      <c r="J3951" s="203"/>
      <c r="K3951" s="286" t="s">
        <v>167</v>
      </c>
      <c r="L3951" s="94"/>
    </row>
    <row r="3952" spans="1:12" ht="15" customHeight="1">
      <c r="A3952" s="91">
        <v>2001011</v>
      </c>
      <c r="B3952" s="41" t="s">
        <v>97</v>
      </c>
      <c r="C3952" s="43">
        <v>201</v>
      </c>
      <c r="D3952" s="41" t="s">
        <v>152</v>
      </c>
      <c r="E3952" s="41">
        <v>160010</v>
      </c>
      <c r="F3952" s="42" t="s">
        <v>256</v>
      </c>
      <c r="G3952" s="41"/>
      <c r="H3952" s="41"/>
      <c r="I3952" s="41">
        <v>-86640</v>
      </c>
      <c r="J3952" s="203"/>
      <c r="K3952" s="286" t="s">
        <v>167</v>
      </c>
      <c r="L3952" s="94"/>
    </row>
    <row r="3953" spans="1:12" ht="15" customHeight="1">
      <c r="A3953" s="91">
        <v>2001021</v>
      </c>
      <c r="B3953" s="41" t="s">
        <v>89</v>
      </c>
      <c r="C3953" s="43">
        <v>201</v>
      </c>
      <c r="D3953" s="41" t="s">
        <v>152</v>
      </c>
      <c r="E3953" s="41">
        <v>160010</v>
      </c>
      <c r="F3953" s="42" t="s">
        <v>256</v>
      </c>
      <c r="G3953" s="41"/>
      <c r="H3953" s="41"/>
      <c r="I3953" s="41">
        <v>-66000</v>
      </c>
      <c r="J3953" s="203"/>
      <c r="K3953" s="286" t="s">
        <v>167</v>
      </c>
      <c r="L3953" s="94"/>
    </row>
    <row r="3954" spans="1:12" ht="15" customHeight="1">
      <c r="A3954" s="91">
        <v>2001041</v>
      </c>
      <c r="B3954" s="41" t="s">
        <v>98</v>
      </c>
      <c r="C3954" s="43">
        <v>201</v>
      </c>
      <c r="D3954" s="41" t="s">
        <v>152</v>
      </c>
      <c r="E3954" s="41">
        <v>160010</v>
      </c>
      <c r="F3954" s="42" t="s">
        <v>256</v>
      </c>
      <c r="G3954" s="41"/>
      <c r="H3954" s="41"/>
      <c r="I3954" s="41">
        <v>-66960</v>
      </c>
      <c r="J3954" s="203"/>
      <c r="K3954" s="286" t="s">
        <v>167</v>
      </c>
      <c r="L3954" s="94"/>
    </row>
    <row r="3955" spans="1:12" ht="15" customHeight="1">
      <c r="A3955" s="91">
        <v>2001051</v>
      </c>
      <c r="B3955" s="41" t="s">
        <v>87</v>
      </c>
      <c r="C3955" s="43">
        <v>201</v>
      </c>
      <c r="D3955" s="41" t="s">
        <v>152</v>
      </c>
      <c r="E3955" s="41">
        <v>160010</v>
      </c>
      <c r="F3955" s="42" t="s">
        <v>256</v>
      </c>
      <c r="G3955" s="41"/>
      <c r="H3955" s="41"/>
      <c r="I3955" s="41">
        <v>-60720</v>
      </c>
      <c r="J3955" s="203"/>
      <c r="K3955" s="286" t="s">
        <v>167</v>
      </c>
      <c r="L3955" s="94"/>
    </row>
    <row r="3956" spans="1:12" ht="15" customHeight="1">
      <c r="A3956" s="91">
        <v>2000010</v>
      </c>
      <c r="B3956" s="41" t="s">
        <v>159</v>
      </c>
      <c r="C3956" s="43">
        <v>201</v>
      </c>
      <c r="D3956" s="41" t="s">
        <v>152</v>
      </c>
      <c r="E3956" s="41">
        <v>160010</v>
      </c>
      <c r="F3956" s="42" t="s">
        <v>256</v>
      </c>
      <c r="G3956" s="41"/>
      <c r="H3956" s="41"/>
      <c r="I3956" s="41">
        <v>-10431</v>
      </c>
      <c r="J3956" s="203"/>
      <c r="K3956" s="286" t="s">
        <v>167</v>
      </c>
      <c r="L3956" s="94"/>
    </row>
    <row r="3957" spans="1:12" ht="15" customHeight="1">
      <c r="A3957" s="91">
        <v>2000010</v>
      </c>
      <c r="B3957" s="41" t="s">
        <v>159</v>
      </c>
      <c r="C3957" s="43">
        <v>201</v>
      </c>
      <c r="D3957" s="41" t="s">
        <v>152</v>
      </c>
      <c r="E3957" s="41">
        <v>160010</v>
      </c>
      <c r="F3957" s="42" t="s">
        <v>256</v>
      </c>
      <c r="G3957" s="41"/>
      <c r="H3957" s="41"/>
      <c r="I3957" s="41">
        <v>10431</v>
      </c>
      <c r="J3957" s="203"/>
      <c r="K3957" s="286" t="s">
        <v>167</v>
      </c>
      <c r="L3957" s="94"/>
    </row>
    <row r="3958" spans="1:12" ht="15" customHeight="1">
      <c r="A3958" s="91">
        <v>2001051</v>
      </c>
      <c r="B3958" s="41" t="s">
        <v>87</v>
      </c>
      <c r="C3958" s="43">
        <v>201</v>
      </c>
      <c r="D3958" s="41" t="s">
        <v>152</v>
      </c>
      <c r="E3958" s="41">
        <v>160010</v>
      </c>
      <c r="F3958" s="42" t="s">
        <v>256</v>
      </c>
      <c r="G3958" s="41"/>
      <c r="H3958" s="41"/>
      <c r="I3958" s="41">
        <v>-1200</v>
      </c>
      <c r="J3958" s="203"/>
      <c r="K3958" s="286" t="s">
        <v>167</v>
      </c>
      <c r="L3958" s="94"/>
    </row>
    <row r="3959" spans="1:12" ht="15" customHeight="1">
      <c r="A3959" s="91">
        <v>2001011</v>
      </c>
      <c r="B3959" s="41" t="s">
        <v>97</v>
      </c>
      <c r="C3959" s="43">
        <v>201</v>
      </c>
      <c r="D3959" s="41" t="s">
        <v>152</v>
      </c>
      <c r="E3959" s="41">
        <v>160010</v>
      </c>
      <c r="F3959" s="42" t="s">
        <v>256</v>
      </c>
      <c r="G3959" s="41"/>
      <c r="H3959" s="41"/>
      <c r="I3959" s="41">
        <v>-1440</v>
      </c>
      <c r="J3959" s="203"/>
      <c r="K3959" s="286" t="s">
        <v>167</v>
      </c>
      <c r="L3959" s="94"/>
    </row>
    <row r="3960" spans="1:12" ht="15" customHeight="1">
      <c r="A3960" s="91">
        <v>2001041</v>
      </c>
      <c r="B3960" s="41" t="s">
        <v>98</v>
      </c>
      <c r="C3960" s="43">
        <v>201</v>
      </c>
      <c r="D3960" s="41" t="s">
        <v>152</v>
      </c>
      <c r="E3960" s="41">
        <v>160010</v>
      </c>
      <c r="F3960" s="42" t="s">
        <v>256</v>
      </c>
      <c r="G3960" s="41"/>
      <c r="H3960" s="41"/>
      <c r="I3960" s="41">
        <v>-720</v>
      </c>
      <c r="J3960" s="203"/>
      <c r="K3960" s="286" t="s">
        <v>167</v>
      </c>
      <c r="L3960" s="94"/>
    </row>
    <row r="3961" spans="1:12" ht="15" customHeight="1">
      <c r="A3961" s="91">
        <v>2000010</v>
      </c>
      <c r="B3961" s="41" t="s">
        <v>159</v>
      </c>
      <c r="C3961" s="43">
        <v>201</v>
      </c>
      <c r="D3961" s="41" t="s">
        <v>152</v>
      </c>
      <c r="E3961" s="41">
        <v>160010</v>
      </c>
      <c r="F3961" s="42" t="s">
        <v>256</v>
      </c>
      <c r="G3961" s="41"/>
      <c r="H3961" s="41"/>
      <c r="I3961" s="41">
        <v>34791.46</v>
      </c>
      <c r="J3961" s="203"/>
      <c r="K3961" s="286" t="s">
        <v>167</v>
      </c>
      <c r="L3961" s="94"/>
    </row>
    <row r="3962" spans="1:12" ht="15" customHeight="1">
      <c r="A3962" s="91">
        <v>2001011</v>
      </c>
      <c r="B3962" s="41" t="s">
        <v>97</v>
      </c>
      <c r="C3962" s="43">
        <v>201</v>
      </c>
      <c r="D3962" s="41" t="s">
        <v>152</v>
      </c>
      <c r="E3962" s="41">
        <v>160010</v>
      </c>
      <c r="F3962" s="42" t="s">
        <v>256</v>
      </c>
      <c r="G3962" s="41"/>
      <c r="H3962" s="41"/>
      <c r="I3962" s="41">
        <v>-85640</v>
      </c>
      <c r="J3962" s="203"/>
      <c r="K3962" s="286" t="s">
        <v>167</v>
      </c>
      <c r="L3962" s="94"/>
    </row>
    <row r="3963" spans="1:12" ht="15" customHeight="1">
      <c r="A3963" s="91">
        <v>2001021</v>
      </c>
      <c r="B3963" s="41" t="s">
        <v>89</v>
      </c>
      <c r="C3963" s="43">
        <v>201</v>
      </c>
      <c r="D3963" s="41" t="s">
        <v>152</v>
      </c>
      <c r="E3963" s="41">
        <v>160010</v>
      </c>
      <c r="F3963" s="42" t="s">
        <v>256</v>
      </c>
      <c r="G3963" s="41"/>
      <c r="H3963" s="41"/>
      <c r="I3963" s="41">
        <v>-66000</v>
      </c>
      <c r="J3963" s="203"/>
      <c r="K3963" s="286" t="s">
        <v>167</v>
      </c>
      <c r="L3963" s="94"/>
    </row>
    <row r="3964" spans="1:12" ht="15" customHeight="1">
      <c r="A3964" s="91">
        <v>2001041</v>
      </c>
      <c r="B3964" s="41" t="s">
        <v>98</v>
      </c>
      <c r="C3964" s="43">
        <v>201</v>
      </c>
      <c r="D3964" s="41" t="s">
        <v>152</v>
      </c>
      <c r="E3964" s="41">
        <v>160010</v>
      </c>
      <c r="F3964" s="42" t="s">
        <v>256</v>
      </c>
      <c r="G3964" s="41"/>
      <c r="H3964" s="41"/>
      <c r="I3964" s="41">
        <v>-63840</v>
      </c>
      <c r="J3964" s="203"/>
      <c r="K3964" s="286" t="s">
        <v>167</v>
      </c>
      <c r="L3964" s="94"/>
    </row>
    <row r="3965" spans="1:12" ht="15" customHeight="1">
      <c r="A3965" s="91">
        <v>2001051</v>
      </c>
      <c r="B3965" s="41" t="s">
        <v>87</v>
      </c>
      <c r="C3965" s="43">
        <v>201</v>
      </c>
      <c r="D3965" s="41" t="s">
        <v>152</v>
      </c>
      <c r="E3965" s="41">
        <v>160010</v>
      </c>
      <c r="F3965" s="42" t="s">
        <v>256</v>
      </c>
      <c r="G3965" s="41"/>
      <c r="H3965" s="41"/>
      <c r="I3965" s="41">
        <v>-59112</v>
      </c>
      <c r="J3965" s="203"/>
      <c r="K3965" s="286" t="s">
        <v>167</v>
      </c>
      <c r="L3965" s="94"/>
    </row>
    <row r="3966" spans="1:12" ht="15" customHeight="1">
      <c r="A3966" s="91">
        <v>2001041</v>
      </c>
      <c r="B3966" s="41" t="s">
        <v>98</v>
      </c>
      <c r="C3966" s="43">
        <v>201</v>
      </c>
      <c r="D3966" s="41" t="s">
        <v>152</v>
      </c>
      <c r="E3966" s="41">
        <v>160010</v>
      </c>
      <c r="F3966" s="42" t="s">
        <v>256</v>
      </c>
      <c r="G3966" s="41"/>
      <c r="H3966" s="41"/>
      <c r="I3966" s="41">
        <v>-1200</v>
      </c>
      <c r="J3966" s="203"/>
      <c r="K3966" s="286" t="s">
        <v>167</v>
      </c>
      <c r="L3966" s="94"/>
    </row>
    <row r="3967" spans="1:12" ht="15" customHeight="1">
      <c r="A3967" s="91">
        <v>2001011</v>
      </c>
      <c r="B3967" s="41" t="s">
        <v>97</v>
      </c>
      <c r="C3967" s="43">
        <v>201</v>
      </c>
      <c r="D3967" s="41" t="s">
        <v>152</v>
      </c>
      <c r="E3967" s="41">
        <v>160010</v>
      </c>
      <c r="F3967" s="42" t="s">
        <v>256</v>
      </c>
      <c r="G3967" s="41"/>
      <c r="H3967" s="41"/>
      <c r="I3967" s="41">
        <v>-1200</v>
      </c>
      <c r="J3967" s="203"/>
      <c r="K3967" s="286" t="s">
        <v>167</v>
      </c>
      <c r="L3967" s="94"/>
    </row>
    <row r="3968" spans="1:12" ht="15" customHeight="1">
      <c r="A3968" s="91">
        <v>2000010</v>
      </c>
      <c r="B3968" s="41" t="s">
        <v>159</v>
      </c>
      <c r="C3968" s="43">
        <v>201</v>
      </c>
      <c r="D3968" s="41" t="s">
        <v>152</v>
      </c>
      <c r="E3968" s="41">
        <v>160010</v>
      </c>
      <c r="F3968" s="42" t="s">
        <v>256</v>
      </c>
      <c r="G3968" s="41"/>
      <c r="H3968" s="41"/>
      <c r="I3968" s="41">
        <v>34523.9</v>
      </c>
      <c r="J3968" s="203"/>
      <c r="K3968" s="286" t="s">
        <v>167</v>
      </c>
      <c r="L3968" s="94"/>
    </row>
    <row r="3969" spans="1:12" ht="15" customHeight="1">
      <c r="A3969" s="91">
        <v>2001011</v>
      </c>
      <c r="B3969" s="41" t="s">
        <v>97</v>
      </c>
      <c r="C3969" s="43">
        <v>201</v>
      </c>
      <c r="D3969" s="41" t="s">
        <v>152</v>
      </c>
      <c r="E3969" s="41">
        <v>160010</v>
      </c>
      <c r="F3969" s="42" t="s">
        <v>256</v>
      </c>
      <c r="G3969" s="41"/>
      <c r="H3969" s="41"/>
      <c r="I3969" s="41">
        <v>-84960</v>
      </c>
      <c r="J3969" s="203"/>
      <c r="K3969" s="286" t="s">
        <v>167</v>
      </c>
      <c r="L3969" s="94"/>
    </row>
    <row r="3970" spans="1:12" ht="15" customHeight="1">
      <c r="A3970" s="91">
        <v>2001021</v>
      </c>
      <c r="B3970" s="41" t="s">
        <v>89</v>
      </c>
      <c r="C3970" s="43">
        <v>201</v>
      </c>
      <c r="D3970" s="41" t="s">
        <v>152</v>
      </c>
      <c r="E3970" s="41">
        <v>160010</v>
      </c>
      <c r="F3970" s="42" t="s">
        <v>256</v>
      </c>
      <c r="G3970" s="41"/>
      <c r="H3970" s="41"/>
      <c r="I3970" s="41">
        <v>-66038.710000000006</v>
      </c>
      <c r="J3970" s="203"/>
      <c r="K3970" s="286" t="s">
        <v>167</v>
      </c>
      <c r="L3970" s="94"/>
    </row>
    <row r="3971" spans="1:12" ht="15" customHeight="1">
      <c r="A3971" s="91">
        <v>2001041</v>
      </c>
      <c r="B3971" s="41" t="s">
        <v>98</v>
      </c>
      <c r="C3971" s="43">
        <v>201</v>
      </c>
      <c r="D3971" s="41" t="s">
        <v>152</v>
      </c>
      <c r="E3971" s="41">
        <v>160010</v>
      </c>
      <c r="F3971" s="42" t="s">
        <v>256</v>
      </c>
      <c r="G3971" s="41"/>
      <c r="H3971" s="41"/>
      <c r="I3971" s="41">
        <v>-65760</v>
      </c>
      <c r="J3971" s="203"/>
      <c r="K3971" s="286" t="s">
        <v>167</v>
      </c>
      <c r="L3971" s="94"/>
    </row>
    <row r="3972" spans="1:12" ht="15" customHeight="1">
      <c r="A3972" s="91">
        <v>2001051</v>
      </c>
      <c r="B3972" s="41" t="s">
        <v>87</v>
      </c>
      <c r="C3972" s="43">
        <v>201</v>
      </c>
      <c r="D3972" s="41" t="s">
        <v>152</v>
      </c>
      <c r="E3972" s="41">
        <v>160010</v>
      </c>
      <c r="F3972" s="42" t="s">
        <v>256</v>
      </c>
      <c r="G3972" s="41"/>
      <c r="H3972" s="41"/>
      <c r="I3972" s="41">
        <v>-60000</v>
      </c>
      <c r="J3972" s="203"/>
      <c r="K3972" s="286" t="s">
        <v>167</v>
      </c>
      <c r="L3972" s="94"/>
    </row>
    <row r="3973" spans="1:12" ht="15" customHeight="1">
      <c r="A3973" s="91">
        <v>2001011</v>
      </c>
      <c r="B3973" s="41" t="s">
        <v>97</v>
      </c>
      <c r="C3973" s="43">
        <v>201</v>
      </c>
      <c r="D3973" s="41" t="s">
        <v>152</v>
      </c>
      <c r="E3973" s="41">
        <v>162003</v>
      </c>
      <c r="F3973" s="42" t="s">
        <v>257</v>
      </c>
      <c r="G3973" s="41"/>
      <c r="H3973" s="41"/>
      <c r="I3973" s="41">
        <v>-960</v>
      </c>
      <c r="J3973" s="203"/>
      <c r="K3973" s="286" t="s">
        <v>165</v>
      </c>
      <c r="L3973" s="94"/>
    </row>
    <row r="3974" spans="1:12" ht="15" customHeight="1">
      <c r="A3974" s="91">
        <v>2001041</v>
      </c>
      <c r="B3974" s="41" t="s">
        <v>98</v>
      </c>
      <c r="C3974" s="43">
        <v>201</v>
      </c>
      <c r="D3974" s="41" t="s">
        <v>152</v>
      </c>
      <c r="E3974" s="41">
        <v>162003</v>
      </c>
      <c r="F3974" s="42" t="s">
        <v>257</v>
      </c>
      <c r="G3974" s="41"/>
      <c r="H3974" s="41"/>
      <c r="I3974" s="41">
        <v>-5120</v>
      </c>
      <c r="J3974" s="203"/>
      <c r="K3974" s="286" t="s">
        <v>165</v>
      </c>
      <c r="L3974" s="94"/>
    </row>
    <row r="3975" spans="1:12" ht="15" customHeight="1">
      <c r="A3975" s="91">
        <v>2001051</v>
      </c>
      <c r="B3975" s="41" t="s">
        <v>87</v>
      </c>
      <c r="C3975" s="43">
        <v>201</v>
      </c>
      <c r="D3975" s="41" t="s">
        <v>152</v>
      </c>
      <c r="E3975" s="41">
        <v>162003</v>
      </c>
      <c r="F3975" s="42" t="s">
        <v>257</v>
      </c>
      <c r="G3975" s="41"/>
      <c r="H3975" s="41"/>
      <c r="I3975" s="41">
        <v>-640</v>
      </c>
      <c r="J3975" s="203"/>
      <c r="K3975" s="286" t="s">
        <v>165</v>
      </c>
      <c r="L3975" s="94"/>
    </row>
    <row r="3976" spans="1:12" ht="15" customHeight="1">
      <c r="A3976" s="91">
        <v>2001011</v>
      </c>
      <c r="B3976" s="41" t="s">
        <v>97</v>
      </c>
      <c r="C3976" s="43">
        <v>201</v>
      </c>
      <c r="D3976" s="41" t="s">
        <v>152</v>
      </c>
      <c r="E3976" s="41">
        <v>162003</v>
      </c>
      <c r="F3976" s="42" t="s">
        <v>257</v>
      </c>
      <c r="G3976" s="41"/>
      <c r="H3976" s="41"/>
      <c r="I3976" s="41">
        <v>-24768</v>
      </c>
      <c r="J3976" s="203"/>
      <c r="K3976" s="286" t="s">
        <v>165</v>
      </c>
      <c r="L3976" s="94"/>
    </row>
    <row r="3977" spans="1:12" ht="15" customHeight="1">
      <c r="A3977" s="91">
        <v>2001021</v>
      </c>
      <c r="B3977" s="41" t="s">
        <v>89</v>
      </c>
      <c r="C3977" s="43">
        <v>201</v>
      </c>
      <c r="D3977" s="41" t="s">
        <v>152</v>
      </c>
      <c r="E3977" s="41">
        <v>162003</v>
      </c>
      <c r="F3977" s="42" t="s">
        <v>257</v>
      </c>
      <c r="G3977" s="41"/>
      <c r="H3977" s="41"/>
      <c r="I3977" s="41">
        <v>-17920</v>
      </c>
      <c r="J3977" s="203"/>
      <c r="K3977" s="286" t="s">
        <v>165</v>
      </c>
      <c r="L3977" s="94"/>
    </row>
    <row r="3978" spans="1:12" ht="15" customHeight="1">
      <c r="A3978" s="91">
        <v>2001041</v>
      </c>
      <c r="B3978" s="41" t="s">
        <v>98</v>
      </c>
      <c r="C3978" s="43">
        <v>201</v>
      </c>
      <c r="D3978" s="41" t="s">
        <v>152</v>
      </c>
      <c r="E3978" s="41">
        <v>162003</v>
      </c>
      <c r="F3978" s="42" t="s">
        <v>257</v>
      </c>
      <c r="G3978" s="41"/>
      <c r="H3978" s="41"/>
      <c r="I3978" s="41">
        <v>-16128</v>
      </c>
      <c r="J3978" s="203"/>
      <c r="K3978" s="286" t="s">
        <v>165</v>
      </c>
      <c r="L3978" s="94"/>
    </row>
    <row r="3979" spans="1:12" ht="15" customHeight="1">
      <c r="A3979" s="91">
        <v>2001051</v>
      </c>
      <c r="B3979" s="41" t="s">
        <v>87</v>
      </c>
      <c r="C3979" s="43">
        <v>201</v>
      </c>
      <c r="D3979" s="41" t="s">
        <v>152</v>
      </c>
      <c r="E3979" s="41">
        <v>162003</v>
      </c>
      <c r="F3979" s="42" t="s">
        <v>257</v>
      </c>
      <c r="G3979" s="41"/>
      <c r="H3979" s="41"/>
      <c r="I3979" s="41">
        <v>-15968</v>
      </c>
      <c r="J3979" s="203"/>
      <c r="K3979" s="286" t="s">
        <v>165</v>
      </c>
      <c r="L3979" s="94"/>
    </row>
    <row r="3980" spans="1:12" ht="15" customHeight="1">
      <c r="A3980" s="91">
        <v>2001011</v>
      </c>
      <c r="B3980" s="41" t="s">
        <v>97</v>
      </c>
      <c r="C3980" s="43">
        <v>201</v>
      </c>
      <c r="D3980" s="41" t="s">
        <v>152</v>
      </c>
      <c r="E3980" s="41">
        <v>162003</v>
      </c>
      <c r="F3980" s="42" t="s">
        <v>257</v>
      </c>
      <c r="G3980" s="41"/>
      <c r="H3980" s="41"/>
      <c r="I3980" s="41">
        <v>-26773.200000000001</v>
      </c>
      <c r="J3980" s="203"/>
      <c r="K3980" s="286" t="s">
        <v>165</v>
      </c>
      <c r="L3980" s="94"/>
    </row>
    <row r="3981" spans="1:12" ht="15" customHeight="1">
      <c r="A3981" s="91">
        <v>2001021</v>
      </c>
      <c r="B3981" s="41" t="s">
        <v>89</v>
      </c>
      <c r="C3981" s="43">
        <v>201</v>
      </c>
      <c r="D3981" s="41" t="s">
        <v>152</v>
      </c>
      <c r="E3981" s="41">
        <v>162003</v>
      </c>
      <c r="F3981" s="42" t="s">
        <v>257</v>
      </c>
      <c r="G3981" s="41"/>
      <c r="H3981" s="41"/>
      <c r="I3981" s="41">
        <v>-18648</v>
      </c>
      <c r="J3981" s="203"/>
      <c r="K3981" s="286" t="s">
        <v>165</v>
      </c>
      <c r="L3981" s="94"/>
    </row>
    <row r="3982" spans="1:12" ht="15" customHeight="1">
      <c r="A3982" s="91">
        <v>2001041</v>
      </c>
      <c r="B3982" s="41" t="s">
        <v>98</v>
      </c>
      <c r="C3982" s="43">
        <v>201</v>
      </c>
      <c r="D3982" s="41" t="s">
        <v>152</v>
      </c>
      <c r="E3982" s="41">
        <v>162003</v>
      </c>
      <c r="F3982" s="42" t="s">
        <v>257</v>
      </c>
      <c r="G3982" s="41"/>
      <c r="H3982" s="41"/>
      <c r="I3982" s="41">
        <v>-21578.400000000001</v>
      </c>
      <c r="J3982" s="203"/>
      <c r="K3982" s="286" t="s">
        <v>165</v>
      </c>
      <c r="L3982" s="94"/>
    </row>
    <row r="3983" spans="1:12" ht="15" customHeight="1">
      <c r="A3983" s="91">
        <v>2001051</v>
      </c>
      <c r="B3983" s="41" t="s">
        <v>87</v>
      </c>
      <c r="C3983" s="43">
        <v>201</v>
      </c>
      <c r="D3983" s="41" t="s">
        <v>152</v>
      </c>
      <c r="E3983" s="41">
        <v>162003</v>
      </c>
      <c r="F3983" s="42" t="s">
        <v>257</v>
      </c>
      <c r="G3983" s="41"/>
      <c r="H3983" s="41"/>
      <c r="I3983" s="41">
        <v>-17249.400000000001</v>
      </c>
      <c r="J3983" s="203"/>
      <c r="K3983" s="286" t="s">
        <v>165</v>
      </c>
      <c r="L3983" s="94"/>
    </row>
    <row r="3984" spans="1:12" ht="15" customHeight="1">
      <c r="A3984" s="91">
        <v>2001041</v>
      </c>
      <c r="B3984" s="41" t="s">
        <v>98</v>
      </c>
      <c r="C3984" s="43">
        <v>201</v>
      </c>
      <c r="D3984" s="41" t="s">
        <v>152</v>
      </c>
      <c r="E3984" s="41">
        <v>162003</v>
      </c>
      <c r="F3984" s="42" t="s">
        <v>257</v>
      </c>
      <c r="G3984" s="41"/>
      <c r="H3984" s="41"/>
      <c r="I3984" s="41">
        <v>-21578.400000000001</v>
      </c>
      <c r="J3984" s="203"/>
      <c r="K3984" s="286" t="s">
        <v>165</v>
      </c>
      <c r="L3984" s="94"/>
    </row>
    <row r="3985" spans="1:12" ht="15" customHeight="1">
      <c r="A3985" s="91">
        <v>2001051</v>
      </c>
      <c r="B3985" s="41" t="s">
        <v>87</v>
      </c>
      <c r="C3985" s="43">
        <v>201</v>
      </c>
      <c r="D3985" s="41" t="s">
        <v>152</v>
      </c>
      <c r="E3985" s="41">
        <v>162003</v>
      </c>
      <c r="F3985" s="42" t="s">
        <v>257</v>
      </c>
      <c r="G3985" s="41"/>
      <c r="H3985" s="41"/>
      <c r="I3985" s="41">
        <v>-17249.400000000001</v>
      </c>
      <c r="J3985" s="203"/>
      <c r="K3985" s="286" t="s">
        <v>165</v>
      </c>
      <c r="L3985" s="94"/>
    </row>
    <row r="3986" spans="1:12" ht="15" customHeight="1">
      <c r="A3986" s="91">
        <v>2001011</v>
      </c>
      <c r="B3986" s="41" t="s">
        <v>97</v>
      </c>
      <c r="C3986" s="43">
        <v>201</v>
      </c>
      <c r="D3986" s="41" t="s">
        <v>152</v>
      </c>
      <c r="E3986" s="41">
        <v>162003</v>
      </c>
      <c r="F3986" s="42" t="s">
        <v>257</v>
      </c>
      <c r="G3986" s="41"/>
      <c r="H3986" s="41"/>
      <c r="I3986" s="41">
        <v>-26773.200000000001</v>
      </c>
      <c r="J3986" s="203"/>
      <c r="K3986" s="286" t="s">
        <v>165</v>
      </c>
      <c r="L3986" s="94"/>
    </row>
    <row r="3987" spans="1:12" ht="15" customHeight="1">
      <c r="A3987" s="91">
        <v>2001021</v>
      </c>
      <c r="B3987" s="41" t="s">
        <v>89</v>
      </c>
      <c r="C3987" s="43">
        <v>201</v>
      </c>
      <c r="D3987" s="41" t="s">
        <v>152</v>
      </c>
      <c r="E3987" s="41">
        <v>162003</v>
      </c>
      <c r="F3987" s="42" t="s">
        <v>257</v>
      </c>
      <c r="G3987" s="41"/>
      <c r="H3987" s="41"/>
      <c r="I3987" s="41">
        <v>-18648</v>
      </c>
      <c r="J3987" s="203"/>
      <c r="K3987" s="286" t="s">
        <v>165</v>
      </c>
      <c r="L3987" s="94"/>
    </row>
    <row r="3988" spans="1:12" ht="15" customHeight="1">
      <c r="A3988" s="91">
        <v>2001011</v>
      </c>
      <c r="B3988" s="41" t="s">
        <v>97</v>
      </c>
      <c r="C3988" s="43">
        <v>201</v>
      </c>
      <c r="D3988" s="41" t="s">
        <v>152</v>
      </c>
      <c r="E3988" s="41">
        <v>162003</v>
      </c>
      <c r="F3988" s="42" t="s">
        <v>257</v>
      </c>
      <c r="G3988" s="41"/>
      <c r="H3988" s="41"/>
      <c r="I3988" s="41">
        <v>-27239.4</v>
      </c>
      <c r="J3988" s="203"/>
      <c r="K3988" s="286" t="s">
        <v>165</v>
      </c>
      <c r="L3988" s="94"/>
    </row>
    <row r="3989" spans="1:12" ht="15" customHeight="1">
      <c r="A3989" s="91">
        <v>2001021</v>
      </c>
      <c r="B3989" s="41" t="s">
        <v>89</v>
      </c>
      <c r="C3989" s="43">
        <v>201</v>
      </c>
      <c r="D3989" s="41" t="s">
        <v>152</v>
      </c>
      <c r="E3989" s="41">
        <v>162003</v>
      </c>
      <c r="F3989" s="42" t="s">
        <v>257</v>
      </c>
      <c r="G3989" s="41"/>
      <c r="H3989" s="41"/>
      <c r="I3989" s="41">
        <v>-18648</v>
      </c>
      <c r="J3989" s="203"/>
      <c r="K3989" s="286" t="s">
        <v>165</v>
      </c>
      <c r="L3989" s="94"/>
    </row>
    <row r="3990" spans="1:12" ht="15" customHeight="1">
      <c r="A3990" s="91">
        <v>2001041</v>
      </c>
      <c r="B3990" s="41" t="s">
        <v>98</v>
      </c>
      <c r="C3990" s="43">
        <v>201</v>
      </c>
      <c r="D3990" s="41" t="s">
        <v>152</v>
      </c>
      <c r="E3990" s="41">
        <v>162003</v>
      </c>
      <c r="F3990" s="42" t="s">
        <v>257</v>
      </c>
      <c r="G3990" s="41"/>
      <c r="H3990" s="41"/>
      <c r="I3990" s="41">
        <v>-21911.4</v>
      </c>
      <c r="J3990" s="203"/>
      <c r="K3990" s="286" t="s">
        <v>165</v>
      </c>
      <c r="L3990" s="94"/>
    </row>
    <row r="3991" spans="1:12" ht="15" customHeight="1">
      <c r="A3991" s="91">
        <v>2001051</v>
      </c>
      <c r="B3991" s="41" t="s">
        <v>87</v>
      </c>
      <c r="C3991" s="43">
        <v>201</v>
      </c>
      <c r="D3991" s="41" t="s">
        <v>152</v>
      </c>
      <c r="E3991" s="41">
        <v>162003</v>
      </c>
      <c r="F3991" s="42" t="s">
        <v>257</v>
      </c>
      <c r="G3991" s="41"/>
      <c r="H3991" s="41"/>
      <c r="I3991" s="41">
        <v>-18448.2</v>
      </c>
      <c r="J3991" s="203"/>
      <c r="K3991" s="286" t="s">
        <v>165</v>
      </c>
      <c r="L3991" s="94"/>
    </row>
    <row r="3992" spans="1:12" ht="15" customHeight="1">
      <c r="A3992" s="91">
        <v>2001011</v>
      </c>
      <c r="B3992" s="41" t="s">
        <v>97</v>
      </c>
      <c r="C3992" s="43">
        <v>201</v>
      </c>
      <c r="D3992" s="41" t="s">
        <v>152</v>
      </c>
      <c r="E3992" s="41">
        <v>162003</v>
      </c>
      <c r="F3992" s="42" t="s">
        <v>257</v>
      </c>
      <c r="G3992" s="41"/>
      <c r="H3992" s="41"/>
      <c r="I3992" s="41">
        <v>-27239.4</v>
      </c>
      <c r="J3992" s="203"/>
      <c r="K3992" s="286" t="s">
        <v>165</v>
      </c>
      <c r="L3992" s="94"/>
    </row>
    <row r="3993" spans="1:12" ht="15" customHeight="1">
      <c r="A3993" s="91">
        <v>2001021</v>
      </c>
      <c r="B3993" s="41" t="s">
        <v>89</v>
      </c>
      <c r="C3993" s="43">
        <v>201</v>
      </c>
      <c r="D3993" s="41" t="s">
        <v>152</v>
      </c>
      <c r="E3993" s="41">
        <v>162003</v>
      </c>
      <c r="F3993" s="42" t="s">
        <v>257</v>
      </c>
      <c r="G3993" s="41"/>
      <c r="H3993" s="41"/>
      <c r="I3993" s="41">
        <v>-18648</v>
      </c>
      <c r="J3993" s="203"/>
      <c r="K3993" s="286" t="s">
        <v>165</v>
      </c>
      <c r="L3993" s="94"/>
    </row>
    <row r="3994" spans="1:12" ht="15" customHeight="1">
      <c r="A3994" s="91">
        <v>2001041</v>
      </c>
      <c r="B3994" s="41" t="s">
        <v>98</v>
      </c>
      <c r="C3994" s="43">
        <v>201</v>
      </c>
      <c r="D3994" s="41" t="s">
        <v>152</v>
      </c>
      <c r="E3994" s="41">
        <v>162003</v>
      </c>
      <c r="F3994" s="42" t="s">
        <v>257</v>
      </c>
      <c r="G3994" s="41"/>
      <c r="H3994" s="41"/>
      <c r="I3994" s="41">
        <v>-21578.400000000001</v>
      </c>
      <c r="J3994" s="203"/>
      <c r="K3994" s="286" t="s">
        <v>165</v>
      </c>
      <c r="L3994" s="94"/>
    </row>
    <row r="3995" spans="1:12" ht="15" customHeight="1">
      <c r="A3995" s="91">
        <v>2001051</v>
      </c>
      <c r="B3995" s="41" t="s">
        <v>87</v>
      </c>
      <c r="C3995" s="43">
        <v>201</v>
      </c>
      <c r="D3995" s="41" t="s">
        <v>152</v>
      </c>
      <c r="E3995" s="41">
        <v>162003</v>
      </c>
      <c r="F3995" s="42" t="s">
        <v>257</v>
      </c>
      <c r="G3995" s="41"/>
      <c r="H3995" s="41"/>
      <c r="I3995" s="41">
        <v>-18448.2</v>
      </c>
      <c r="J3995" s="203"/>
      <c r="K3995" s="286" t="s">
        <v>165</v>
      </c>
      <c r="L3995" s="94"/>
    </row>
    <row r="3996" spans="1:12" ht="15" customHeight="1">
      <c r="A3996" s="91">
        <v>2001041</v>
      </c>
      <c r="B3996" s="41" t="s">
        <v>98</v>
      </c>
      <c r="C3996" s="43">
        <v>201</v>
      </c>
      <c r="D3996" s="41" t="s">
        <v>152</v>
      </c>
      <c r="E3996" s="41">
        <v>162003</v>
      </c>
      <c r="F3996" s="42" t="s">
        <v>257</v>
      </c>
      <c r="G3996" s="41"/>
      <c r="H3996" s="41"/>
      <c r="I3996" s="41">
        <v>-333</v>
      </c>
      <c r="J3996" s="203"/>
      <c r="K3996" s="286" t="s">
        <v>165</v>
      </c>
      <c r="L3996" s="94"/>
    </row>
    <row r="3997" spans="1:12" ht="15" customHeight="1">
      <c r="A3997" s="91">
        <v>2001011</v>
      </c>
      <c r="B3997" s="41" t="s">
        <v>97</v>
      </c>
      <c r="C3997" s="43">
        <v>201</v>
      </c>
      <c r="D3997" s="41" t="s">
        <v>152</v>
      </c>
      <c r="E3997" s="41">
        <v>162003</v>
      </c>
      <c r="F3997" s="42" t="s">
        <v>257</v>
      </c>
      <c r="G3997" s="41"/>
      <c r="H3997" s="41"/>
      <c r="I3997" s="41">
        <v>-27183.9</v>
      </c>
      <c r="J3997" s="203"/>
      <c r="K3997" s="286" t="s">
        <v>165</v>
      </c>
      <c r="L3997" s="94"/>
    </row>
    <row r="3998" spans="1:12" ht="15" customHeight="1">
      <c r="A3998" s="91">
        <v>2001021</v>
      </c>
      <c r="B3998" s="41" t="s">
        <v>89</v>
      </c>
      <c r="C3998" s="43">
        <v>201</v>
      </c>
      <c r="D3998" s="41" t="s">
        <v>152</v>
      </c>
      <c r="E3998" s="41">
        <v>162003</v>
      </c>
      <c r="F3998" s="42" t="s">
        <v>257</v>
      </c>
      <c r="G3998" s="41"/>
      <c r="H3998" s="41"/>
      <c r="I3998" s="41">
        <v>-18648</v>
      </c>
      <c r="J3998" s="203"/>
      <c r="K3998" s="286" t="s">
        <v>165</v>
      </c>
      <c r="L3998" s="94"/>
    </row>
    <row r="3999" spans="1:12" ht="15" customHeight="1">
      <c r="A3999" s="91">
        <v>2001041</v>
      </c>
      <c r="B3999" s="41" t="s">
        <v>98</v>
      </c>
      <c r="C3999" s="43">
        <v>201</v>
      </c>
      <c r="D3999" s="41" t="s">
        <v>152</v>
      </c>
      <c r="E3999" s="41">
        <v>162003</v>
      </c>
      <c r="F3999" s="42" t="s">
        <v>257</v>
      </c>
      <c r="G3999" s="41"/>
      <c r="H3999" s="41"/>
      <c r="I3999" s="41">
        <v>-21589.5</v>
      </c>
      <c r="J3999" s="203"/>
      <c r="K3999" s="286" t="s">
        <v>165</v>
      </c>
      <c r="L3999" s="94"/>
    </row>
    <row r="4000" spans="1:12" ht="15" customHeight="1">
      <c r="A4000" s="91">
        <v>2001051</v>
      </c>
      <c r="B4000" s="41" t="s">
        <v>87</v>
      </c>
      <c r="C4000" s="43">
        <v>201</v>
      </c>
      <c r="D4000" s="41" t="s">
        <v>152</v>
      </c>
      <c r="E4000" s="41">
        <v>162003</v>
      </c>
      <c r="F4000" s="42" t="s">
        <v>257</v>
      </c>
      <c r="G4000" s="41"/>
      <c r="H4000" s="41"/>
      <c r="I4000" s="41">
        <v>-18448.2</v>
      </c>
      <c r="J4000" s="203"/>
      <c r="K4000" s="286" t="s">
        <v>165</v>
      </c>
      <c r="L4000" s="94"/>
    </row>
    <row r="4001" spans="1:12" ht="15" customHeight="1">
      <c r="A4001" s="91">
        <v>2001021</v>
      </c>
      <c r="B4001" s="41" t="s">
        <v>89</v>
      </c>
      <c r="C4001" s="43">
        <v>201</v>
      </c>
      <c r="D4001" s="41" t="s">
        <v>152</v>
      </c>
      <c r="E4001" s="41">
        <v>162003</v>
      </c>
      <c r="F4001" s="42" t="s">
        <v>257</v>
      </c>
      <c r="G4001" s="41"/>
      <c r="H4001" s="41"/>
      <c r="I4001" s="41">
        <v>-333</v>
      </c>
      <c r="J4001" s="203"/>
      <c r="K4001" s="286" t="s">
        <v>165</v>
      </c>
      <c r="L4001" s="94"/>
    </row>
    <row r="4002" spans="1:12" ht="15" customHeight="1">
      <c r="A4002" s="91">
        <v>2001021</v>
      </c>
      <c r="B4002" s="41" t="s">
        <v>89</v>
      </c>
      <c r="C4002" s="43">
        <v>201</v>
      </c>
      <c r="D4002" s="41" t="s">
        <v>152</v>
      </c>
      <c r="E4002" s="41">
        <v>162003</v>
      </c>
      <c r="F4002" s="42" t="s">
        <v>257</v>
      </c>
      <c r="G4002" s="41"/>
      <c r="H4002" s="41"/>
      <c r="I4002" s="41">
        <v>333</v>
      </c>
      <c r="J4002" s="203"/>
      <c r="K4002" s="286" t="s">
        <v>165</v>
      </c>
      <c r="L4002" s="94"/>
    </row>
    <row r="4003" spans="1:12" ht="15" customHeight="1">
      <c r="A4003" s="91">
        <v>2001051</v>
      </c>
      <c r="B4003" s="41" t="s">
        <v>87</v>
      </c>
      <c r="C4003" s="43">
        <v>201</v>
      </c>
      <c r="D4003" s="41" t="s">
        <v>152</v>
      </c>
      <c r="E4003" s="41">
        <v>162003</v>
      </c>
      <c r="F4003" s="42" t="s">
        <v>257</v>
      </c>
      <c r="G4003" s="41"/>
      <c r="H4003" s="41"/>
      <c r="I4003" s="41">
        <v>666</v>
      </c>
      <c r="J4003" s="203"/>
      <c r="K4003" s="286" t="s">
        <v>165</v>
      </c>
      <c r="L4003" s="94"/>
    </row>
    <row r="4004" spans="1:12" ht="15" customHeight="1">
      <c r="A4004" s="91">
        <v>2001051</v>
      </c>
      <c r="B4004" s="41" t="s">
        <v>87</v>
      </c>
      <c r="C4004" s="43">
        <v>201</v>
      </c>
      <c r="D4004" s="41" t="s">
        <v>152</v>
      </c>
      <c r="E4004" s="41">
        <v>162003</v>
      </c>
      <c r="F4004" s="42" t="s">
        <v>257</v>
      </c>
      <c r="G4004" s="41"/>
      <c r="H4004" s="41"/>
      <c r="I4004" s="41">
        <v>-666</v>
      </c>
      <c r="J4004" s="203"/>
      <c r="K4004" s="286" t="s">
        <v>165</v>
      </c>
      <c r="L4004" s="94"/>
    </row>
    <row r="4005" spans="1:12" ht="15" customHeight="1">
      <c r="A4005" s="91">
        <v>2001011</v>
      </c>
      <c r="B4005" s="41" t="s">
        <v>97</v>
      </c>
      <c r="C4005" s="43">
        <v>201</v>
      </c>
      <c r="D4005" s="41" t="s">
        <v>152</v>
      </c>
      <c r="E4005" s="41">
        <v>162003</v>
      </c>
      <c r="F4005" s="42" t="s">
        <v>257</v>
      </c>
      <c r="G4005" s="41"/>
      <c r="H4005" s="41"/>
      <c r="I4005" s="41">
        <v>-32040</v>
      </c>
      <c r="J4005" s="203"/>
      <c r="K4005" s="286" t="s">
        <v>165</v>
      </c>
      <c r="L4005" s="94"/>
    </row>
    <row r="4006" spans="1:12" ht="15" customHeight="1">
      <c r="A4006" s="91">
        <v>2001021</v>
      </c>
      <c r="B4006" s="41" t="s">
        <v>89</v>
      </c>
      <c r="C4006" s="43">
        <v>201</v>
      </c>
      <c r="D4006" s="41" t="s">
        <v>152</v>
      </c>
      <c r="E4006" s="41">
        <v>162003</v>
      </c>
      <c r="F4006" s="42" t="s">
        <v>257</v>
      </c>
      <c r="G4006" s="41"/>
      <c r="H4006" s="41"/>
      <c r="I4006" s="41">
        <v>-24300</v>
      </c>
      <c r="J4006" s="203"/>
      <c r="K4006" s="286" t="s">
        <v>165</v>
      </c>
      <c r="L4006" s="94"/>
    </row>
    <row r="4007" spans="1:12" ht="15" customHeight="1">
      <c r="A4007" s="91">
        <v>2001041</v>
      </c>
      <c r="B4007" s="41" t="s">
        <v>98</v>
      </c>
      <c r="C4007" s="43">
        <v>201</v>
      </c>
      <c r="D4007" s="41" t="s">
        <v>152</v>
      </c>
      <c r="E4007" s="41">
        <v>162003</v>
      </c>
      <c r="F4007" s="42" t="s">
        <v>257</v>
      </c>
      <c r="G4007" s="41"/>
      <c r="H4007" s="41"/>
      <c r="I4007" s="41">
        <v>-25470</v>
      </c>
      <c r="J4007" s="203"/>
      <c r="K4007" s="286" t="s">
        <v>165</v>
      </c>
      <c r="L4007" s="94"/>
    </row>
    <row r="4008" spans="1:12" ht="15" customHeight="1">
      <c r="A4008" s="91">
        <v>2001051</v>
      </c>
      <c r="B4008" s="41" t="s">
        <v>87</v>
      </c>
      <c r="C4008" s="43">
        <v>201</v>
      </c>
      <c r="D4008" s="41" t="s">
        <v>152</v>
      </c>
      <c r="E4008" s="41">
        <v>162003</v>
      </c>
      <c r="F4008" s="42" t="s">
        <v>257</v>
      </c>
      <c r="G4008" s="41"/>
      <c r="H4008" s="41"/>
      <c r="I4008" s="41">
        <v>-21870</v>
      </c>
      <c r="J4008" s="203"/>
      <c r="K4008" s="286" t="s">
        <v>165</v>
      </c>
      <c r="L4008" s="94"/>
    </row>
    <row r="4009" spans="1:12" ht="15" customHeight="1">
      <c r="A4009" s="91">
        <v>2001011</v>
      </c>
      <c r="B4009" s="41" t="s">
        <v>97</v>
      </c>
      <c r="C4009" s="43">
        <v>201</v>
      </c>
      <c r="D4009" s="41" t="s">
        <v>152</v>
      </c>
      <c r="E4009" s="41">
        <v>162003</v>
      </c>
      <c r="F4009" s="42" t="s">
        <v>257</v>
      </c>
      <c r="G4009" s="41"/>
      <c r="H4009" s="41"/>
      <c r="I4009" s="41">
        <v>-23670</v>
      </c>
      <c r="J4009" s="203"/>
      <c r="K4009" s="286" t="s">
        <v>165</v>
      </c>
      <c r="L4009" s="94"/>
    </row>
    <row r="4010" spans="1:12" ht="15" customHeight="1">
      <c r="A4010" s="91">
        <v>2001021</v>
      </c>
      <c r="B4010" s="41" t="s">
        <v>89</v>
      </c>
      <c r="C4010" s="43">
        <v>201</v>
      </c>
      <c r="D4010" s="41" t="s">
        <v>152</v>
      </c>
      <c r="E4010" s="41">
        <v>162003</v>
      </c>
      <c r="F4010" s="42" t="s">
        <v>257</v>
      </c>
      <c r="G4010" s="41"/>
      <c r="H4010" s="41"/>
      <c r="I4010" s="41">
        <v>-17775</v>
      </c>
      <c r="J4010" s="203"/>
      <c r="K4010" s="286" t="s">
        <v>165</v>
      </c>
      <c r="L4010" s="94"/>
    </row>
    <row r="4011" spans="1:12" ht="15" customHeight="1">
      <c r="A4011" s="91">
        <v>2001041</v>
      </c>
      <c r="B4011" s="41" t="s">
        <v>98</v>
      </c>
      <c r="C4011" s="43">
        <v>201</v>
      </c>
      <c r="D4011" s="41" t="s">
        <v>152</v>
      </c>
      <c r="E4011" s="41">
        <v>162003</v>
      </c>
      <c r="F4011" s="42" t="s">
        <v>257</v>
      </c>
      <c r="G4011" s="41"/>
      <c r="H4011" s="41"/>
      <c r="I4011" s="41">
        <v>-13410</v>
      </c>
      <c r="J4011" s="203"/>
      <c r="K4011" s="286" t="s">
        <v>165</v>
      </c>
      <c r="L4011" s="94"/>
    </row>
    <row r="4012" spans="1:12" ht="15" customHeight="1">
      <c r="A4012" s="91">
        <v>2001051</v>
      </c>
      <c r="B4012" s="41" t="s">
        <v>87</v>
      </c>
      <c r="C4012" s="43">
        <v>201</v>
      </c>
      <c r="D4012" s="41" t="s">
        <v>152</v>
      </c>
      <c r="E4012" s="41">
        <v>162003</v>
      </c>
      <c r="F4012" s="42" t="s">
        <v>257</v>
      </c>
      <c r="G4012" s="41"/>
      <c r="H4012" s="41"/>
      <c r="I4012" s="41">
        <v>-17460</v>
      </c>
      <c r="J4012" s="203"/>
      <c r="K4012" s="286" t="s">
        <v>165</v>
      </c>
      <c r="L4012" s="94"/>
    </row>
    <row r="4013" spans="1:12" ht="15" customHeight="1">
      <c r="A4013" s="91">
        <v>2001021</v>
      </c>
      <c r="B4013" s="41" t="s">
        <v>89</v>
      </c>
      <c r="C4013" s="43">
        <v>201</v>
      </c>
      <c r="D4013" s="41" t="s">
        <v>152</v>
      </c>
      <c r="E4013" s="41">
        <v>162003</v>
      </c>
      <c r="F4013" s="42" t="s">
        <v>257</v>
      </c>
      <c r="G4013" s="41"/>
      <c r="H4013" s="41"/>
      <c r="I4013" s="41">
        <v>-450</v>
      </c>
      <c r="J4013" s="203"/>
      <c r="K4013" s="286" t="s">
        <v>165</v>
      </c>
      <c r="L4013" s="94"/>
    </row>
    <row r="4014" spans="1:12" ht="15" customHeight="1">
      <c r="A4014" s="91">
        <v>2001041</v>
      </c>
      <c r="B4014" s="41" t="s">
        <v>98</v>
      </c>
      <c r="C4014" s="43">
        <v>201</v>
      </c>
      <c r="D4014" s="41" t="s">
        <v>152</v>
      </c>
      <c r="E4014" s="41">
        <v>162003</v>
      </c>
      <c r="F4014" s="42" t="s">
        <v>257</v>
      </c>
      <c r="G4014" s="41"/>
      <c r="H4014" s="41"/>
      <c r="I4014" s="41">
        <v>-450</v>
      </c>
      <c r="J4014" s="203"/>
      <c r="K4014" s="286" t="s">
        <v>165</v>
      </c>
      <c r="L4014" s="94"/>
    </row>
    <row r="4015" spans="1:12" ht="15" customHeight="1">
      <c r="A4015" s="91">
        <v>2001011</v>
      </c>
      <c r="B4015" s="41" t="s">
        <v>97</v>
      </c>
      <c r="C4015" s="43">
        <v>201</v>
      </c>
      <c r="D4015" s="41" t="s">
        <v>152</v>
      </c>
      <c r="E4015" s="41">
        <v>162003</v>
      </c>
      <c r="F4015" s="42" t="s">
        <v>257</v>
      </c>
      <c r="G4015" s="41"/>
      <c r="H4015" s="41"/>
      <c r="I4015" s="41">
        <v>-8820</v>
      </c>
      <c r="J4015" s="203"/>
      <c r="K4015" s="286" t="s">
        <v>165</v>
      </c>
      <c r="L4015" s="94"/>
    </row>
    <row r="4016" spans="1:12" ht="15" customHeight="1">
      <c r="A4016" s="91">
        <v>2001021</v>
      </c>
      <c r="B4016" s="41" t="s">
        <v>89</v>
      </c>
      <c r="C4016" s="43">
        <v>201</v>
      </c>
      <c r="D4016" s="41" t="s">
        <v>152</v>
      </c>
      <c r="E4016" s="41">
        <v>162003</v>
      </c>
      <c r="F4016" s="42" t="s">
        <v>257</v>
      </c>
      <c r="G4016" s="41"/>
      <c r="H4016" s="41"/>
      <c r="I4016" s="41">
        <v>-6075</v>
      </c>
      <c r="J4016" s="203"/>
      <c r="K4016" s="286" t="s">
        <v>165</v>
      </c>
      <c r="L4016" s="94"/>
    </row>
    <row r="4017" spans="1:12" ht="15" customHeight="1">
      <c r="A4017" s="91">
        <v>2001041</v>
      </c>
      <c r="B4017" s="41" t="s">
        <v>98</v>
      </c>
      <c r="C4017" s="43">
        <v>201</v>
      </c>
      <c r="D4017" s="41" t="s">
        <v>152</v>
      </c>
      <c r="E4017" s="41">
        <v>162003</v>
      </c>
      <c r="F4017" s="42" t="s">
        <v>257</v>
      </c>
      <c r="G4017" s="41"/>
      <c r="H4017" s="41"/>
      <c r="I4017" s="41">
        <v>-11610</v>
      </c>
      <c r="J4017" s="203"/>
      <c r="K4017" s="286" t="s">
        <v>165</v>
      </c>
      <c r="L4017" s="94"/>
    </row>
    <row r="4018" spans="1:12" ht="15" customHeight="1">
      <c r="A4018" s="91">
        <v>2001051</v>
      </c>
      <c r="B4018" s="41" t="s">
        <v>87</v>
      </c>
      <c r="C4018" s="43">
        <v>201</v>
      </c>
      <c r="D4018" s="41" t="s">
        <v>152</v>
      </c>
      <c r="E4018" s="41">
        <v>162003</v>
      </c>
      <c r="F4018" s="42" t="s">
        <v>257</v>
      </c>
      <c r="G4018" s="41"/>
      <c r="H4018" s="41"/>
      <c r="I4018" s="41">
        <v>-3960</v>
      </c>
      <c r="J4018" s="203"/>
      <c r="K4018" s="286" t="s">
        <v>165</v>
      </c>
      <c r="L4018" s="94"/>
    </row>
    <row r="4019" spans="1:12" ht="15" customHeight="1">
      <c r="A4019" s="91">
        <v>2001041</v>
      </c>
      <c r="B4019" s="41" t="s">
        <v>98</v>
      </c>
      <c r="C4019" s="43">
        <v>201</v>
      </c>
      <c r="D4019" s="41" t="s">
        <v>152</v>
      </c>
      <c r="E4019" s="41">
        <v>162003</v>
      </c>
      <c r="F4019" s="42" t="s">
        <v>257</v>
      </c>
      <c r="G4019" s="41"/>
      <c r="H4019" s="41"/>
      <c r="I4019" s="41">
        <v>1800</v>
      </c>
      <c r="J4019" s="203"/>
      <c r="K4019" s="286" t="s">
        <v>165</v>
      </c>
      <c r="L4019" s="94"/>
    </row>
    <row r="4020" spans="1:12" ht="15" customHeight="1">
      <c r="A4020" s="91">
        <v>2001041</v>
      </c>
      <c r="B4020" s="41" t="s">
        <v>98</v>
      </c>
      <c r="C4020" s="43">
        <v>201</v>
      </c>
      <c r="D4020" s="41" t="s">
        <v>152</v>
      </c>
      <c r="E4020" s="41">
        <v>162003</v>
      </c>
      <c r="F4020" s="42" t="s">
        <v>257</v>
      </c>
      <c r="G4020" s="41"/>
      <c r="H4020" s="41"/>
      <c r="I4020" s="41">
        <v>-900</v>
      </c>
      <c r="J4020" s="203"/>
      <c r="K4020" s="286" t="s">
        <v>165</v>
      </c>
      <c r="L4020" s="94"/>
    </row>
    <row r="4021" spans="1:12" ht="15" customHeight="1">
      <c r="A4021" s="91">
        <v>2001011</v>
      </c>
      <c r="B4021" s="41" t="s">
        <v>97</v>
      </c>
      <c r="C4021" s="43">
        <v>201</v>
      </c>
      <c r="D4021" s="41" t="s">
        <v>152</v>
      </c>
      <c r="E4021" s="41">
        <v>162003</v>
      </c>
      <c r="F4021" s="42" t="s">
        <v>257</v>
      </c>
      <c r="G4021" s="41"/>
      <c r="H4021" s="41"/>
      <c r="I4021" s="41">
        <v>-32490</v>
      </c>
      <c r="J4021" s="203"/>
      <c r="K4021" s="286" t="s">
        <v>165</v>
      </c>
      <c r="L4021" s="94"/>
    </row>
    <row r="4022" spans="1:12" ht="15" customHeight="1">
      <c r="A4022" s="91">
        <v>2001021</v>
      </c>
      <c r="B4022" s="41" t="s">
        <v>89</v>
      </c>
      <c r="C4022" s="43">
        <v>201</v>
      </c>
      <c r="D4022" s="41" t="s">
        <v>152</v>
      </c>
      <c r="E4022" s="41">
        <v>162003</v>
      </c>
      <c r="F4022" s="42" t="s">
        <v>257</v>
      </c>
      <c r="G4022" s="41"/>
      <c r="H4022" s="41"/>
      <c r="I4022" s="41">
        <v>-24750</v>
      </c>
      <c r="J4022" s="203"/>
      <c r="K4022" s="286" t="s">
        <v>165</v>
      </c>
      <c r="L4022" s="94"/>
    </row>
    <row r="4023" spans="1:12" ht="15" customHeight="1">
      <c r="A4023" s="91">
        <v>2001041</v>
      </c>
      <c r="B4023" s="41" t="s">
        <v>98</v>
      </c>
      <c r="C4023" s="43">
        <v>201</v>
      </c>
      <c r="D4023" s="41" t="s">
        <v>152</v>
      </c>
      <c r="E4023" s="41">
        <v>162003</v>
      </c>
      <c r="F4023" s="42" t="s">
        <v>257</v>
      </c>
      <c r="G4023" s="41"/>
      <c r="H4023" s="41"/>
      <c r="I4023" s="41">
        <v>-25110</v>
      </c>
      <c r="J4023" s="203"/>
      <c r="K4023" s="286" t="s">
        <v>165</v>
      </c>
      <c r="L4023" s="94"/>
    </row>
    <row r="4024" spans="1:12" ht="15" customHeight="1">
      <c r="A4024" s="91">
        <v>2001051</v>
      </c>
      <c r="B4024" s="41" t="s">
        <v>87</v>
      </c>
      <c r="C4024" s="43">
        <v>201</v>
      </c>
      <c r="D4024" s="41" t="s">
        <v>152</v>
      </c>
      <c r="E4024" s="41">
        <v>162003</v>
      </c>
      <c r="F4024" s="42" t="s">
        <v>257</v>
      </c>
      <c r="G4024" s="41"/>
      <c r="H4024" s="41"/>
      <c r="I4024" s="41">
        <v>-22770</v>
      </c>
      <c r="J4024" s="203"/>
      <c r="K4024" s="286" t="s">
        <v>165</v>
      </c>
      <c r="L4024" s="94"/>
    </row>
    <row r="4025" spans="1:12" ht="15" customHeight="1">
      <c r="A4025" s="91">
        <v>2000010</v>
      </c>
      <c r="B4025" s="41" t="s">
        <v>159</v>
      </c>
      <c r="C4025" s="43">
        <v>201</v>
      </c>
      <c r="D4025" s="41" t="s">
        <v>152</v>
      </c>
      <c r="E4025" s="41">
        <v>162003</v>
      </c>
      <c r="F4025" s="42" t="s">
        <v>257</v>
      </c>
      <c r="G4025" s="41"/>
      <c r="H4025" s="41"/>
      <c r="I4025" s="41">
        <v>-975</v>
      </c>
      <c r="J4025" s="203"/>
      <c r="K4025" s="286" t="s">
        <v>161</v>
      </c>
      <c r="L4025" s="94"/>
    </row>
    <row r="4026" spans="1:12" ht="15" customHeight="1">
      <c r="A4026" s="91">
        <v>2001051</v>
      </c>
      <c r="B4026" s="41" t="s">
        <v>87</v>
      </c>
      <c r="C4026" s="43">
        <v>201</v>
      </c>
      <c r="D4026" s="41" t="s">
        <v>152</v>
      </c>
      <c r="E4026" s="41">
        <v>162003</v>
      </c>
      <c r="F4026" s="42" t="s">
        <v>257</v>
      </c>
      <c r="G4026" s="41"/>
      <c r="H4026" s="41"/>
      <c r="I4026" s="41">
        <v>-450</v>
      </c>
      <c r="J4026" s="203"/>
      <c r="K4026" s="286" t="s">
        <v>165</v>
      </c>
      <c r="L4026" s="94"/>
    </row>
    <row r="4027" spans="1:12" ht="15" customHeight="1">
      <c r="A4027" s="91">
        <v>2001011</v>
      </c>
      <c r="B4027" s="41" t="s">
        <v>97</v>
      </c>
      <c r="C4027" s="43">
        <v>201</v>
      </c>
      <c r="D4027" s="41" t="s">
        <v>152</v>
      </c>
      <c r="E4027" s="41">
        <v>162003</v>
      </c>
      <c r="F4027" s="42" t="s">
        <v>257</v>
      </c>
      <c r="G4027" s="41"/>
      <c r="H4027" s="41"/>
      <c r="I4027" s="41">
        <v>-900</v>
      </c>
      <c r="J4027" s="203"/>
      <c r="K4027" s="286" t="s">
        <v>165</v>
      </c>
      <c r="L4027" s="94"/>
    </row>
    <row r="4028" spans="1:12" ht="15" customHeight="1">
      <c r="A4028" s="91">
        <v>2001041</v>
      </c>
      <c r="B4028" s="41" t="s">
        <v>98</v>
      </c>
      <c r="C4028" s="43">
        <v>201</v>
      </c>
      <c r="D4028" s="41" t="s">
        <v>152</v>
      </c>
      <c r="E4028" s="41">
        <v>162003</v>
      </c>
      <c r="F4028" s="42" t="s">
        <v>257</v>
      </c>
      <c r="G4028" s="41"/>
      <c r="H4028" s="41"/>
      <c r="I4028" s="41">
        <v>-1350</v>
      </c>
      <c r="J4028" s="203"/>
      <c r="K4028" s="286" t="s">
        <v>165</v>
      </c>
      <c r="L4028" s="94"/>
    </row>
    <row r="4029" spans="1:12" ht="15" customHeight="1">
      <c r="A4029" s="91">
        <v>2001011</v>
      </c>
      <c r="B4029" s="41" t="s">
        <v>97</v>
      </c>
      <c r="C4029" s="43">
        <v>201</v>
      </c>
      <c r="D4029" s="41" t="s">
        <v>152</v>
      </c>
      <c r="E4029" s="41">
        <v>162003</v>
      </c>
      <c r="F4029" s="42" t="s">
        <v>257</v>
      </c>
      <c r="G4029" s="41"/>
      <c r="H4029" s="41"/>
      <c r="I4029" s="41">
        <v>-31755</v>
      </c>
      <c r="J4029" s="203"/>
      <c r="K4029" s="286" t="s">
        <v>165</v>
      </c>
      <c r="L4029" s="94"/>
    </row>
    <row r="4030" spans="1:12" ht="15" customHeight="1">
      <c r="A4030" s="91">
        <v>2001021</v>
      </c>
      <c r="B4030" s="41" t="s">
        <v>89</v>
      </c>
      <c r="C4030" s="43">
        <v>201</v>
      </c>
      <c r="D4030" s="41" t="s">
        <v>152</v>
      </c>
      <c r="E4030" s="41">
        <v>162003</v>
      </c>
      <c r="F4030" s="42" t="s">
        <v>257</v>
      </c>
      <c r="G4030" s="41"/>
      <c r="H4030" s="41"/>
      <c r="I4030" s="41">
        <v>-24300</v>
      </c>
      <c r="J4030" s="203"/>
      <c r="K4030" s="286" t="s">
        <v>165</v>
      </c>
      <c r="L4030" s="94"/>
    </row>
    <row r="4031" spans="1:12" ht="15" customHeight="1">
      <c r="A4031" s="91">
        <v>2001041</v>
      </c>
      <c r="B4031" s="41" t="s">
        <v>98</v>
      </c>
      <c r="C4031" s="43">
        <v>201</v>
      </c>
      <c r="D4031" s="41" t="s">
        <v>152</v>
      </c>
      <c r="E4031" s="41">
        <v>162003</v>
      </c>
      <c r="F4031" s="42" t="s">
        <v>257</v>
      </c>
      <c r="G4031" s="41"/>
      <c r="H4031" s="41"/>
      <c r="I4031" s="41">
        <v>-22860</v>
      </c>
      <c r="J4031" s="203"/>
      <c r="K4031" s="286" t="s">
        <v>165</v>
      </c>
      <c r="L4031" s="94"/>
    </row>
    <row r="4032" spans="1:12" ht="15" customHeight="1">
      <c r="A4032" s="91">
        <v>2001051</v>
      </c>
      <c r="B4032" s="41" t="s">
        <v>87</v>
      </c>
      <c r="C4032" s="43">
        <v>201</v>
      </c>
      <c r="D4032" s="41" t="s">
        <v>152</v>
      </c>
      <c r="E4032" s="41">
        <v>162003</v>
      </c>
      <c r="F4032" s="42" t="s">
        <v>257</v>
      </c>
      <c r="G4032" s="41"/>
      <c r="H4032" s="41"/>
      <c r="I4032" s="41">
        <v>-22167</v>
      </c>
      <c r="J4032" s="203"/>
      <c r="K4032" s="286" t="s">
        <v>165</v>
      </c>
      <c r="L4032" s="94"/>
    </row>
    <row r="4033" spans="1:12" ht="15" customHeight="1">
      <c r="A4033" s="91">
        <v>2001041</v>
      </c>
      <c r="B4033" s="41" t="s">
        <v>98</v>
      </c>
      <c r="C4033" s="43">
        <v>201</v>
      </c>
      <c r="D4033" s="41" t="s">
        <v>152</v>
      </c>
      <c r="E4033" s="41">
        <v>162003</v>
      </c>
      <c r="F4033" s="42" t="s">
        <v>257</v>
      </c>
      <c r="G4033" s="41"/>
      <c r="H4033" s="41"/>
      <c r="I4033" s="41">
        <v>-450</v>
      </c>
      <c r="J4033" s="203"/>
      <c r="K4033" s="286" t="s">
        <v>165</v>
      </c>
      <c r="L4033" s="94"/>
    </row>
    <row r="4034" spans="1:12" ht="15" customHeight="1">
      <c r="A4034" s="91">
        <v>2001011</v>
      </c>
      <c r="B4034" s="41" t="s">
        <v>97</v>
      </c>
      <c r="C4034" s="43">
        <v>201</v>
      </c>
      <c r="D4034" s="41" t="s">
        <v>152</v>
      </c>
      <c r="E4034" s="41">
        <v>162003</v>
      </c>
      <c r="F4034" s="42" t="s">
        <v>257</v>
      </c>
      <c r="G4034" s="41"/>
      <c r="H4034" s="41"/>
      <c r="I4034" s="41">
        <v>-450</v>
      </c>
      <c r="J4034" s="203"/>
      <c r="K4034" s="286" t="s">
        <v>165</v>
      </c>
      <c r="L4034" s="94"/>
    </row>
    <row r="4035" spans="1:12" ht="15" customHeight="1">
      <c r="A4035" s="91">
        <v>2001011</v>
      </c>
      <c r="B4035" s="41" t="s">
        <v>97</v>
      </c>
      <c r="C4035" s="43">
        <v>201</v>
      </c>
      <c r="D4035" s="41" t="s">
        <v>152</v>
      </c>
      <c r="E4035" s="41">
        <v>162003</v>
      </c>
      <c r="F4035" s="42" t="s">
        <v>257</v>
      </c>
      <c r="G4035" s="41"/>
      <c r="H4035" s="41"/>
      <c r="I4035" s="41">
        <v>-31860</v>
      </c>
      <c r="J4035" s="203"/>
      <c r="K4035" s="286" t="s">
        <v>165</v>
      </c>
      <c r="L4035" s="94"/>
    </row>
    <row r="4036" spans="1:12" ht="15" customHeight="1">
      <c r="A4036" s="91">
        <v>2001021</v>
      </c>
      <c r="B4036" s="41" t="s">
        <v>89</v>
      </c>
      <c r="C4036" s="43">
        <v>201</v>
      </c>
      <c r="D4036" s="41" t="s">
        <v>152</v>
      </c>
      <c r="E4036" s="41">
        <v>162003</v>
      </c>
      <c r="F4036" s="42" t="s">
        <v>257</v>
      </c>
      <c r="G4036" s="41"/>
      <c r="H4036" s="41"/>
      <c r="I4036" s="41">
        <v>-24314.51</v>
      </c>
      <c r="J4036" s="203"/>
      <c r="K4036" s="286" t="s">
        <v>165</v>
      </c>
      <c r="L4036" s="94"/>
    </row>
    <row r="4037" spans="1:12" ht="15" customHeight="1">
      <c r="A4037" s="91">
        <v>2001041</v>
      </c>
      <c r="B4037" s="41" t="s">
        <v>98</v>
      </c>
      <c r="C4037" s="43">
        <v>201</v>
      </c>
      <c r="D4037" s="41" t="s">
        <v>152</v>
      </c>
      <c r="E4037" s="41">
        <v>162003</v>
      </c>
      <c r="F4037" s="42" t="s">
        <v>257</v>
      </c>
      <c r="G4037" s="41"/>
      <c r="H4037" s="41"/>
      <c r="I4037" s="41">
        <v>-24660</v>
      </c>
      <c r="J4037" s="203"/>
      <c r="K4037" s="286" t="s">
        <v>165</v>
      </c>
      <c r="L4037" s="94"/>
    </row>
    <row r="4038" spans="1:12" ht="15" customHeight="1">
      <c r="A4038" s="91">
        <v>2001051</v>
      </c>
      <c r="B4038" s="41" t="s">
        <v>87</v>
      </c>
      <c r="C4038" s="43">
        <v>201</v>
      </c>
      <c r="D4038" s="41" t="s">
        <v>152</v>
      </c>
      <c r="E4038" s="41">
        <v>162003</v>
      </c>
      <c r="F4038" s="42" t="s">
        <v>257</v>
      </c>
      <c r="G4038" s="41"/>
      <c r="H4038" s="41"/>
      <c r="I4038" s="41">
        <v>-22500</v>
      </c>
      <c r="J4038" s="203"/>
      <c r="K4038" s="286" t="s">
        <v>165</v>
      </c>
      <c r="L4038" s="94"/>
    </row>
    <row r="4039" spans="1:12" ht="15" customHeight="1">
      <c r="A4039" s="91">
        <v>2001051</v>
      </c>
      <c r="B4039" s="41" t="s">
        <v>87</v>
      </c>
      <c r="C4039" s="43">
        <v>201</v>
      </c>
      <c r="D4039" s="41" t="s">
        <v>152</v>
      </c>
      <c r="E4039" s="41">
        <v>170000</v>
      </c>
      <c r="F4039" s="42" t="s">
        <v>258</v>
      </c>
      <c r="G4039" s="41"/>
      <c r="H4039" s="41"/>
      <c r="I4039" s="41">
        <v>-18625</v>
      </c>
      <c r="J4039" s="203"/>
      <c r="K4039" s="286" t="s">
        <v>166</v>
      </c>
      <c r="L4039" s="94"/>
    </row>
    <row r="4040" spans="1:12" ht="15" customHeight="1">
      <c r="A4040" s="91">
        <v>2001041</v>
      </c>
      <c r="B4040" s="41" t="s">
        <v>98</v>
      </c>
      <c r="C4040" s="43">
        <v>201</v>
      </c>
      <c r="D4040" s="41" t="s">
        <v>152</v>
      </c>
      <c r="E4040" s="41">
        <v>170000</v>
      </c>
      <c r="F4040" s="42" t="s">
        <v>258</v>
      </c>
      <c r="G4040" s="41"/>
      <c r="H4040" s="41"/>
      <c r="I4040" s="41">
        <v>-11952</v>
      </c>
      <c r="J4040" s="203"/>
      <c r="K4040" s="286" t="s">
        <v>166</v>
      </c>
      <c r="L4040" s="94"/>
    </row>
    <row r="4041" spans="1:12" ht="15" customHeight="1">
      <c r="A4041" s="91">
        <v>2001041</v>
      </c>
      <c r="B4041" s="41" t="s">
        <v>98</v>
      </c>
      <c r="C4041" s="43">
        <v>201</v>
      </c>
      <c r="D4041" s="41" t="s">
        <v>152</v>
      </c>
      <c r="E4041" s="41">
        <v>170000</v>
      </c>
      <c r="F4041" s="42" t="s">
        <v>258</v>
      </c>
      <c r="G4041" s="41"/>
      <c r="H4041" s="41"/>
      <c r="I4041" s="41">
        <v>-23600</v>
      </c>
      <c r="J4041" s="203"/>
      <c r="K4041" s="286" t="s">
        <v>166</v>
      </c>
      <c r="L4041" s="94"/>
    </row>
    <row r="4042" spans="1:12" ht="15" customHeight="1">
      <c r="A4042" s="91">
        <v>2001051</v>
      </c>
      <c r="B4042" s="41" t="s">
        <v>87</v>
      </c>
      <c r="C4042" s="43">
        <v>201</v>
      </c>
      <c r="D4042" s="41" t="s">
        <v>152</v>
      </c>
      <c r="E4042" s="41">
        <v>170000</v>
      </c>
      <c r="F4042" s="42" t="s">
        <v>258</v>
      </c>
      <c r="G4042" s="41"/>
      <c r="H4042" s="41"/>
      <c r="I4042" s="41">
        <v>-33701.19</v>
      </c>
      <c r="J4042" s="203"/>
      <c r="K4042" s="286" t="s">
        <v>166</v>
      </c>
      <c r="L4042" s="94"/>
    </row>
    <row r="4043" spans="1:12" ht="15" customHeight="1">
      <c r="A4043" s="91">
        <v>2001041</v>
      </c>
      <c r="B4043" s="41" t="s">
        <v>98</v>
      </c>
      <c r="C4043" s="43">
        <v>201</v>
      </c>
      <c r="D4043" s="41" t="s">
        <v>152</v>
      </c>
      <c r="E4043" s="41">
        <v>170000</v>
      </c>
      <c r="F4043" s="42" t="s">
        <v>258</v>
      </c>
      <c r="G4043" s="41"/>
      <c r="H4043" s="41"/>
      <c r="I4043" s="41">
        <v>-6000</v>
      </c>
      <c r="J4043" s="203"/>
      <c r="K4043" s="286" t="s">
        <v>166</v>
      </c>
      <c r="L4043" s="94"/>
    </row>
    <row r="4044" spans="1:12" ht="15" customHeight="1">
      <c r="A4044" s="91">
        <v>2001041</v>
      </c>
      <c r="B4044" s="41" t="s">
        <v>98</v>
      </c>
      <c r="C4044" s="43">
        <v>201</v>
      </c>
      <c r="D4044" s="41" t="s">
        <v>152</v>
      </c>
      <c r="E4044" s="41">
        <v>170000</v>
      </c>
      <c r="F4044" s="42" t="s">
        <v>258</v>
      </c>
      <c r="G4044" s="41"/>
      <c r="H4044" s="41"/>
      <c r="I4044" s="41">
        <v>-11952</v>
      </c>
      <c r="J4044" s="203"/>
      <c r="K4044" s="286" t="s">
        <v>166</v>
      </c>
      <c r="L4044" s="94"/>
    </row>
    <row r="4045" spans="1:12" ht="15" customHeight="1">
      <c r="A4045" s="91">
        <v>2000010</v>
      </c>
      <c r="B4045" s="41" t="s">
        <v>159</v>
      </c>
      <c r="C4045" s="43">
        <v>201</v>
      </c>
      <c r="D4045" s="41" t="s">
        <v>152</v>
      </c>
      <c r="E4045" s="41">
        <v>170000</v>
      </c>
      <c r="F4045" s="42" t="s">
        <v>258</v>
      </c>
      <c r="G4045" s="41"/>
      <c r="H4045" s="41"/>
      <c r="I4045" s="41">
        <v>-502098</v>
      </c>
      <c r="J4045" s="203"/>
      <c r="K4045" s="286" t="s">
        <v>166</v>
      </c>
      <c r="L4045" s="94"/>
    </row>
    <row r="4046" spans="1:12" ht="15" customHeight="1">
      <c r="A4046" s="91">
        <v>2001011</v>
      </c>
      <c r="B4046" s="41" t="s">
        <v>97</v>
      </c>
      <c r="C4046" s="43">
        <v>201</v>
      </c>
      <c r="D4046" s="41" t="s">
        <v>152</v>
      </c>
      <c r="E4046" s="41">
        <v>170000</v>
      </c>
      <c r="F4046" s="42" t="s">
        <v>258</v>
      </c>
      <c r="G4046" s="41"/>
      <c r="H4046" s="41"/>
      <c r="I4046" s="41">
        <v>-26667</v>
      </c>
      <c r="J4046" s="203"/>
      <c r="K4046" s="286" t="s">
        <v>166</v>
      </c>
      <c r="L4046" s="94"/>
    </row>
    <row r="4047" spans="1:12" ht="15" customHeight="1">
      <c r="A4047" s="91">
        <v>2001041</v>
      </c>
      <c r="B4047" s="41" t="s">
        <v>98</v>
      </c>
      <c r="C4047" s="43">
        <v>201</v>
      </c>
      <c r="D4047" s="41" t="s">
        <v>152</v>
      </c>
      <c r="E4047" s="41">
        <v>170000</v>
      </c>
      <c r="F4047" s="42" t="s">
        <v>258</v>
      </c>
      <c r="G4047" s="41"/>
      <c r="H4047" s="41"/>
      <c r="I4047" s="41">
        <v>-80000</v>
      </c>
      <c r="J4047" s="203"/>
      <c r="K4047" s="286" t="s">
        <v>166</v>
      </c>
      <c r="L4047" s="94"/>
    </row>
    <row r="4048" spans="1:12" ht="15" customHeight="1">
      <c r="A4048" s="91">
        <v>2001021</v>
      </c>
      <c r="B4048" s="41" t="s">
        <v>89</v>
      </c>
      <c r="C4048" s="43">
        <v>201</v>
      </c>
      <c r="D4048" s="41" t="s">
        <v>152</v>
      </c>
      <c r="E4048" s="41">
        <v>170000</v>
      </c>
      <c r="F4048" s="42" t="s">
        <v>258</v>
      </c>
      <c r="G4048" s="41"/>
      <c r="H4048" s="41"/>
      <c r="I4048" s="41">
        <v>-58333</v>
      </c>
      <c r="J4048" s="203"/>
      <c r="K4048" s="286" t="s">
        <v>166</v>
      </c>
      <c r="L4048" s="94"/>
    </row>
    <row r="4049" spans="1:12" ht="15" customHeight="1">
      <c r="A4049" s="91">
        <v>2000010</v>
      </c>
      <c r="B4049" s="41" t="s">
        <v>159</v>
      </c>
      <c r="C4049" s="43">
        <v>201</v>
      </c>
      <c r="D4049" s="41" t="s">
        <v>152</v>
      </c>
      <c r="E4049" s="41">
        <v>170000</v>
      </c>
      <c r="F4049" s="42" t="s">
        <v>258</v>
      </c>
      <c r="G4049" s="41"/>
      <c r="H4049" s="41"/>
      <c r="I4049" s="41">
        <v>502098</v>
      </c>
      <c r="J4049" s="203"/>
      <c r="K4049" s="286" t="s">
        <v>166</v>
      </c>
      <c r="L4049" s="94"/>
    </row>
    <row r="4050" spans="1:12" ht="15" customHeight="1">
      <c r="A4050" s="91">
        <v>2001041</v>
      </c>
      <c r="B4050" s="41" t="s">
        <v>98</v>
      </c>
      <c r="C4050" s="43">
        <v>201</v>
      </c>
      <c r="D4050" s="41" t="s">
        <v>152</v>
      </c>
      <c r="E4050" s="41">
        <v>170000</v>
      </c>
      <c r="F4050" s="42" t="s">
        <v>258</v>
      </c>
      <c r="G4050" s="41"/>
      <c r="H4050" s="41"/>
      <c r="I4050" s="41">
        <v>-11952</v>
      </c>
      <c r="J4050" s="203"/>
      <c r="K4050" s="286" t="s">
        <v>166</v>
      </c>
      <c r="L4050" s="94"/>
    </row>
    <row r="4051" spans="1:12" ht="15" customHeight="1">
      <c r="A4051" s="91">
        <v>2001041</v>
      </c>
      <c r="B4051" s="41" t="s">
        <v>98</v>
      </c>
      <c r="C4051" s="43">
        <v>201</v>
      </c>
      <c r="D4051" s="41" t="s">
        <v>152</v>
      </c>
      <c r="E4051" s="41">
        <v>170000</v>
      </c>
      <c r="F4051" s="42" t="s">
        <v>258</v>
      </c>
      <c r="G4051" s="41"/>
      <c r="H4051" s="41"/>
      <c r="I4051" s="41">
        <v>-11952</v>
      </c>
      <c r="J4051" s="203"/>
      <c r="K4051" s="286" t="s">
        <v>166</v>
      </c>
      <c r="L4051" s="94"/>
    </row>
    <row r="4052" spans="1:12" ht="15" customHeight="1">
      <c r="A4052" s="91">
        <v>2001041</v>
      </c>
      <c r="B4052" s="41" t="s">
        <v>98</v>
      </c>
      <c r="C4052" s="43">
        <v>201</v>
      </c>
      <c r="D4052" s="41" t="s">
        <v>152</v>
      </c>
      <c r="E4052" s="41">
        <v>170000</v>
      </c>
      <c r="F4052" s="42" t="s">
        <v>258</v>
      </c>
      <c r="G4052" s="41"/>
      <c r="H4052" s="41"/>
      <c r="I4052" s="41">
        <v>-11952</v>
      </c>
      <c r="J4052" s="203"/>
      <c r="K4052" s="286" t="s">
        <v>166</v>
      </c>
      <c r="L4052" s="94"/>
    </row>
    <row r="4053" spans="1:12" ht="15" customHeight="1">
      <c r="A4053" s="91">
        <v>2001051</v>
      </c>
      <c r="B4053" s="41" t="s">
        <v>87</v>
      </c>
      <c r="C4053" s="43">
        <v>201</v>
      </c>
      <c r="D4053" s="41" t="s">
        <v>152</v>
      </c>
      <c r="E4053" s="41">
        <v>170000</v>
      </c>
      <c r="F4053" s="42" t="s">
        <v>258</v>
      </c>
      <c r="G4053" s="41"/>
      <c r="H4053" s="41"/>
      <c r="I4053" s="41">
        <v>-9312</v>
      </c>
      <c r="J4053" s="203"/>
      <c r="K4053" s="286" t="s">
        <v>166</v>
      </c>
      <c r="L4053" s="94"/>
    </row>
    <row r="4054" spans="1:12" ht="15" customHeight="1">
      <c r="A4054" s="91">
        <v>2000010</v>
      </c>
      <c r="B4054" s="41" t="s">
        <v>159</v>
      </c>
      <c r="C4054" s="43">
        <v>201</v>
      </c>
      <c r="D4054" s="41" t="s">
        <v>152</v>
      </c>
      <c r="E4054" s="41">
        <v>170000</v>
      </c>
      <c r="F4054" s="42" t="s">
        <v>258</v>
      </c>
      <c r="G4054" s="41"/>
      <c r="H4054" s="41"/>
      <c r="I4054" s="41">
        <v>-323000</v>
      </c>
      <c r="J4054" s="203"/>
      <c r="K4054" s="286" t="s">
        <v>166</v>
      </c>
      <c r="L4054" s="94"/>
    </row>
    <row r="4055" spans="1:12" ht="15" customHeight="1">
      <c r="A4055" s="91">
        <v>2000010</v>
      </c>
      <c r="B4055" s="41" t="s">
        <v>159</v>
      </c>
      <c r="C4055" s="43">
        <v>201</v>
      </c>
      <c r="D4055" s="41" t="s">
        <v>152</v>
      </c>
      <c r="E4055" s="41">
        <v>170000</v>
      </c>
      <c r="F4055" s="42" t="s">
        <v>258</v>
      </c>
      <c r="G4055" s="41"/>
      <c r="H4055" s="41"/>
      <c r="I4055" s="41">
        <v>323000</v>
      </c>
      <c r="J4055" s="203"/>
      <c r="K4055" s="286" t="s">
        <v>166</v>
      </c>
      <c r="L4055" s="94"/>
    </row>
    <row r="4056" spans="1:12" ht="15" customHeight="1">
      <c r="A4056" s="91">
        <v>2001041</v>
      </c>
      <c r="B4056" s="41" t="s">
        <v>98</v>
      </c>
      <c r="C4056" s="43">
        <v>201</v>
      </c>
      <c r="D4056" s="41" t="s">
        <v>152</v>
      </c>
      <c r="E4056" s="41">
        <v>170000</v>
      </c>
      <c r="F4056" s="42" t="s">
        <v>258</v>
      </c>
      <c r="G4056" s="41"/>
      <c r="H4056" s="41"/>
      <c r="I4056" s="41">
        <v>-13687</v>
      </c>
      <c r="J4056" s="203"/>
      <c r="K4056" s="286" t="s">
        <v>166</v>
      </c>
      <c r="L4056" s="94"/>
    </row>
    <row r="4057" spans="1:12" ht="15" customHeight="1">
      <c r="A4057" s="91">
        <v>2001041</v>
      </c>
      <c r="B4057" s="41" t="s">
        <v>98</v>
      </c>
      <c r="C4057" s="43">
        <v>201</v>
      </c>
      <c r="D4057" s="41" t="s">
        <v>152</v>
      </c>
      <c r="E4057" s="41">
        <v>170000</v>
      </c>
      <c r="F4057" s="42" t="s">
        <v>258</v>
      </c>
      <c r="G4057" s="41"/>
      <c r="H4057" s="41"/>
      <c r="I4057" s="41">
        <v>-11952</v>
      </c>
      <c r="J4057" s="203"/>
      <c r="K4057" s="286" t="s">
        <v>166</v>
      </c>
      <c r="L4057" s="94"/>
    </row>
    <row r="4058" spans="1:12" ht="15" customHeight="1">
      <c r="A4058" s="91">
        <v>2001041</v>
      </c>
      <c r="B4058" s="41" t="s">
        <v>98</v>
      </c>
      <c r="C4058" s="43">
        <v>201</v>
      </c>
      <c r="D4058" s="41" t="s">
        <v>152</v>
      </c>
      <c r="E4058" s="41">
        <v>170000</v>
      </c>
      <c r="F4058" s="42" t="s">
        <v>258</v>
      </c>
      <c r="G4058" s="41"/>
      <c r="H4058" s="41"/>
      <c r="I4058" s="41">
        <v>-8456</v>
      </c>
      <c r="J4058" s="203"/>
      <c r="K4058" s="286" t="s">
        <v>166</v>
      </c>
      <c r="L4058" s="94"/>
    </row>
    <row r="4059" spans="1:12" ht="15" customHeight="1">
      <c r="A4059" s="91">
        <v>2001041</v>
      </c>
      <c r="B4059" s="41" t="s">
        <v>98</v>
      </c>
      <c r="C4059" s="43">
        <v>201</v>
      </c>
      <c r="D4059" s="41" t="s">
        <v>152</v>
      </c>
      <c r="E4059" s="41">
        <v>170000</v>
      </c>
      <c r="F4059" s="42" t="s">
        <v>258</v>
      </c>
      <c r="G4059" s="41"/>
      <c r="H4059" s="41"/>
      <c r="I4059" s="41">
        <v>-7067</v>
      </c>
      <c r="J4059" s="203"/>
      <c r="K4059" s="286" t="s">
        <v>166</v>
      </c>
      <c r="L4059" s="94"/>
    </row>
    <row r="4060" spans="1:12" ht="15" customHeight="1">
      <c r="A4060" s="91">
        <v>2001041</v>
      </c>
      <c r="B4060" s="41" t="s">
        <v>98</v>
      </c>
      <c r="C4060" s="43">
        <v>201</v>
      </c>
      <c r="D4060" s="41" t="s">
        <v>152</v>
      </c>
      <c r="E4060" s="41">
        <v>170000</v>
      </c>
      <c r="F4060" s="42" t="s">
        <v>258</v>
      </c>
      <c r="G4060" s="41"/>
      <c r="H4060" s="41"/>
      <c r="I4060" s="41">
        <v>-7067</v>
      </c>
      <c r="J4060" s="203"/>
      <c r="K4060" s="286" t="s">
        <v>166</v>
      </c>
      <c r="L4060" s="94"/>
    </row>
    <row r="4061" spans="1:12" ht="15" customHeight="1">
      <c r="A4061" s="91">
        <v>2001041</v>
      </c>
      <c r="B4061" s="41" t="s">
        <v>98</v>
      </c>
      <c r="C4061" s="43">
        <v>201</v>
      </c>
      <c r="D4061" s="41" t="s">
        <v>152</v>
      </c>
      <c r="E4061" s="41">
        <v>170000</v>
      </c>
      <c r="F4061" s="42" t="s">
        <v>258</v>
      </c>
      <c r="G4061" s="41"/>
      <c r="H4061" s="41"/>
      <c r="I4061" s="41">
        <v>-10677</v>
      </c>
      <c r="J4061" s="203"/>
      <c r="K4061" s="286" t="s">
        <v>166</v>
      </c>
      <c r="L4061" s="94"/>
    </row>
    <row r="4062" spans="1:12" ht="15" customHeight="1">
      <c r="A4062" s="91">
        <v>2001041</v>
      </c>
      <c r="B4062" s="41" t="s">
        <v>98</v>
      </c>
      <c r="C4062" s="43">
        <v>201</v>
      </c>
      <c r="D4062" s="41" t="s">
        <v>152</v>
      </c>
      <c r="E4062" s="41">
        <v>170000</v>
      </c>
      <c r="F4062" s="42" t="s">
        <v>258</v>
      </c>
      <c r="G4062" s="41"/>
      <c r="H4062" s="41"/>
      <c r="I4062" s="41">
        <v>-7067</v>
      </c>
      <c r="J4062" s="203"/>
      <c r="K4062" s="286" t="s">
        <v>166</v>
      </c>
      <c r="L4062" s="94"/>
    </row>
    <row r="4063" spans="1:12" ht="15" customHeight="1">
      <c r="A4063" s="91">
        <v>2001041</v>
      </c>
      <c r="B4063" s="41" t="s">
        <v>98</v>
      </c>
      <c r="C4063" s="43">
        <v>201</v>
      </c>
      <c r="D4063" s="41" t="s">
        <v>152</v>
      </c>
      <c r="E4063" s="41">
        <v>170000</v>
      </c>
      <c r="F4063" s="42" t="s">
        <v>258</v>
      </c>
      <c r="G4063" s="41"/>
      <c r="H4063" s="41"/>
      <c r="I4063" s="41">
        <v>-4350</v>
      </c>
      <c r="J4063" s="203"/>
      <c r="K4063" s="286" t="s">
        <v>166</v>
      </c>
      <c r="L4063" s="94"/>
    </row>
    <row r="4064" spans="1:12" ht="15" customHeight="1">
      <c r="A4064" s="91">
        <v>2001041</v>
      </c>
      <c r="B4064" s="41" t="s">
        <v>98</v>
      </c>
      <c r="C4064" s="43">
        <v>201</v>
      </c>
      <c r="D4064" s="41" t="s">
        <v>152</v>
      </c>
      <c r="E4064" s="41">
        <v>170000</v>
      </c>
      <c r="F4064" s="42" t="s">
        <v>258</v>
      </c>
      <c r="G4064" s="41"/>
      <c r="H4064" s="41"/>
      <c r="I4064" s="41">
        <v>-6000</v>
      </c>
      <c r="J4064" s="203"/>
      <c r="K4064" s="286" t="s">
        <v>166</v>
      </c>
      <c r="L4064" s="94"/>
    </row>
    <row r="4065" spans="1:12" ht="15" customHeight="1">
      <c r="A4065" s="91">
        <v>2001041</v>
      </c>
      <c r="B4065" s="41" t="s">
        <v>98</v>
      </c>
      <c r="C4065" s="43">
        <v>201</v>
      </c>
      <c r="D4065" s="41" t="s">
        <v>152</v>
      </c>
      <c r="E4065" s="41">
        <v>170000</v>
      </c>
      <c r="F4065" s="42" t="s">
        <v>258</v>
      </c>
      <c r="G4065" s="41"/>
      <c r="H4065" s="41"/>
      <c r="I4065" s="41">
        <v>-12000</v>
      </c>
      <c r="J4065" s="203"/>
      <c r="K4065" s="286" t="s">
        <v>166</v>
      </c>
      <c r="L4065" s="94"/>
    </row>
    <row r="4066" spans="1:12" ht="15" customHeight="1">
      <c r="A4066" s="91">
        <v>2000010</v>
      </c>
      <c r="B4066" s="41" t="s">
        <v>159</v>
      </c>
      <c r="C4066" s="43">
        <v>201</v>
      </c>
      <c r="D4066" s="41" t="s">
        <v>152</v>
      </c>
      <c r="E4066" s="41">
        <v>170000</v>
      </c>
      <c r="F4066" s="42" t="s">
        <v>258</v>
      </c>
      <c r="G4066" s="41"/>
      <c r="H4066" s="41"/>
      <c r="I4066" s="41">
        <v>-248336</v>
      </c>
      <c r="J4066" s="203"/>
      <c r="K4066" s="286" t="s">
        <v>166</v>
      </c>
      <c r="L4066" s="94"/>
    </row>
    <row r="4067" spans="1:12" ht="15" customHeight="1">
      <c r="A4067" s="91">
        <v>2000010</v>
      </c>
      <c r="B4067" s="41" t="s">
        <v>159</v>
      </c>
      <c r="C4067" s="43">
        <v>201</v>
      </c>
      <c r="D4067" s="41" t="s">
        <v>152</v>
      </c>
      <c r="E4067" s="41">
        <v>170000</v>
      </c>
      <c r="F4067" s="42" t="s">
        <v>258</v>
      </c>
      <c r="G4067" s="41"/>
      <c r="H4067" s="41"/>
      <c r="I4067" s="41">
        <v>-926248</v>
      </c>
      <c r="J4067" s="203"/>
      <c r="K4067" s="286" t="s">
        <v>166</v>
      </c>
      <c r="L4067" s="94"/>
    </row>
    <row r="4068" spans="1:12" ht="15" customHeight="1">
      <c r="A4068" s="91">
        <v>2001051</v>
      </c>
      <c r="B4068" s="41" t="s">
        <v>87</v>
      </c>
      <c r="C4068" s="43">
        <v>201</v>
      </c>
      <c r="D4068" s="41" t="s">
        <v>152</v>
      </c>
      <c r="E4068" s="41">
        <v>170000</v>
      </c>
      <c r="F4068" s="42" t="s">
        <v>258</v>
      </c>
      <c r="G4068" s="41"/>
      <c r="H4068" s="41"/>
      <c r="I4068" s="41">
        <v>-37020</v>
      </c>
      <c r="J4068" s="203"/>
      <c r="K4068" s="286" t="s">
        <v>166</v>
      </c>
      <c r="L4068" s="94"/>
    </row>
    <row r="4069" spans="1:12" ht="15" customHeight="1">
      <c r="A4069" s="91">
        <v>2001021</v>
      </c>
      <c r="B4069" s="41" t="s">
        <v>89</v>
      </c>
      <c r="C4069" s="43">
        <v>201</v>
      </c>
      <c r="D4069" s="41" t="s">
        <v>152</v>
      </c>
      <c r="E4069" s="41">
        <v>170000</v>
      </c>
      <c r="F4069" s="42" t="s">
        <v>258</v>
      </c>
      <c r="G4069" s="41"/>
      <c r="H4069" s="41"/>
      <c r="I4069" s="41">
        <v>-40796</v>
      </c>
      <c r="J4069" s="203"/>
      <c r="K4069" s="286" t="s">
        <v>166</v>
      </c>
      <c r="L4069" s="94"/>
    </row>
    <row r="4070" spans="1:12" ht="15" customHeight="1">
      <c r="A4070" s="91">
        <v>2001011</v>
      </c>
      <c r="B4070" s="41" t="s">
        <v>97</v>
      </c>
      <c r="C4070" s="43">
        <v>201</v>
      </c>
      <c r="D4070" s="41" t="s">
        <v>152</v>
      </c>
      <c r="E4070" s="41">
        <v>170000</v>
      </c>
      <c r="F4070" s="42" t="s">
        <v>258</v>
      </c>
      <c r="G4070" s="41"/>
      <c r="H4070" s="41"/>
      <c r="I4070" s="41">
        <v>-55151</v>
      </c>
      <c r="J4070" s="203"/>
      <c r="K4070" s="286" t="s">
        <v>166</v>
      </c>
      <c r="L4070" s="94"/>
    </row>
    <row r="4071" spans="1:12" ht="15" customHeight="1">
      <c r="A4071" s="91">
        <v>2000010</v>
      </c>
      <c r="B4071" s="41" t="s">
        <v>159</v>
      </c>
      <c r="C4071" s="43">
        <v>201</v>
      </c>
      <c r="D4071" s="41" t="s">
        <v>152</v>
      </c>
      <c r="E4071" s="41">
        <v>170000</v>
      </c>
      <c r="F4071" s="42" t="s">
        <v>258</v>
      </c>
      <c r="G4071" s="41"/>
      <c r="H4071" s="41"/>
      <c r="I4071" s="41">
        <v>883185</v>
      </c>
      <c r="J4071" s="203"/>
      <c r="K4071" s="286" t="s">
        <v>166</v>
      </c>
      <c r="L4071" s="94"/>
    </row>
    <row r="4072" spans="1:12" ht="15" customHeight="1">
      <c r="A4072" s="91">
        <v>2000010</v>
      </c>
      <c r="B4072" s="41" t="s">
        <v>159</v>
      </c>
      <c r="C4072" s="43">
        <v>201</v>
      </c>
      <c r="D4072" s="41" t="s">
        <v>152</v>
      </c>
      <c r="E4072" s="41">
        <v>170000</v>
      </c>
      <c r="F4072" s="42" t="s">
        <v>258</v>
      </c>
      <c r="G4072" s="41"/>
      <c r="H4072" s="41"/>
      <c r="I4072" s="41">
        <v>67728</v>
      </c>
      <c r="J4072" s="203"/>
      <c r="K4072" s="286" t="s">
        <v>166</v>
      </c>
      <c r="L4072" s="94"/>
    </row>
    <row r="4073" spans="1:12" ht="15" customHeight="1">
      <c r="A4073" s="91">
        <v>2001041</v>
      </c>
      <c r="B4073" s="41" t="s">
        <v>98</v>
      </c>
      <c r="C4073" s="43">
        <v>201</v>
      </c>
      <c r="D4073" s="41" t="s">
        <v>152</v>
      </c>
      <c r="E4073" s="41">
        <v>170000</v>
      </c>
      <c r="F4073" s="42" t="s">
        <v>258</v>
      </c>
      <c r="G4073" s="41"/>
      <c r="H4073" s="41"/>
      <c r="I4073" s="41">
        <v>-43063</v>
      </c>
      <c r="J4073" s="203"/>
      <c r="K4073" s="286" t="s">
        <v>166</v>
      </c>
      <c r="L4073" s="94"/>
    </row>
    <row r="4074" spans="1:12" ht="15" customHeight="1">
      <c r="A4074" s="91">
        <v>2000010</v>
      </c>
      <c r="B4074" s="41" t="s">
        <v>159</v>
      </c>
      <c r="C4074" s="43">
        <v>201</v>
      </c>
      <c r="D4074" s="41" t="s">
        <v>152</v>
      </c>
      <c r="E4074" s="41">
        <v>170000</v>
      </c>
      <c r="F4074" s="42" t="s">
        <v>258</v>
      </c>
      <c r="G4074" s="41"/>
      <c r="H4074" s="41"/>
      <c r="I4074" s="41">
        <v>43063</v>
      </c>
      <c r="J4074" s="203"/>
      <c r="K4074" s="286" t="s">
        <v>166</v>
      </c>
      <c r="L4074" s="94"/>
    </row>
    <row r="4075" spans="1:12" ht="15" customHeight="1">
      <c r="A4075" s="91">
        <v>2000010</v>
      </c>
      <c r="B4075" s="41" t="s">
        <v>159</v>
      </c>
      <c r="C4075" s="43">
        <v>201</v>
      </c>
      <c r="D4075" s="41" t="s">
        <v>152</v>
      </c>
      <c r="E4075" s="41">
        <v>170000</v>
      </c>
      <c r="F4075" s="42" t="s">
        <v>258</v>
      </c>
      <c r="G4075" s="41"/>
      <c r="H4075" s="41"/>
      <c r="I4075" s="41">
        <v>22576</v>
      </c>
      <c r="J4075" s="203"/>
      <c r="K4075" s="286" t="s">
        <v>166</v>
      </c>
      <c r="L4075" s="94"/>
    </row>
    <row r="4076" spans="1:12" ht="15" customHeight="1">
      <c r="A4076" s="91">
        <v>2001021</v>
      </c>
      <c r="B4076" s="41" t="s">
        <v>89</v>
      </c>
      <c r="C4076" s="43">
        <v>201</v>
      </c>
      <c r="D4076" s="41" t="s">
        <v>152</v>
      </c>
      <c r="E4076" s="41">
        <v>170000</v>
      </c>
      <c r="F4076" s="42" t="s">
        <v>258</v>
      </c>
      <c r="G4076" s="41"/>
      <c r="H4076" s="41"/>
      <c r="I4076" s="41">
        <v>-22705</v>
      </c>
      <c r="J4076" s="203"/>
      <c r="K4076" s="286" t="s">
        <v>166</v>
      </c>
      <c r="L4076" s="94"/>
    </row>
    <row r="4077" spans="1:12" ht="15" customHeight="1">
      <c r="A4077" s="91">
        <v>2001051</v>
      </c>
      <c r="B4077" s="41" t="s">
        <v>87</v>
      </c>
      <c r="C4077" s="43">
        <v>201</v>
      </c>
      <c r="D4077" s="41" t="s">
        <v>152</v>
      </c>
      <c r="E4077" s="41">
        <v>170000</v>
      </c>
      <c r="F4077" s="42" t="s">
        <v>258</v>
      </c>
      <c r="G4077" s="41"/>
      <c r="H4077" s="41"/>
      <c r="I4077" s="41">
        <v>-64492</v>
      </c>
      <c r="J4077" s="203"/>
      <c r="K4077" s="286" t="s">
        <v>166</v>
      </c>
      <c r="L4077" s="94"/>
    </row>
    <row r="4078" spans="1:12" ht="15" customHeight="1">
      <c r="A4078" s="91">
        <v>2000010</v>
      </c>
      <c r="B4078" s="41" t="s">
        <v>159</v>
      </c>
      <c r="C4078" s="43">
        <v>201</v>
      </c>
      <c r="D4078" s="41" t="s">
        <v>152</v>
      </c>
      <c r="E4078" s="41">
        <v>170000</v>
      </c>
      <c r="F4078" s="42" t="s">
        <v>258</v>
      </c>
      <c r="G4078" s="41"/>
      <c r="H4078" s="41"/>
      <c r="I4078" s="41">
        <v>-359000</v>
      </c>
      <c r="J4078" s="203"/>
      <c r="K4078" s="286" t="s">
        <v>166</v>
      </c>
      <c r="L4078" s="94"/>
    </row>
    <row r="4079" spans="1:12" ht="15" customHeight="1">
      <c r="A4079" s="91">
        <v>2001021</v>
      </c>
      <c r="B4079" s="41" t="s">
        <v>89</v>
      </c>
      <c r="C4079" s="43">
        <v>201</v>
      </c>
      <c r="D4079" s="41" t="s">
        <v>152</v>
      </c>
      <c r="E4079" s="41">
        <v>170000</v>
      </c>
      <c r="F4079" s="42" t="s">
        <v>258</v>
      </c>
      <c r="G4079" s="41"/>
      <c r="H4079" s="41"/>
      <c r="I4079" s="41">
        <v>-120000</v>
      </c>
      <c r="J4079" s="203"/>
      <c r="K4079" s="286" t="s">
        <v>166</v>
      </c>
      <c r="L4079" s="94"/>
    </row>
    <row r="4080" spans="1:12" ht="15" customHeight="1">
      <c r="A4080" s="91">
        <v>2000010</v>
      </c>
      <c r="B4080" s="41" t="s">
        <v>159</v>
      </c>
      <c r="C4080" s="43">
        <v>201</v>
      </c>
      <c r="D4080" s="41" t="s">
        <v>152</v>
      </c>
      <c r="E4080" s="41">
        <v>170000</v>
      </c>
      <c r="F4080" s="42" t="s">
        <v>258</v>
      </c>
      <c r="G4080" s="41"/>
      <c r="H4080" s="41"/>
      <c r="I4080" s="41">
        <v>359000</v>
      </c>
      <c r="J4080" s="203"/>
      <c r="K4080" s="286" t="s">
        <v>166</v>
      </c>
      <c r="L4080" s="94"/>
    </row>
    <row r="4081" spans="1:12" ht="15" customHeight="1">
      <c r="A4081" s="91">
        <v>2001051</v>
      </c>
      <c r="B4081" s="41" t="s">
        <v>87</v>
      </c>
      <c r="C4081" s="43">
        <v>201</v>
      </c>
      <c r="D4081" s="41" t="s">
        <v>152</v>
      </c>
      <c r="E4081" s="41">
        <v>170000</v>
      </c>
      <c r="F4081" s="42" t="s">
        <v>258</v>
      </c>
      <c r="G4081" s="41"/>
      <c r="H4081" s="41"/>
      <c r="I4081" s="41">
        <v>-2523.5500000000002</v>
      </c>
      <c r="J4081" s="203"/>
      <c r="K4081" s="286" t="s">
        <v>166</v>
      </c>
      <c r="L4081" s="94"/>
    </row>
    <row r="4082" spans="1:12" ht="15" customHeight="1">
      <c r="A4082" s="91">
        <v>2001011</v>
      </c>
      <c r="B4082" s="41" t="s">
        <v>97</v>
      </c>
      <c r="C4082" s="43">
        <v>201</v>
      </c>
      <c r="D4082" s="41" t="s">
        <v>152</v>
      </c>
      <c r="E4082" s="41">
        <v>170000</v>
      </c>
      <c r="F4082" s="42" t="s">
        <v>258</v>
      </c>
      <c r="G4082" s="41"/>
      <c r="H4082" s="41"/>
      <c r="I4082" s="41">
        <v>-6133</v>
      </c>
      <c r="J4082" s="203"/>
      <c r="K4082" s="286" t="s">
        <v>166</v>
      </c>
      <c r="L4082" s="94"/>
    </row>
    <row r="4083" spans="1:12" ht="15" customHeight="1">
      <c r="A4083" s="91">
        <v>2001041</v>
      </c>
      <c r="B4083" s="41" t="s">
        <v>98</v>
      </c>
      <c r="C4083" s="43">
        <v>201</v>
      </c>
      <c r="D4083" s="41" t="s">
        <v>152</v>
      </c>
      <c r="E4083" s="41">
        <v>170000</v>
      </c>
      <c r="F4083" s="42" t="s">
        <v>258</v>
      </c>
      <c r="G4083" s="41"/>
      <c r="H4083" s="41"/>
      <c r="I4083" s="41">
        <v>-18400</v>
      </c>
      <c r="J4083" s="203"/>
      <c r="K4083" s="286" t="s">
        <v>166</v>
      </c>
      <c r="L4083" s="94"/>
    </row>
    <row r="4084" spans="1:12" ht="15" customHeight="1">
      <c r="A4084" s="91">
        <v>2001021</v>
      </c>
      <c r="B4084" s="41" t="s">
        <v>89</v>
      </c>
      <c r="C4084" s="43">
        <v>201</v>
      </c>
      <c r="D4084" s="41" t="s">
        <v>152</v>
      </c>
      <c r="E4084" s="41">
        <v>170000</v>
      </c>
      <c r="F4084" s="42" t="s">
        <v>258</v>
      </c>
      <c r="G4084" s="41"/>
      <c r="H4084" s="41"/>
      <c r="I4084" s="41">
        <v>-13417</v>
      </c>
      <c r="J4084" s="203"/>
      <c r="K4084" s="286" t="s">
        <v>166</v>
      </c>
      <c r="L4084" s="94"/>
    </row>
    <row r="4085" spans="1:12" ht="15" customHeight="1">
      <c r="A4085" s="91">
        <v>2000010</v>
      </c>
      <c r="B4085" s="41" t="s">
        <v>159</v>
      </c>
      <c r="C4085" s="43">
        <v>201</v>
      </c>
      <c r="D4085" s="41" t="s">
        <v>152</v>
      </c>
      <c r="E4085" s="41">
        <v>170000</v>
      </c>
      <c r="F4085" s="42" t="s">
        <v>258</v>
      </c>
      <c r="G4085" s="41"/>
      <c r="H4085" s="41"/>
      <c r="I4085" s="41">
        <v>86252</v>
      </c>
      <c r="J4085" s="203"/>
      <c r="K4085" s="286" t="s">
        <v>166</v>
      </c>
      <c r="L4085" s="94"/>
    </row>
    <row r="4086" spans="1:12" ht="15" customHeight="1">
      <c r="A4086" s="91">
        <v>2000010</v>
      </c>
      <c r="B4086" s="41" t="s">
        <v>159</v>
      </c>
      <c r="C4086" s="43">
        <v>201</v>
      </c>
      <c r="D4086" s="41" t="s">
        <v>152</v>
      </c>
      <c r="E4086" s="41">
        <v>170000</v>
      </c>
      <c r="F4086" s="42" t="s">
        <v>258</v>
      </c>
      <c r="G4086" s="41"/>
      <c r="H4086" s="41"/>
      <c r="I4086" s="41">
        <v>-86252</v>
      </c>
      <c r="J4086" s="203"/>
      <c r="K4086" s="286" t="s">
        <v>166</v>
      </c>
      <c r="L4086" s="94"/>
    </row>
    <row r="4087" spans="1:12" ht="15" customHeight="1">
      <c r="A4087" s="91">
        <v>2001051</v>
      </c>
      <c r="B4087" s="41" t="s">
        <v>87</v>
      </c>
      <c r="C4087" s="43">
        <v>201</v>
      </c>
      <c r="D4087" s="41" t="s">
        <v>152</v>
      </c>
      <c r="E4087" s="41">
        <v>170000</v>
      </c>
      <c r="F4087" s="42" t="s">
        <v>258</v>
      </c>
      <c r="G4087" s="41"/>
      <c r="H4087" s="41"/>
      <c r="I4087" s="41">
        <v>64492</v>
      </c>
      <c r="J4087" s="203"/>
      <c r="K4087" s="286" t="s">
        <v>166</v>
      </c>
      <c r="L4087" s="94"/>
    </row>
    <row r="4088" spans="1:12" ht="15" customHeight="1">
      <c r="A4088" s="91">
        <v>2001051</v>
      </c>
      <c r="B4088" s="41" t="s">
        <v>87</v>
      </c>
      <c r="C4088" s="43">
        <v>201</v>
      </c>
      <c r="D4088" s="41" t="s">
        <v>152</v>
      </c>
      <c r="E4088" s="41">
        <v>170000</v>
      </c>
      <c r="F4088" s="42" t="s">
        <v>258</v>
      </c>
      <c r="G4088" s="41"/>
      <c r="H4088" s="41"/>
      <c r="I4088" s="41">
        <v>-64492</v>
      </c>
      <c r="J4088" s="203"/>
      <c r="K4088" s="286" t="s">
        <v>166</v>
      </c>
      <c r="L4088" s="94"/>
    </row>
    <row r="4089" spans="1:12" ht="15" customHeight="1">
      <c r="A4089" s="91">
        <v>2000010</v>
      </c>
      <c r="B4089" s="41" t="s">
        <v>159</v>
      </c>
      <c r="C4089" s="43">
        <v>201</v>
      </c>
      <c r="D4089" s="41" t="s">
        <v>152</v>
      </c>
      <c r="E4089" s="41">
        <v>171000</v>
      </c>
      <c r="F4089" s="42" t="s">
        <v>259</v>
      </c>
      <c r="G4089" s="41"/>
      <c r="H4089" s="41"/>
      <c r="I4089" s="41">
        <v>-4878</v>
      </c>
      <c r="J4089" s="203"/>
      <c r="K4089" s="286" t="s">
        <v>161</v>
      </c>
      <c r="L4089" s="94"/>
    </row>
    <row r="4090" spans="1:12" ht="15" customHeight="1">
      <c r="A4090" s="91">
        <v>2001041</v>
      </c>
      <c r="B4090" s="41" t="s">
        <v>98</v>
      </c>
      <c r="C4090" s="43">
        <v>201</v>
      </c>
      <c r="D4090" s="41" t="s">
        <v>152</v>
      </c>
      <c r="E4090" s="41">
        <v>171000</v>
      </c>
      <c r="F4090" s="42" t="s">
        <v>259</v>
      </c>
      <c r="G4090" s="41"/>
      <c r="H4090" s="41"/>
      <c r="I4090" s="41">
        <v>-110991</v>
      </c>
      <c r="J4090" s="203"/>
      <c r="K4090" s="286" t="s">
        <v>163</v>
      </c>
      <c r="L4090" s="94"/>
    </row>
    <row r="4091" spans="1:12" ht="15" customHeight="1">
      <c r="A4091" s="91">
        <v>2001011</v>
      </c>
      <c r="B4091" s="41" t="s">
        <v>97</v>
      </c>
      <c r="C4091" s="43">
        <v>201</v>
      </c>
      <c r="D4091" s="41" t="s">
        <v>152</v>
      </c>
      <c r="E4091" s="41">
        <v>171000</v>
      </c>
      <c r="F4091" s="42" t="s">
        <v>259</v>
      </c>
      <c r="G4091" s="41"/>
      <c r="H4091" s="41"/>
      <c r="I4091" s="41">
        <v>-19332</v>
      </c>
      <c r="J4091" s="203"/>
      <c r="K4091" s="286" t="s">
        <v>163</v>
      </c>
      <c r="L4091" s="94"/>
    </row>
    <row r="4092" spans="1:12" ht="15" customHeight="1">
      <c r="A4092" s="91">
        <v>2000010</v>
      </c>
      <c r="B4092" s="41" t="s">
        <v>159</v>
      </c>
      <c r="C4092" s="43">
        <v>201</v>
      </c>
      <c r="D4092" s="41" t="s">
        <v>152</v>
      </c>
      <c r="E4092" s="41">
        <v>171000</v>
      </c>
      <c r="F4092" s="42" t="s">
        <v>259</v>
      </c>
      <c r="G4092" s="41"/>
      <c r="H4092" s="41"/>
      <c r="I4092" s="41">
        <v>-4878</v>
      </c>
      <c r="J4092" s="203"/>
      <c r="K4092" s="286" t="s">
        <v>161</v>
      </c>
      <c r="L4092" s="94"/>
    </row>
    <row r="4093" spans="1:12" ht="15" customHeight="1">
      <c r="A4093" s="91">
        <v>2001021</v>
      </c>
      <c r="B4093" s="41" t="s">
        <v>89</v>
      </c>
      <c r="C4093" s="43">
        <v>201</v>
      </c>
      <c r="D4093" s="41" t="s">
        <v>152</v>
      </c>
      <c r="E4093" s="41">
        <v>171000</v>
      </c>
      <c r="F4093" s="42" t="s">
        <v>259</v>
      </c>
      <c r="G4093" s="41"/>
      <c r="H4093" s="41"/>
      <c r="I4093" s="41">
        <v>-86477</v>
      </c>
      <c r="J4093" s="203"/>
      <c r="K4093" s="286" t="s">
        <v>163</v>
      </c>
      <c r="L4093" s="94"/>
    </row>
    <row r="4094" spans="1:12" ht="15" customHeight="1">
      <c r="A4094" s="91">
        <v>2001051</v>
      </c>
      <c r="B4094" s="41" t="s">
        <v>87</v>
      </c>
      <c r="C4094" s="43">
        <v>201</v>
      </c>
      <c r="D4094" s="41" t="s">
        <v>152</v>
      </c>
      <c r="E4094" s="41">
        <v>171000</v>
      </c>
      <c r="F4094" s="42" t="s">
        <v>259</v>
      </c>
      <c r="G4094" s="41"/>
      <c r="H4094" s="41"/>
      <c r="I4094" s="41">
        <v>-42960</v>
      </c>
      <c r="J4094" s="203"/>
      <c r="K4094" s="286" t="s">
        <v>163</v>
      </c>
      <c r="L4094" s="94"/>
    </row>
    <row r="4095" spans="1:12" ht="15" customHeight="1">
      <c r="A4095" s="91">
        <v>2001011</v>
      </c>
      <c r="B4095" s="41" t="s">
        <v>97</v>
      </c>
      <c r="C4095" s="43">
        <v>201</v>
      </c>
      <c r="D4095" s="41" t="s">
        <v>152</v>
      </c>
      <c r="E4095" s="41">
        <v>171000</v>
      </c>
      <c r="F4095" s="42" t="s">
        <v>259</v>
      </c>
      <c r="G4095" s="41"/>
      <c r="H4095" s="41"/>
      <c r="I4095" s="41">
        <v>-17498</v>
      </c>
      <c r="J4095" s="203"/>
      <c r="K4095" s="286" t="s">
        <v>163</v>
      </c>
      <c r="L4095" s="94"/>
    </row>
    <row r="4096" spans="1:12" ht="15" customHeight="1">
      <c r="A4096" s="91">
        <v>2001041</v>
      </c>
      <c r="B4096" s="41" t="s">
        <v>98</v>
      </c>
      <c r="C4096" s="43">
        <v>201</v>
      </c>
      <c r="D4096" s="41" t="s">
        <v>152</v>
      </c>
      <c r="E4096" s="41">
        <v>171000</v>
      </c>
      <c r="F4096" s="42" t="s">
        <v>259</v>
      </c>
      <c r="G4096" s="41"/>
      <c r="H4096" s="41"/>
      <c r="I4096" s="41">
        <v>-10152</v>
      </c>
      <c r="J4096" s="203"/>
      <c r="K4096" s="286" t="s">
        <v>163</v>
      </c>
      <c r="L4096" s="94"/>
    </row>
    <row r="4097" spans="1:12" ht="15" customHeight="1">
      <c r="A4097" s="91">
        <v>2001051</v>
      </c>
      <c r="B4097" s="41" t="s">
        <v>87</v>
      </c>
      <c r="C4097" s="43">
        <v>201</v>
      </c>
      <c r="D4097" s="41" t="s">
        <v>152</v>
      </c>
      <c r="E4097" s="41">
        <v>171000</v>
      </c>
      <c r="F4097" s="42" t="s">
        <v>259</v>
      </c>
      <c r="G4097" s="41"/>
      <c r="H4097" s="41"/>
      <c r="I4097" s="41">
        <v>-21480</v>
      </c>
      <c r="J4097" s="203"/>
      <c r="K4097" s="286" t="s">
        <v>163</v>
      </c>
      <c r="L4097" s="94"/>
    </row>
    <row r="4098" spans="1:12" ht="15" customHeight="1">
      <c r="A4098" s="91">
        <v>2001021</v>
      </c>
      <c r="B4098" s="41" t="s">
        <v>89</v>
      </c>
      <c r="C4098" s="43">
        <v>201</v>
      </c>
      <c r="D4098" s="41" t="s">
        <v>152</v>
      </c>
      <c r="E4098" s="41">
        <v>171000</v>
      </c>
      <c r="F4098" s="42" t="s">
        <v>259</v>
      </c>
      <c r="G4098" s="41"/>
      <c r="H4098" s="41"/>
      <c r="I4098" s="41">
        <v>-175852</v>
      </c>
      <c r="J4098" s="203"/>
      <c r="K4098" s="286" t="s">
        <v>163</v>
      </c>
      <c r="L4098" s="94"/>
    </row>
    <row r="4099" spans="1:12" ht="15" customHeight="1">
      <c r="A4099" s="91">
        <v>2001051</v>
      </c>
      <c r="B4099" s="41" t="s">
        <v>87</v>
      </c>
      <c r="C4099" s="43">
        <v>201</v>
      </c>
      <c r="D4099" s="41" t="s">
        <v>152</v>
      </c>
      <c r="E4099" s="41">
        <v>171000</v>
      </c>
      <c r="F4099" s="42" t="s">
        <v>259</v>
      </c>
      <c r="G4099" s="41"/>
      <c r="H4099" s="41"/>
      <c r="I4099" s="41">
        <v>-69590</v>
      </c>
      <c r="J4099" s="203"/>
      <c r="K4099" s="286" t="s">
        <v>163</v>
      </c>
      <c r="L4099" s="94"/>
    </row>
    <row r="4100" spans="1:12" ht="15" customHeight="1">
      <c r="A4100" s="91">
        <v>2001041</v>
      </c>
      <c r="B4100" s="41" t="s">
        <v>98</v>
      </c>
      <c r="C4100" s="43">
        <v>201</v>
      </c>
      <c r="D4100" s="41" t="s">
        <v>152</v>
      </c>
      <c r="E4100" s="41">
        <v>171000</v>
      </c>
      <c r="F4100" s="42" t="s">
        <v>259</v>
      </c>
      <c r="G4100" s="41"/>
      <c r="H4100" s="41"/>
      <c r="I4100" s="41">
        <v>-208736</v>
      </c>
      <c r="J4100" s="203"/>
      <c r="K4100" s="286" t="s">
        <v>163</v>
      </c>
      <c r="L4100" s="94"/>
    </row>
    <row r="4101" spans="1:12" ht="15" customHeight="1">
      <c r="A4101" s="91">
        <v>5004000</v>
      </c>
      <c r="B4101" s="41" t="s">
        <v>170</v>
      </c>
      <c r="C4101" s="43">
        <v>201</v>
      </c>
      <c r="D4101" s="41" t="s">
        <v>152</v>
      </c>
      <c r="E4101" s="41">
        <v>171000</v>
      </c>
      <c r="F4101" s="42" t="s">
        <v>259</v>
      </c>
      <c r="G4101" s="41"/>
      <c r="H4101" s="41"/>
      <c r="I4101" s="41">
        <v>-21866</v>
      </c>
      <c r="J4101" s="203"/>
      <c r="K4101" s="166" t="s">
        <v>170</v>
      </c>
      <c r="L4101" s="94"/>
    </row>
    <row r="4102" spans="1:12" ht="15" customHeight="1">
      <c r="A4102" s="91">
        <v>2001011</v>
      </c>
      <c r="B4102" s="41" t="s">
        <v>97</v>
      </c>
      <c r="C4102" s="43">
        <v>201</v>
      </c>
      <c r="D4102" s="41" t="s">
        <v>152</v>
      </c>
      <c r="E4102" s="41">
        <v>171000</v>
      </c>
      <c r="F4102" s="42" t="s">
        <v>259</v>
      </c>
      <c r="G4102" s="41"/>
      <c r="H4102" s="41"/>
      <c r="I4102" s="41">
        <v>-4137</v>
      </c>
      <c r="J4102" s="203"/>
      <c r="K4102" s="286" t="s">
        <v>163</v>
      </c>
      <c r="L4102" s="94"/>
    </row>
    <row r="4103" spans="1:12" ht="15" customHeight="1">
      <c r="A4103" s="91">
        <v>2001011</v>
      </c>
      <c r="B4103" s="41" t="s">
        <v>97</v>
      </c>
      <c r="C4103" s="43">
        <v>201</v>
      </c>
      <c r="D4103" s="41" t="s">
        <v>152</v>
      </c>
      <c r="E4103" s="41">
        <v>171000</v>
      </c>
      <c r="F4103" s="42" t="s">
        <v>259</v>
      </c>
      <c r="G4103" s="41"/>
      <c r="H4103" s="41"/>
      <c r="I4103" s="41">
        <v>-52504</v>
      </c>
      <c r="J4103" s="203"/>
      <c r="K4103" s="286" t="s">
        <v>163</v>
      </c>
      <c r="L4103" s="94"/>
    </row>
    <row r="4104" spans="1:12" ht="15" customHeight="1">
      <c r="A4104" s="91">
        <v>2001041</v>
      </c>
      <c r="B4104" s="41" t="s">
        <v>98</v>
      </c>
      <c r="C4104" s="43">
        <v>201</v>
      </c>
      <c r="D4104" s="41" t="s">
        <v>152</v>
      </c>
      <c r="E4104" s="41">
        <v>171000</v>
      </c>
      <c r="F4104" s="42" t="s">
        <v>259</v>
      </c>
      <c r="G4104" s="41"/>
      <c r="H4104" s="41"/>
      <c r="I4104" s="41">
        <v>-182046</v>
      </c>
      <c r="J4104" s="203"/>
      <c r="K4104" s="286" t="s">
        <v>163</v>
      </c>
      <c r="L4104" s="94"/>
    </row>
    <row r="4105" spans="1:12" ht="15" customHeight="1">
      <c r="A4105" s="91">
        <v>5004000</v>
      </c>
      <c r="B4105" s="41" t="s">
        <v>170</v>
      </c>
      <c r="C4105" s="43">
        <v>201</v>
      </c>
      <c r="D4105" s="41" t="s">
        <v>152</v>
      </c>
      <c r="E4105" s="41">
        <v>171000</v>
      </c>
      <c r="F4105" s="42" t="s">
        <v>259</v>
      </c>
      <c r="G4105" s="41"/>
      <c r="H4105" s="41"/>
      <c r="I4105" s="41">
        <v>-15979</v>
      </c>
      <c r="J4105" s="203"/>
      <c r="K4105" s="166" t="s">
        <v>170</v>
      </c>
      <c r="L4105" s="94"/>
    </row>
    <row r="4106" spans="1:12" ht="15" customHeight="1">
      <c r="A4106" s="91">
        <v>2001051</v>
      </c>
      <c r="B4106" s="41" t="s">
        <v>87</v>
      </c>
      <c r="C4106" s="43">
        <v>201</v>
      </c>
      <c r="D4106" s="41" t="s">
        <v>152</v>
      </c>
      <c r="E4106" s="41">
        <v>171000</v>
      </c>
      <c r="F4106" s="42" t="s">
        <v>259</v>
      </c>
      <c r="G4106" s="41"/>
      <c r="H4106" s="41"/>
      <c r="I4106" s="41">
        <v>-35980</v>
      </c>
      <c r="J4106" s="203"/>
      <c r="K4106" s="286" t="s">
        <v>163</v>
      </c>
      <c r="L4106" s="94"/>
    </row>
    <row r="4107" spans="1:12" ht="15" customHeight="1">
      <c r="A4107" s="91">
        <v>2001021</v>
      </c>
      <c r="B4107" s="41" t="s">
        <v>89</v>
      </c>
      <c r="C4107" s="43">
        <v>201</v>
      </c>
      <c r="D4107" s="41" t="s">
        <v>152</v>
      </c>
      <c r="E4107" s="41">
        <v>171000</v>
      </c>
      <c r="F4107" s="42" t="s">
        <v>259</v>
      </c>
      <c r="G4107" s="41"/>
      <c r="H4107" s="41"/>
      <c r="I4107" s="41">
        <v>-24015</v>
      </c>
      <c r="J4107" s="203"/>
      <c r="K4107" s="286" t="s">
        <v>163</v>
      </c>
      <c r="L4107" s="94"/>
    </row>
    <row r="4108" spans="1:12" ht="15" customHeight="1">
      <c r="A4108" s="91">
        <v>5004000</v>
      </c>
      <c r="B4108" s="41" t="s">
        <v>170</v>
      </c>
      <c r="C4108" s="43">
        <v>201</v>
      </c>
      <c r="D4108" s="41" t="s">
        <v>152</v>
      </c>
      <c r="E4108" s="41">
        <v>171000</v>
      </c>
      <c r="F4108" s="42" t="s">
        <v>259</v>
      </c>
      <c r="G4108" s="41"/>
      <c r="H4108" s="41"/>
      <c r="I4108" s="41">
        <v>-8820</v>
      </c>
      <c r="J4108" s="203"/>
      <c r="K4108" s="166" t="s">
        <v>170</v>
      </c>
      <c r="L4108" s="94"/>
    </row>
    <row r="4109" spans="1:12" ht="15" customHeight="1">
      <c r="A4109" s="91">
        <v>2001041</v>
      </c>
      <c r="B4109" s="41" t="s">
        <v>98</v>
      </c>
      <c r="C4109" s="43">
        <v>201</v>
      </c>
      <c r="D4109" s="41" t="s">
        <v>152</v>
      </c>
      <c r="E4109" s="41">
        <v>171000</v>
      </c>
      <c r="F4109" s="42" t="s">
        <v>259</v>
      </c>
      <c r="G4109" s="41"/>
      <c r="H4109" s="41"/>
      <c r="I4109" s="41">
        <v>-89355</v>
      </c>
      <c r="J4109" s="203"/>
      <c r="K4109" s="286" t="s">
        <v>163</v>
      </c>
      <c r="L4109" s="94"/>
    </row>
    <row r="4110" spans="1:12" ht="15" customHeight="1">
      <c r="A4110" s="91">
        <v>2000010</v>
      </c>
      <c r="B4110" s="41" t="s">
        <v>159</v>
      </c>
      <c r="C4110" s="43">
        <v>201</v>
      </c>
      <c r="D4110" s="41" t="s">
        <v>152</v>
      </c>
      <c r="E4110" s="41">
        <v>171000</v>
      </c>
      <c r="F4110" s="42" t="s">
        <v>259</v>
      </c>
      <c r="G4110" s="41"/>
      <c r="H4110" s="41"/>
      <c r="I4110" s="41">
        <v>-11448</v>
      </c>
      <c r="J4110" s="203"/>
      <c r="K4110" s="286" t="s">
        <v>161</v>
      </c>
      <c r="L4110" s="94"/>
    </row>
    <row r="4111" spans="1:12" ht="15" customHeight="1">
      <c r="A4111" s="91">
        <v>2001011</v>
      </c>
      <c r="B4111" s="41" t="s">
        <v>97</v>
      </c>
      <c r="C4111" s="43">
        <v>201</v>
      </c>
      <c r="D4111" s="41" t="s">
        <v>152</v>
      </c>
      <c r="E4111" s="41">
        <v>171000</v>
      </c>
      <c r="F4111" s="42" t="s">
        <v>259</v>
      </c>
      <c r="G4111" s="41"/>
      <c r="H4111" s="41"/>
      <c r="I4111" s="41">
        <v>-15072</v>
      </c>
      <c r="J4111" s="203"/>
      <c r="K4111" s="286" t="s">
        <v>163</v>
      </c>
      <c r="L4111" s="94"/>
    </row>
    <row r="4112" spans="1:12" ht="15" customHeight="1">
      <c r="A4112" s="91">
        <v>2001051</v>
      </c>
      <c r="B4112" s="41" t="s">
        <v>87</v>
      </c>
      <c r="C4112" s="43">
        <v>201</v>
      </c>
      <c r="D4112" s="41" t="s">
        <v>152</v>
      </c>
      <c r="E4112" s="41">
        <v>171000</v>
      </c>
      <c r="F4112" s="42" t="s">
        <v>259</v>
      </c>
      <c r="G4112" s="41"/>
      <c r="H4112" s="41"/>
      <c r="I4112" s="41">
        <v>-37224</v>
      </c>
      <c r="J4112" s="203"/>
      <c r="K4112" s="286" t="s">
        <v>163</v>
      </c>
      <c r="L4112" s="94"/>
    </row>
    <row r="4113" spans="1:12" ht="15" customHeight="1">
      <c r="A4113" s="91">
        <v>2001021</v>
      </c>
      <c r="B4113" s="41" t="s">
        <v>89</v>
      </c>
      <c r="C4113" s="43">
        <v>201</v>
      </c>
      <c r="D4113" s="41" t="s">
        <v>152</v>
      </c>
      <c r="E4113" s="41">
        <v>171000</v>
      </c>
      <c r="F4113" s="42" t="s">
        <v>259</v>
      </c>
      <c r="G4113" s="41"/>
      <c r="H4113" s="41"/>
      <c r="I4113" s="41">
        <v>-101168</v>
      </c>
      <c r="J4113" s="203"/>
      <c r="K4113" s="286" t="s">
        <v>163</v>
      </c>
      <c r="L4113" s="94"/>
    </row>
    <row r="4114" spans="1:12" ht="15" customHeight="1">
      <c r="A4114" s="91">
        <v>2001021</v>
      </c>
      <c r="B4114" s="41" t="s">
        <v>89</v>
      </c>
      <c r="C4114" s="43">
        <v>201</v>
      </c>
      <c r="D4114" s="41" t="s">
        <v>152</v>
      </c>
      <c r="E4114" s="41">
        <v>171000</v>
      </c>
      <c r="F4114" s="42" t="s">
        <v>259</v>
      </c>
      <c r="G4114" s="41"/>
      <c r="H4114" s="41"/>
      <c r="I4114" s="41">
        <v>-85383</v>
      </c>
      <c r="J4114" s="203"/>
      <c r="K4114" s="286" t="s">
        <v>163</v>
      </c>
      <c r="L4114" s="94"/>
    </row>
    <row r="4115" spans="1:12" ht="15" customHeight="1">
      <c r="A4115" s="91">
        <v>2001051</v>
      </c>
      <c r="B4115" s="41" t="s">
        <v>87</v>
      </c>
      <c r="C4115" s="43">
        <v>201</v>
      </c>
      <c r="D4115" s="41" t="s">
        <v>152</v>
      </c>
      <c r="E4115" s="41">
        <v>171000</v>
      </c>
      <c r="F4115" s="42" t="s">
        <v>259</v>
      </c>
      <c r="G4115" s="41"/>
      <c r="H4115" s="41"/>
      <c r="I4115" s="41">
        <v>-63196</v>
      </c>
      <c r="J4115" s="203"/>
      <c r="K4115" s="286" t="s">
        <v>163</v>
      </c>
      <c r="L4115" s="94"/>
    </row>
    <row r="4116" spans="1:12" ht="15" customHeight="1">
      <c r="A4116" s="91">
        <v>2001041</v>
      </c>
      <c r="B4116" s="41" t="s">
        <v>98</v>
      </c>
      <c r="C4116" s="43">
        <v>201</v>
      </c>
      <c r="D4116" s="41" t="s">
        <v>152</v>
      </c>
      <c r="E4116" s="41">
        <v>171000</v>
      </c>
      <c r="F4116" s="42" t="s">
        <v>259</v>
      </c>
      <c r="G4116" s="41"/>
      <c r="H4116" s="41"/>
      <c r="I4116" s="41">
        <v>-139617</v>
      </c>
      <c r="J4116" s="203"/>
      <c r="K4116" s="286" t="s">
        <v>163</v>
      </c>
      <c r="L4116" s="94"/>
    </row>
    <row r="4117" spans="1:12" ht="15" customHeight="1">
      <c r="A4117" s="91">
        <v>2000010</v>
      </c>
      <c r="B4117" s="41" t="s">
        <v>159</v>
      </c>
      <c r="C4117" s="43">
        <v>201</v>
      </c>
      <c r="D4117" s="41" t="s">
        <v>152</v>
      </c>
      <c r="E4117" s="41">
        <v>171000</v>
      </c>
      <c r="F4117" s="42" t="s">
        <v>259</v>
      </c>
      <c r="G4117" s="41"/>
      <c r="H4117" s="41"/>
      <c r="I4117" s="41">
        <v>-5732</v>
      </c>
      <c r="J4117" s="203"/>
      <c r="K4117" s="286" t="s">
        <v>161</v>
      </c>
      <c r="L4117" s="94"/>
    </row>
    <row r="4118" spans="1:12" ht="15" customHeight="1">
      <c r="A4118" s="91">
        <v>2001011</v>
      </c>
      <c r="B4118" s="41" t="s">
        <v>97</v>
      </c>
      <c r="C4118" s="43">
        <v>201</v>
      </c>
      <c r="D4118" s="41" t="s">
        <v>152</v>
      </c>
      <c r="E4118" s="41">
        <v>171000</v>
      </c>
      <c r="F4118" s="42" t="s">
        <v>259</v>
      </c>
      <c r="G4118" s="41"/>
      <c r="H4118" s="41"/>
      <c r="I4118" s="41">
        <v>-14200</v>
      </c>
      <c r="J4118" s="203"/>
      <c r="K4118" s="286" t="s">
        <v>163</v>
      </c>
      <c r="L4118" s="94"/>
    </row>
    <row r="4119" spans="1:12" ht="15" customHeight="1">
      <c r="A4119" s="91">
        <v>2001011</v>
      </c>
      <c r="B4119" s="41" t="s">
        <v>97</v>
      </c>
      <c r="C4119" s="43">
        <v>201</v>
      </c>
      <c r="D4119" s="41" t="s">
        <v>152</v>
      </c>
      <c r="E4119" s="41">
        <v>171000</v>
      </c>
      <c r="F4119" s="42" t="s">
        <v>259</v>
      </c>
      <c r="G4119" s="41"/>
      <c r="H4119" s="41"/>
      <c r="I4119" s="41">
        <v>-51720</v>
      </c>
      <c r="J4119" s="203"/>
      <c r="K4119" s="286" t="s">
        <v>163</v>
      </c>
      <c r="L4119" s="94"/>
    </row>
    <row r="4120" spans="1:12" ht="15" customHeight="1">
      <c r="A4120" s="91">
        <v>5004000</v>
      </c>
      <c r="B4120" s="41" t="s">
        <v>170</v>
      </c>
      <c r="C4120" s="43">
        <v>201</v>
      </c>
      <c r="D4120" s="41" t="s">
        <v>152</v>
      </c>
      <c r="E4120" s="41">
        <v>171000</v>
      </c>
      <c r="F4120" s="42" t="s">
        <v>259</v>
      </c>
      <c r="G4120" s="41"/>
      <c r="H4120" s="41"/>
      <c r="I4120" s="41">
        <v>-17640</v>
      </c>
      <c r="J4120" s="203"/>
      <c r="K4120" s="166" t="s">
        <v>170</v>
      </c>
      <c r="L4120" s="94"/>
    </row>
    <row r="4121" spans="1:12" ht="15" customHeight="1">
      <c r="A4121" s="91">
        <v>2001051</v>
      </c>
      <c r="B4121" s="41" t="s">
        <v>87</v>
      </c>
      <c r="C4121" s="43">
        <v>201</v>
      </c>
      <c r="D4121" s="41" t="s">
        <v>152</v>
      </c>
      <c r="E4121" s="41">
        <v>171000</v>
      </c>
      <c r="F4121" s="42" t="s">
        <v>259</v>
      </c>
      <c r="G4121" s="41"/>
      <c r="H4121" s="41"/>
      <c r="I4121" s="41">
        <v>-42362</v>
      </c>
      <c r="J4121" s="203"/>
      <c r="K4121" s="286" t="s">
        <v>163</v>
      </c>
      <c r="L4121" s="94"/>
    </row>
    <row r="4122" spans="1:12" ht="15" customHeight="1">
      <c r="A4122" s="91">
        <v>2001041</v>
      </c>
      <c r="B4122" s="41" t="s">
        <v>98</v>
      </c>
      <c r="C4122" s="43">
        <v>201</v>
      </c>
      <c r="D4122" s="41" t="s">
        <v>152</v>
      </c>
      <c r="E4122" s="41">
        <v>171000</v>
      </c>
      <c r="F4122" s="42" t="s">
        <v>259</v>
      </c>
      <c r="G4122" s="41"/>
      <c r="H4122" s="41"/>
      <c r="I4122" s="41">
        <v>-193940</v>
      </c>
      <c r="J4122" s="203"/>
      <c r="K4122" s="286" t="s">
        <v>163</v>
      </c>
      <c r="L4122" s="94"/>
    </row>
    <row r="4123" spans="1:12" ht="15" customHeight="1">
      <c r="A4123" s="91">
        <v>2001021</v>
      </c>
      <c r="B4123" s="41" t="s">
        <v>89</v>
      </c>
      <c r="C4123" s="43">
        <v>201</v>
      </c>
      <c r="D4123" s="41" t="s">
        <v>152</v>
      </c>
      <c r="E4123" s="41">
        <v>171000</v>
      </c>
      <c r="F4123" s="42" t="s">
        <v>259</v>
      </c>
      <c r="G4123" s="41"/>
      <c r="H4123" s="41"/>
      <c r="I4123" s="41">
        <v>-58134</v>
      </c>
      <c r="J4123" s="203"/>
      <c r="K4123" s="286" t="s">
        <v>163</v>
      </c>
      <c r="L4123" s="94"/>
    </row>
    <row r="4124" spans="1:12" ht="15" customHeight="1">
      <c r="A4124" s="91">
        <v>2001021</v>
      </c>
      <c r="B4124" s="41" t="s">
        <v>89</v>
      </c>
      <c r="C4124" s="43">
        <v>201</v>
      </c>
      <c r="D4124" s="41" t="s">
        <v>152</v>
      </c>
      <c r="E4124" s="41">
        <v>171000</v>
      </c>
      <c r="F4124" s="42" t="s">
        <v>259</v>
      </c>
      <c r="G4124" s="41"/>
      <c r="H4124" s="41"/>
      <c r="I4124" s="41">
        <v>-145693</v>
      </c>
      <c r="J4124" s="203"/>
      <c r="K4124" s="286" t="s">
        <v>163</v>
      </c>
      <c r="L4124" s="94"/>
    </row>
    <row r="4125" spans="1:12" ht="15" customHeight="1">
      <c r="A4125" s="91">
        <v>2001041</v>
      </c>
      <c r="B4125" s="41" t="s">
        <v>98</v>
      </c>
      <c r="C4125" s="43">
        <v>201</v>
      </c>
      <c r="D4125" s="41" t="s">
        <v>152</v>
      </c>
      <c r="E4125" s="41">
        <v>171000</v>
      </c>
      <c r="F4125" s="42" t="s">
        <v>259</v>
      </c>
      <c r="G4125" s="41"/>
      <c r="H4125" s="41"/>
      <c r="I4125" s="41">
        <v>-86246</v>
      </c>
      <c r="J4125" s="203"/>
      <c r="K4125" s="286" t="s">
        <v>163</v>
      </c>
      <c r="L4125" s="94"/>
    </row>
    <row r="4126" spans="1:12" ht="15" customHeight="1">
      <c r="A4126" s="91">
        <v>5004000</v>
      </c>
      <c r="B4126" s="41" t="s">
        <v>170</v>
      </c>
      <c r="C4126" s="43">
        <v>201</v>
      </c>
      <c r="D4126" s="41" t="s">
        <v>152</v>
      </c>
      <c r="E4126" s="41">
        <v>171000</v>
      </c>
      <c r="F4126" s="42" t="s">
        <v>259</v>
      </c>
      <c r="G4126" s="41"/>
      <c r="H4126" s="41"/>
      <c r="I4126" s="41">
        <v>-3360</v>
      </c>
      <c r="J4126" s="203"/>
      <c r="K4126" s="166" t="s">
        <v>170</v>
      </c>
      <c r="L4126" s="94"/>
    </row>
    <row r="4127" spans="1:12" ht="15" customHeight="1">
      <c r="A4127" s="91">
        <v>2000010</v>
      </c>
      <c r="B4127" s="41" t="s">
        <v>159</v>
      </c>
      <c r="C4127" s="43">
        <v>201</v>
      </c>
      <c r="D4127" s="41" t="s">
        <v>152</v>
      </c>
      <c r="E4127" s="41">
        <v>171000</v>
      </c>
      <c r="F4127" s="42" t="s">
        <v>259</v>
      </c>
      <c r="G4127" s="41"/>
      <c r="H4127" s="41"/>
      <c r="I4127" s="41">
        <v>-1802</v>
      </c>
      <c r="J4127" s="203"/>
      <c r="K4127" s="286" t="s">
        <v>161</v>
      </c>
      <c r="L4127" s="94"/>
    </row>
    <row r="4128" spans="1:12" ht="15" customHeight="1">
      <c r="A4128" s="91">
        <v>2001011</v>
      </c>
      <c r="B4128" s="41" t="s">
        <v>97</v>
      </c>
      <c r="C4128" s="43">
        <v>201</v>
      </c>
      <c r="D4128" s="41" t="s">
        <v>152</v>
      </c>
      <c r="E4128" s="41">
        <v>171000</v>
      </c>
      <c r="F4128" s="42" t="s">
        <v>259</v>
      </c>
      <c r="G4128" s="41"/>
      <c r="H4128" s="41"/>
      <c r="I4128" s="41">
        <v>-35080</v>
      </c>
      <c r="J4128" s="203"/>
      <c r="K4128" s="286" t="s">
        <v>163</v>
      </c>
      <c r="L4128" s="94"/>
    </row>
    <row r="4129" spans="1:12" ht="15" customHeight="1">
      <c r="A4129" s="91">
        <v>2001051</v>
      </c>
      <c r="B4129" s="41" t="s">
        <v>87</v>
      </c>
      <c r="C4129" s="43">
        <v>201</v>
      </c>
      <c r="D4129" s="41" t="s">
        <v>152</v>
      </c>
      <c r="E4129" s="41">
        <v>171000</v>
      </c>
      <c r="F4129" s="42" t="s">
        <v>259</v>
      </c>
      <c r="G4129" s="41"/>
      <c r="H4129" s="41"/>
      <c r="I4129" s="41">
        <v>-13425</v>
      </c>
      <c r="J4129" s="203"/>
      <c r="K4129" s="286" t="s">
        <v>163</v>
      </c>
      <c r="L4129" s="94"/>
    </row>
    <row r="4130" spans="1:12" ht="15" customHeight="1">
      <c r="A4130" s="91">
        <v>2001021</v>
      </c>
      <c r="B4130" s="41" t="s">
        <v>89</v>
      </c>
      <c r="C4130" s="43">
        <v>201</v>
      </c>
      <c r="D4130" s="41" t="s">
        <v>152</v>
      </c>
      <c r="E4130" s="41">
        <v>171000</v>
      </c>
      <c r="F4130" s="42" t="s">
        <v>259</v>
      </c>
      <c r="G4130" s="41"/>
      <c r="H4130" s="41"/>
      <c r="I4130" s="41">
        <v>-186333</v>
      </c>
      <c r="J4130" s="203"/>
      <c r="K4130" s="286" t="s">
        <v>163</v>
      </c>
      <c r="L4130" s="94"/>
    </row>
    <row r="4131" spans="1:12" ht="15" customHeight="1">
      <c r="A4131" s="91">
        <v>2001011</v>
      </c>
      <c r="B4131" s="41" t="s">
        <v>97</v>
      </c>
      <c r="C4131" s="43">
        <v>201</v>
      </c>
      <c r="D4131" s="41" t="s">
        <v>152</v>
      </c>
      <c r="E4131" s="41">
        <v>171000</v>
      </c>
      <c r="F4131" s="42" t="s">
        <v>259</v>
      </c>
      <c r="G4131" s="41"/>
      <c r="H4131" s="41"/>
      <c r="I4131" s="41">
        <v>-39820</v>
      </c>
      <c r="J4131" s="203"/>
      <c r="K4131" s="286" t="s">
        <v>163</v>
      </c>
      <c r="L4131" s="94"/>
    </row>
    <row r="4132" spans="1:12" ht="15" customHeight="1">
      <c r="A4132" s="91">
        <v>5004000</v>
      </c>
      <c r="B4132" s="41" t="s">
        <v>170</v>
      </c>
      <c r="C4132" s="43">
        <v>201</v>
      </c>
      <c r="D4132" s="41" t="s">
        <v>152</v>
      </c>
      <c r="E4132" s="41">
        <v>171000</v>
      </c>
      <c r="F4132" s="42" t="s">
        <v>259</v>
      </c>
      <c r="G4132" s="41"/>
      <c r="H4132" s="41"/>
      <c r="I4132" s="41">
        <v>168</v>
      </c>
      <c r="J4132" s="203"/>
      <c r="K4132" s="166" t="s">
        <v>170</v>
      </c>
      <c r="L4132" s="94"/>
    </row>
    <row r="4133" spans="1:12" ht="15" customHeight="1">
      <c r="A4133" s="91">
        <v>2001041</v>
      </c>
      <c r="B4133" s="41" t="s">
        <v>98</v>
      </c>
      <c r="C4133" s="43">
        <v>201</v>
      </c>
      <c r="D4133" s="41" t="s">
        <v>152</v>
      </c>
      <c r="E4133" s="41">
        <v>171000</v>
      </c>
      <c r="F4133" s="42" t="s">
        <v>259</v>
      </c>
      <c r="G4133" s="41"/>
      <c r="H4133" s="41"/>
      <c r="I4133" s="41">
        <v>-172775</v>
      </c>
      <c r="J4133" s="203"/>
      <c r="K4133" s="286" t="s">
        <v>163</v>
      </c>
      <c r="L4133" s="94"/>
    </row>
    <row r="4134" spans="1:12" ht="15" customHeight="1">
      <c r="A4134" s="91">
        <v>2001041</v>
      </c>
      <c r="B4134" s="41" t="s">
        <v>98</v>
      </c>
      <c r="C4134" s="43">
        <v>201</v>
      </c>
      <c r="D4134" s="41" t="s">
        <v>152</v>
      </c>
      <c r="E4134" s="41">
        <v>171000</v>
      </c>
      <c r="F4134" s="42" t="s">
        <v>259</v>
      </c>
      <c r="G4134" s="41"/>
      <c r="H4134" s="41"/>
      <c r="I4134" s="41">
        <v>-288950</v>
      </c>
      <c r="J4134" s="203"/>
      <c r="K4134" s="286" t="s">
        <v>163</v>
      </c>
      <c r="L4134" s="94"/>
    </row>
    <row r="4135" spans="1:12" ht="15" customHeight="1">
      <c r="A4135" s="91">
        <v>2001011</v>
      </c>
      <c r="B4135" s="41" t="s">
        <v>97</v>
      </c>
      <c r="C4135" s="43">
        <v>201</v>
      </c>
      <c r="D4135" s="41" t="s">
        <v>152</v>
      </c>
      <c r="E4135" s="41">
        <v>171000</v>
      </c>
      <c r="F4135" s="42" t="s">
        <v>259</v>
      </c>
      <c r="G4135" s="41"/>
      <c r="H4135" s="41"/>
      <c r="I4135" s="41">
        <v>-51485</v>
      </c>
      <c r="J4135" s="203"/>
      <c r="K4135" s="286" t="s">
        <v>163</v>
      </c>
      <c r="L4135" s="94"/>
    </row>
    <row r="4136" spans="1:12" ht="15" customHeight="1">
      <c r="A4136" s="91">
        <v>2001021</v>
      </c>
      <c r="B4136" s="41" t="s">
        <v>89</v>
      </c>
      <c r="C4136" s="43">
        <v>201</v>
      </c>
      <c r="D4136" s="41" t="s">
        <v>152</v>
      </c>
      <c r="E4136" s="41">
        <v>171000</v>
      </c>
      <c r="F4136" s="42" t="s">
        <v>259</v>
      </c>
      <c r="G4136" s="41"/>
      <c r="H4136" s="41"/>
      <c r="I4136" s="41">
        <v>-78179</v>
      </c>
      <c r="J4136" s="203"/>
      <c r="K4136" s="286" t="s">
        <v>163</v>
      </c>
      <c r="L4136" s="94"/>
    </row>
    <row r="4137" spans="1:12" ht="15" customHeight="1">
      <c r="A4137" s="91">
        <v>2001051</v>
      </c>
      <c r="B4137" s="41" t="s">
        <v>87</v>
      </c>
      <c r="C4137" s="43">
        <v>201</v>
      </c>
      <c r="D4137" s="41" t="s">
        <v>152</v>
      </c>
      <c r="E4137" s="41">
        <v>171000</v>
      </c>
      <c r="F4137" s="42" t="s">
        <v>259</v>
      </c>
      <c r="G4137" s="41"/>
      <c r="H4137" s="41"/>
      <c r="I4137" s="41">
        <v>-10740</v>
      </c>
      <c r="J4137" s="203"/>
      <c r="K4137" s="286" t="s">
        <v>163</v>
      </c>
      <c r="L4137" s="94"/>
    </row>
    <row r="4138" spans="1:12" ht="15" customHeight="1">
      <c r="A4138" s="91">
        <v>2001011</v>
      </c>
      <c r="B4138" s="41" t="s">
        <v>97</v>
      </c>
      <c r="C4138" s="43">
        <v>201</v>
      </c>
      <c r="D4138" s="41" t="s">
        <v>152</v>
      </c>
      <c r="E4138" s="41">
        <v>171000</v>
      </c>
      <c r="F4138" s="42" t="s">
        <v>259</v>
      </c>
      <c r="G4138" s="41"/>
      <c r="H4138" s="41"/>
      <c r="I4138" s="41">
        <v>-64607</v>
      </c>
      <c r="J4138" s="203"/>
      <c r="K4138" s="286" t="s">
        <v>163</v>
      </c>
      <c r="L4138" s="94"/>
    </row>
    <row r="4139" spans="1:12" ht="15" customHeight="1">
      <c r="A4139" s="91">
        <v>2001041</v>
      </c>
      <c r="B4139" s="41" t="s">
        <v>98</v>
      </c>
      <c r="C4139" s="43">
        <v>201</v>
      </c>
      <c r="D4139" s="41" t="s">
        <v>152</v>
      </c>
      <c r="E4139" s="41">
        <v>171000</v>
      </c>
      <c r="F4139" s="42" t="s">
        <v>259</v>
      </c>
      <c r="G4139" s="41"/>
      <c r="H4139" s="41"/>
      <c r="I4139" s="41">
        <v>-179352</v>
      </c>
      <c r="J4139" s="203"/>
      <c r="K4139" s="286" t="s">
        <v>163</v>
      </c>
      <c r="L4139" s="94"/>
    </row>
    <row r="4140" spans="1:12" ht="15" customHeight="1">
      <c r="A4140" s="91">
        <v>2001021</v>
      </c>
      <c r="B4140" s="41" t="s">
        <v>89</v>
      </c>
      <c r="C4140" s="43">
        <v>201</v>
      </c>
      <c r="D4140" s="41" t="s">
        <v>152</v>
      </c>
      <c r="E4140" s="41">
        <v>171000</v>
      </c>
      <c r="F4140" s="42" t="s">
        <v>259</v>
      </c>
      <c r="G4140" s="41"/>
      <c r="H4140" s="41"/>
      <c r="I4140" s="41">
        <v>-13703</v>
      </c>
      <c r="J4140" s="203"/>
      <c r="K4140" s="286" t="s">
        <v>163</v>
      </c>
      <c r="L4140" s="94"/>
    </row>
    <row r="4141" spans="1:12" ht="15" customHeight="1">
      <c r="A4141" s="91">
        <v>2001051</v>
      </c>
      <c r="B4141" s="41" t="s">
        <v>87</v>
      </c>
      <c r="C4141" s="43">
        <v>201</v>
      </c>
      <c r="D4141" s="41" t="s">
        <v>152</v>
      </c>
      <c r="E4141" s="41">
        <v>171000</v>
      </c>
      <c r="F4141" s="42" t="s">
        <v>259</v>
      </c>
      <c r="G4141" s="41"/>
      <c r="H4141" s="41"/>
      <c r="I4141" s="41">
        <v>-23270</v>
      </c>
      <c r="J4141" s="203"/>
      <c r="K4141" s="286" t="s">
        <v>163</v>
      </c>
      <c r="L4141" s="94"/>
    </row>
    <row r="4142" spans="1:12" ht="15" customHeight="1">
      <c r="A4142" s="91">
        <v>5004000</v>
      </c>
      <c r="B4142" s="41" t="s">
        <v>170</v>
      </c>
      <c r="C4142" s="43">
        <v>201</v>
      </c>
      <c r="D4142" s="41" t="s">
        <v>152</v>
      </c>
      <c r="E4142" s="41">
        <v>171000</v>
      </c>
      <c r="F4142" s="42" t="s">
        <v>259</v>
      </c>
      <c r="G4142" s="41"/>
      <c r="H4142" s="41"/>
      <c r="I4142" s="41">
        <v>-22620</v>
      </c>
      <c r="J4142" s="203"/>
      <c r="K4142" s="166" t="s">
        <v>170</v>
      </c>
      <c r="L4142" s="94"/>
    </row>
    <row r="4143" spans="1:12" ht="15" customHeight="1">
      <c r="A4143" s="91">
        <v>2001041</v>
      </c>
      <c r="B4143" s="41" t="s">
        <v>98</v>
      </c>
      <c r="C4143" s="43">
        <v>201</v>
      </c>
      <c r="D4143" s="41" t="s">
        <v>152</v>
      </c>
      <c r="E4143" s="41">
        <v>171000</v>
      </c>
      <c r="F4143" s="42" t="s">
        <v>259</v>
      </c>
      <c r="G4143" s="41"/>
      <c r="H4143" s="41"/>
      <c r="I4143" s="41">
        <v>-371771</v>
      </c>
      <c r="J4143" s="203"/>
      <c r="K4143" s="286" t="s">
        <v>163</v>
      </c>
      <c r="L4143" s="94"/>
    </row>
    <row r="4144" spans="1:12" ht="15" customHeight="1">
      <c r="A4144" s="91">
        <v>2000010</v>
      </c>
      <c r="B4144" s="41" t="s">
        <v>159</v>
      </c>
      <c r="C4144" s="43">
        <v>201</v>
      </c>
      <c r="D4144" s="41" t="s">
        <v>152</v>
      </c>
      <c r="E4144" s="41">
        <v>171000</v>
      </c>
      <c r="F4144" s="42" t="s">
        <v>259</v>
      </c>
      <c r="G4144" s="41"/>
      <c r="H4144" s="41"/>
      <c r="I4144" s="41">
        <v>807</v>
      </c>
      <c r="J4144" s="203"/>
      <c r="K4144" s="286" t="s">
        <v>161</v>
      </c>
      <c r="L4144" s="94"/>
    </row>
    <row r="4145" spans="1:12" ht="15" customHeight="1">
      <c r="A4145" s="91">
        <v>2001021</v>
      </c>
      <c r="B4145" s="41" t="s">
        <v>89</v>
      </c>
      <c r="C4145" s="43">
        <v>201</v>
      </c>
      <c r="D4145" s="41" t="s">
        <v>152</v>
      </c>
      <c r="E4145" s="41">
        <v>171000</v>
      </c>
      <c r="F4145" s="42" t="s">
        <v>259</v>
      </c>
      <c r="G4145" s="41"/>
      <c r="H4145" s="41"/>
      <c r="I4145" s="41">
        <v>-194570</v>
      </c>
      <c r="J4145" s="203"/>
      <c r="K4145" s="286" t="s">
        <v>163</v>
      </c>
      <c r="L4145" s="94"/>
    </row>
    <row r="4146" spans="1:12" ht="15" customHeight="1">
      <c r="A4146" s="91">
        <v>2001051</v>
      </c>
      <c r="B4146" s="41" t="s">
        <v>87</v>
      </c>
      <c r="C4146" s="43">
        <v>201</v>
      </c>
      <c r="D4146" s="41" t="s">
        <v>152</v>
      </c>
      <c r="E4146" s="41">
        <v>171000</v>
      </c>
      <c r="F4146" s="42" t="s">
        <v>259</v>
      </c>
      <c r="G4146" s="41"/>
      <c r="H4146" s="41"/>
      <c r="I4146" s="41">
        <v>-17780</v>
      </c>
      <c r="J4146" s="203"/>
      <c r="K4146" s="286" t="s">
        <v>163</v>
      </c>
      <c r="L4146" s="94"/>
    </row>
    <row r="4147" spans="1:12" ht="15" customHeight="1">
      <c r="A4147" s="91">
        <v>2001011</v>
      </c>
      <c r="B4147" s="41" t="s">
        <v>97</v>
      </c>
      <c r="C4147" s="43">
        <v>201</v>
      </c>
      <c r="D4147" s="41" t="s">
        <v>152</v>
      </c>
      <c r="E4147" s="41">
        <v>171000</v>
      </c>
      <c r="F4147" s="42" t="s">
        <v>259</v>
      </c>
      <c r="G4147" s="41"/>
      <c r="H4147" s="41"/>
      <c r="I4147" s="41">
        <v>-141680</v>
      </c>
      <c r="J4147" s="203"/>
      <c r="K4147" s="286" t="s">
        <v>163</v>
      </c>
      <c r="L4147" s="94"/>
    </row>
    <row r="4148" spans="1:12" ht="15" customHeight="1">
      <c r="A4148" s="91">
        <v>2001051</v>
      </c>
      <c r="B4148" s="41" t="s">
        <v>87</v>
      </c>
      <c r="C4148" s="43">
        <v>201</v>
      </c>
      <c r="D4148" s="41" t="s">
        <v>152</v>
      </c>
      <c r="E4148" s="41">
        <v>171001</v>
      </c>
      <c r="F4148" s="201" t="s">
        <v>260</v>
      </c>
      <c r="G4148" s="41"/>
      <c r="H4148" s="41"/>
      <c r="I4148" s="41">
        <v>-38942</v>
      </c>
      <c r="J4148" s="203"/>
      <c r="K4148" s="286" t="s">
        <v>166</v>
      </c>
      <c r="L4148" s="94"/>
    </row>
    <row r="4149" spans="1:12" ht="15" customHeight="1">
      <c r="A4149" s="91">
        <v>2001011</v>
      </c>
      <c r="B4149" s="41" t="s">
        <v>97</v>
      </c>
      <c r="C4149" s="43">
        <v>201</v>
      </c>
      <c r="D4149" s="41" t="s">
        <v>152</v>
      </c>
      <c r="E4149" s="41">
        <v>171001</v>
      </c>
      <c r="F4149" s="201" t="s">
        <v>260</v>
      </c>
      <c r="G4149" s="41"/>
      <c r="H4149" s="41"/>
      <c r="I4149" s="41">
        <v>-47472</v>
      </c>
      <c r="J4149" s="203"/>
      <c r="K4149" s="286" t="s">
        <v>166</v>
      </c>
      <c r="L4149" s="94"/>
    </row>
    <row r="4150" spans="1:12" ht="15" customHeight="1">
      <c r="A4150" s="91">
        <v>2001011</v>
      </c>
      <c r="B4150" s="41" t="s">
        <v>97</v>
      </c>
      <c r="C4150" s="43">
        <v>201</v>
      </c>
      <c r="D4150" s="41" t="s">
        <v>152</v>
      </c>
      <c r="E4150" s="41">
        <v>171001</v>
      </c>
      <c r="F4150" s="201" t="s">
        <v>260</v>
      </c>
      <c r="G4150" s="41"/>
      <c r="H4150" s="41"/>
      <c r="I4150" s="41">
        <v>-41280</v>
      </c>
      <c r="J4150" s="203"/>
      <c r="K4150" s="286" t="s">
        <v>166</v>
      </c>
      <c r="L4150" s="94"/>
    </row>
    <row r="4151" spans="1:12" ht="15" customHeight="1">
      <c r="A4151" s="91">
        <v>2001051</v>
      </c>
      <c r="B4151" s="41" t="s">
        <v>87</v>
      </c>
      <c r="C4151" s="43">
        <v>201</v>
      </c>
      <c r="D4151" s="41" t="s">
        <v>152</v>
      </c>
      <c r="E4151" s="41">
        <v>171001</v>
      </c>
      <c r="F4151" s="201" t="s">
        <v>260</v>
      </c>
      <c r="G4151" s="41"/>
      <c r="H4151" s="41"/>
      <c r="I4151" s="41">
        <v>-27320</v>
      </c>
      <c r="J4151" s="203"/>
      <c r="K4151" s="286" t="s">
        <v>166</v>
      </c>
      <c r="L4151" s="94"/>
    </row>
    <row r="4152" spans="1:12" ht="15" customHeight="1">
      <c r="A4152" s="91">
        <v>2001041</v>
      </c>
      <c r="B4152" s="41" t="s">
        <v>98</v>
      </c>
      <c r="C4152" s="43">
        <v>201</v>
      </c>
      <c r="D4152" s="41" t="s">
        <v>152</v>
      </c>
      <c r="E4152" s="41">
        <v>171001</v>
      </c>
      <c r="F4152" s="201" t="s">
        <v>260</v>
      </c>
      <c r="G4152" s="41"/>
      <c r="H4152" s="41"/>
      <c r="I4152" s="41">
        <v>-35600</v>
      </c>
      <c r="J4152" s="203"/>
      <c r="K4152" s="286" t="s">
        <v>166</v>
      </c>
      <c r="L4152" s="94"/>
    </row>
    <row r="4153" spans="1:12" ht="15" customHeight="1">
      <c r="A4153" s="91">
        <v>2001051</v>
      </c>
      <c r="B4153" s="41" t="s">
        <v>87</v>
      </c>
      <c r="C4153" s="43">
        <v>201</v>
      </c>
      <c r="D4153" s="41" t="s">
        <v>152</v>
      </c>
      <c r="E4153" s="41">
        <v>171001</v>
      </c>
      <c r="F4153" s="201" t="s">
        <v>260</v>
      </c>
      <c r="G4153" s="41"/>
      <c r="H4153" s="41"/>
      <c r="I4153" s="41">
        <v>-28686</v>
      </c>
      <c r="J4153" s="203"/>
      <c r="K4153" s="286" t="s">
        <v>166</v>
      </c>
      <c r="L4153" s="94"/>
    </row>
    <row r="4154" spans="1:12" ht="15" customHeight="1">
      <c r="A4154" s="91">
        <v>2001011</v>
      </c>
      <c r="B4154" s="41" t="s">
        <v>97</v>
      </c>
      <c r="C4154" s="43">
        <v>201</v>
      </c>
      <c r="D4154" s="41" t="s">
        <v>152</v>
      </c>
      <c r="E4154" s="41">
        <v>171001</v>
      </c>
      <c r="F4154" s="201" t="s">
        <v>260</v>
      </c>
      <c r="G4154" s="41"/>
      <c r="H4154" s="41"/>
      <c r="I4154" s="41">
        <v>-39164</v>
      </c>
      <c r="J4154" s="203"/>
      <c r="K4154" s="286" t="s">
        <v>166</v>
      </c>
      <c r="L4154" s="94"/>
    </row>
    <row r="4155" spans="1:12" ht="15" customHeight="1">
      <c r="A4155" s="91">
        <v>2001041</v>
      </c>
      <c r="B4155" s="41" t="s">
        <v>98</v>
      </c>
      <c r="C4155" s="43">
        <v>201</v>
      </c>
      <c r="D4155" s="41" t="s">
        <v>152</v>
      </c>
      <c r="E4155" s="41">
        <v>171001</v>
      </c>
      <c r="F4155" s="201" t="s">
        <v>260</v>
      </c>
      <c r="G4155" s="41"/>
      <c r="H4155" s="41"/>
      <c r="I4155" s="41">
        <v>-48950</v>
      </c>
      <c r="J4155" s="203"/>
      <c r="K4155" s="286" t="s">
        <v>166</v>
      </c>
      <c r="L4155" s="94"/>
    </row>
    <row r="4156" spans="1:12" ht="15" customHeight="1">
      <c r="A4156" s="91">
        <v>2001011</v>
      </c>
      <c r="B4156" s="41" t="s">
        <v>97</v>
      </c>
      <c r="C4156" s="43">
        <v>201</v>
      </c>
      <c r="D4156" s="41" t="s">
        <v>152</v>
      </c>
      <c r="E4156" s="41">
        <v>171001</v>
      </c>
      <c r="F4156" s="201" t="s">
        <v>260</v>
      </c>
      <c r="G4156" s="41"/>
      <c r="H4156" s="41"/>
      <c r="I4156" s="41">
        <v>-40810</v>
      </c>
      <c r="J4156" s="203"/>
      <c r="K4156" s="286" t="s">
        <v>166</v>
      </c>
      <c r="L4156" s="94"/>
    </row>
    <row r="4157" spans="1:12" ht="15" customHeight="1">
      <c r="A4157" s="91">
        <v>2001051</v>
      </c>
      <c r="B4157" s="41" t="s">
        <v>87</v>
      </c>
      <c r="C4157" s="43">
        <v>201</v>
      </c>
      <c r="D4157" s="41" t="s">
        <v>152</v>
      </c>
      <c r="E4157" s="41">
        <v>171001</v>
      </c>
      <c r="F4157" s="201" t="s">
        <v>260</v>
      </c>
      <c r="G4157" s="41"/>
      <c r="H4157" s="41"/>
      <c r="I4157" s="41">
        <v>-4098</v>
      </c>
      <c r="J4157" s="203"/>
      <c r="K4157" s="286" t="s">
        <v>166</v>
      </c>
      <c r="L4157" s="94"/>
    </row>
    <row r="4158" spans="1:12" ht="15" customHeight="1">
      <c r="A4158" s="91">
        <v>2001041</v>
      </c>
      <c r="B4158" s="41" t="s">
        <v>98</v>
      </c>
      <c r="C4158" s="43">
        <v>201</v>
      </c>
      <c r="D4158" s="41" t="s">
        <v>152</v>
      </c>
      <c r="E4158" s="41">
        <v>171001</v>
      </c>
      <c r="F4158" s="201" t="s">
        <v>260</v>
      </c>
      <c r="G4158" s="41"/>
      <c r="H4158" s="41"/>
      <c r="I4158" s="41">
        <v>-48950</v>
      </c>
      <c r="J4158" s="203"/>
      <c r="K4158" s="286" t="s">
        <v>166</v>
      </c>
      <c r="L4158" s="94"/>
    </row>
    <row r="4159" spans="1:12" ht="15" customHeight="1">
      <c r="A4159" s="91">
        <v>2001051</v>
      </c>
      <c r="B4159" s="41" t="s">
        <v>87</v>
      </c>
      <c r="C4159" s="43">
        <v>201</v>
      </c>
      <c r="D4159" s="41" t="s">
        <v>152</v>
      </c>
      <c r="E4159" s="41">
        <v>171001</v>
      </c>
      <c r="F4159" s="201" t="s">
        <v>260</v>
      </c>
      <c r="G4159" s="41"/>
      <c r="H4159" s="41"/>
      <c r="I4159" s="41">
        <v>6830</v>
      </c>
      <c r="J4159" s="203"/>
      <c r="K4159" s="286" t="s">
        <v>166</v>
      </c>
      <c r="L4159" s="94"/>
    </row>
    <row r="4160" spans="1:12" ht="15" customHeight="1">
      <c r="A4160" s="91">
        <v>2001011</v>
      </c>
      <c r="B4160" s="41" t="s">
        <v>97</v>
      </c>
      <c r="C4160" s="43">
        <v>201</v>
      </c>
      <c r="D4160" s="41" t="s">
        <v>152</v>
      </c>
      <c r="E4160" s="41">
        <v>171001</v>
      </c>
      <c r="F4160" s="201" t="s">
        <v>260</v>
      </c>
      <c r="G4160" s="41"/>
      <c r="H4160" s="41"/>
      <c r="I4160" s="41">
        <v>-40810</v>
      </c>
      <c r="J4160" s="203"/>
      <c r="K4160" s="286" t="s">
        <v>166</v>
      </c>
      <c r="L4160" s="94"/>
    </row>
    <row r="4161" spans="1:12" ht="15" customHeight="1">
      <c r="A4161" s="91">
        <v>2001011</v>
      </c>
      <c r="B4161" s="41" t="s">
        <v>97</v>
      </c>
      <c r="C4161" s="43">
        <v>201</v>
      </c>
      <c r="D4161" s="41" t="s">
        <v>152</v>
      </c>
      <c r="E4161" s="41">
        <v>171001</v>
      </c>
      <c r="F4161" s="201" t="s">
        <v>260</v>
      </c>
      <c r="G4161" s="41"/>
      <c r="H4161" s="41"/>
      <c r="I4161" s="41">
        <v>-37100</v>
      </c>
      <c r="J4161" s="203"/>
      <c r="K4161" s="286" t="s">
        <v>166</v>
      </c>
      <c r="L4161" s="94"/>
    </row>
    <row r="4162" spans="1:12" ht="15" customHeight="1">
      <c r="A4162" s="91">
        <v>2001051</v>
      </c>
      <c r="B4162" s="41" t="s">
        <v>87</v>
      </c>
      <c r="C4162" s="43">
        <v>201</v>
      </c>
      <c r="D4162" s="41" t="s">
        <v>152</v>
      </c>
      <c r="E4162" s="41">
        <v>171001</v>
      </c>
      <c r="F4162" s="201" t="s">
        <v>260</v>
      </c>
      <c r="G4162" s="41"/>
      <c r="H4162" s="41"/>
      <c r="I4162" s="41">
        <v>4098</v>
      </c>
      <c r="J4162" s="203"/>
      <c r="K4162" s="286" t="s">
        <v>166</v>
      </c>
      <c r="L4162" s="94"/>
    </row>
    <row r="4163" spans="1:12" ht="15" customHeight="1">
      <c r="A4163" s="91">
        <v>2001041</v>
      </c>
      <c r="B4163" s="41" t="s">
        <v>98</v>
      </c>
      <c r="C4163" s="43">
        <v>201</v>
      </c>
      <c r="D4163" s="41" t="s">
        <v>152</v>
      </c>
      <c r="E4163" s="41">
        <v>171001</v>
      </c>
      <c r="F4163" s="201" t="s">
        <v>260</v>
      </c>
      <c r="G4163" s="41"/>
      <c r="H4163" s="41"/>
      <c r="I4163" s="41">
        <v>-33375</v>
      </c>
      <c r="J4163" s="203"/>
      <c r="K4163" s="286" t="s">
        <v>166</v>
      </c>
      <c r="L4163" s="94"/>
    </row>
    <row r="4164" spans="1:12" ht="15" customHeight="1">
      <c r="A4164" s="91">
        <v>2001011</v>
      </c>
      <c r="B4164" s="41" t="s">
        <v>97</v>
      </c>
      <c r="C4164" s="43">
        <v>201</v>
      </c>
      <c r="D4164" s="41" t="s">
        <v>152</v>
      </c>
      <c r="E4164" s="41">
        <v>171001</v>
      </c>
      <c r="F4164" s="201" t="s">
        <v>260</v>
      </c>
      <c r="G4164" s="41"/>
      <c r="H4164" s="41"/>
      <c r="I4164" s="41">
        <v>-14840</v>
      </c>
      <c r="J4164" s="203"/>
      <c r="K4164" s="286" t="s">
        <v>166</v>
      </c>
      <c r="L4164" s="94"/>
    </row>
    <row r="4165" spans="1:12" ht="15" customHeight="1">
      <c r="A4165" s="91">
        <v>2001051</v>
      </c>
      <c r="B4165" s="41" t="s">
        <v>87</v>
      </c>
      <c r="C4165" s="43">
        <v>201</v>
      </c>
      <c r="D4165" s="41" t="s">
        <v>152</v>
      </c>
      <c r="E4165" s="41">
        <v>171001</v>
      </c>
      <c r="F4165" s="201" t="s">
        <v>260</v>
      </c>
      <c r="G4165" s="41"/>
      <c r="H4165" s="41"/>
      <c r="I4165" s="41">
        <v>-9562</v>
      </c>
      <c r="J4165" s="203"/>
      <c r="K4165" s="286" t="s">
        <v>166</v>
      </c>
      <c r="L4165" s="94"/>
    </row>
    <row r="4166" spans="1:12" ht="15" customHeight="1">
      <c r="A4166" s="91">
        <v>2001011</v>
      </c>
      <c r="B4166" s="41" t="s">
        <v>97</v>
      </c>
      <c r="C4166" s="43">
        <v>201</v>
      </c>
      <c r="D4166" s="41" t="s">
        <v>152</v>
      </c>
      <c r="E4166" s="41">
        <v>171001</v>
      </c>
      <c r="F4166" s="201" t="s">
        <v>260</v>
      </c>
      <c r="G4166" s="41"/>
      <c r="H4166" s="41"/>
      <c r="I4166" s="41">
        <v>-40810</v>
      </c>
      <c r="J4166" s="203"/>
      <c r="K4166" s="286" t="s">
        <v>166</v>
      </c>
      <c r="L4166" s="94"/>
    </row>
    <row r="4167" spans="1:12" ht="15" customHeight="1">
      <c r="A4167" s="91">
        <v>2001021</v>
      </c>
      <c r="B4167" s="41" t="s">
        <v>89</v>
      </c>
      <c r="C4167" s="43">
        <v>201</v>
      </c>
      <c r="D4167" s="41" t="s">
        <v>152</v>
      </c>
      <c r="E4167" s="41">
        <v>171001</v>
      </c>
      <c r="F4167" s="201" t="s">
        <v>260</v>
      </c>
      <c r="G4167" s="41"/>
      <c r="H4167" s="41"/>
      <c r="I4167" s="41">
        <v>-8688</v>
      </c>
      <c r="J4167" s="203"/>
      <c r="K4167" s="286" t="s">
        <v>166</v>
      </c>
      <c r="L4167" s="94"/>
    </row>
    <row r="4168" spans="1:12" ht="15" customHeight="1">
      <c r="A4168" s="91">
        <v>2001051</v>
      </c>
      <c r="B4168" s="41" t="s">
        <v>87</v>
      </c>
      <c r="C4168" s="43">
        <v>201</v>
      </c>
      <c r="D4168" s="41" t="s">
        <v>152</v>
      </c>
      <c r="E4168" s="41">
        <v>171001</v>
      </c>
      <c r="F4168" s="201" t="s">
        <v>260</v>
      </c>
      <c r="G4168" s="41"/>
      <c r="H4168" s="41"/>
      <c r="I4168" s="41">
        <v>-30052</v>
      </c>
      <c r="J4168" s="203"/>
      <c r="K4168" s="286" t="s">
        <v>166</v>
      </c>
      <c r="L4168" s="94"/>
    </row>
    <row r="4169" spans="1:12" ht="15" customHeight="1">
      <c r="A4169" s="91">
        <v>2001011</v>
      </c>
      <c r="B4169" s="41" t="s">
        <v>97</v>
      </c>
      <c r="C4169" s="43">
        <v>201</v>
      </c>
      <c r="D4169" s="41" t="s">
        <v>152</v>
      </c>
      <c r="E4169" s="41">
        <v>171001</v>
      </c>
      <c r="F4169" s="201" t="s">
        <v>260</v>
      </c>
      <c r="G4169" s="41"/>
      <c r="H4169" s="41"/>
      <c r="I4169" s="41">
        <v>-42665</v>
      </c>
      <c r="J4169" s="203"/>
      <c r="K4169" s="286" t="s">
        <v>166</v>
      </c>
      <c r="L4169" s="94"/>
    </row>
    <row r="4170" spans="1:12" ht="15" customHeight="1">
      <c r="A4170" s="91">
        <v>2001051</v>
      </c>
      <c r="B4170" s="41" t="s">
        <v>87</v>
      </c>
      <c r="C4170" s="43">
        <v>201</v>
      </c>
      <c r="D4170" s="41" t="s">
        <v>152</v>
      </c>
      <c r="E4170" s="41">
        <v>171001</v>
      </c>
      <c r="F4170" s="201" t="s">
        <v>260</v>
      </c>
      <c r="G4170" s="41"/>
      <c r="H4170" s="41"/>
      <c r="I4170" s="41">
        <v>-31418</v>
      </c>
      <c r="J4170" s="203"/>
      <c r="K4170" s="286" t="s">
        <v>166</v>
      </c>
      <c r="L4170" s="94"/>
    </row>
    <row r="4171" spans="1:12" ht="15" customHeight="1">
      <c r="A4171" s="91">
        <v>2001021</v>
      </c>
      <c r="B4171" s="41" t="s">
        <v>89</v>
      </c>
      <c r="C4171" s="43">
        <v>201</v>
      </c>
      <c r="D4171" s="41" t="s">
        <v>152</v>
      </c>
      <c r="E4171" s="41">
        <v>171001</v>
      </c>
      <c r="F4171" s="201" t="s">
        <v>260</v>
      </c>
      <c r="G4171" s="41"/>
      <c r="H4171" s="41"/>
      <c r="I4171" s="41">
        <v>-33304</v>
      </c>
      <c r="J4171" s="203"/>
      <c r="K4171" s="286" t="s">
        <v>166</v>
      </c>
      <c r="L4171" s="94"/>
    </row>
    <row r="4172" spans="1:12" ht="15" customHeight="1">
      <c r="A4172" s="91">
        <v>2001021</v>
      </c>
      <c r="B4172" s="41" t="s">
        <v>89</v>
      </c>
      <c r="C4172" s="43">
        <v>201</v>
      </c>
      <c r="D4172" s="41" t="s">
        <v>152</v>
      </c>
      <c r="E4172" s="41">
        <v>171001</v>
      </c>
      <c r="F4172" s="201" t="s">
        <v>260</v>
      </c>
      <c r="G4172" s="41"/>
      <c r="H4172" s="41"/>
      <c r="I4172" s="41">
        <v>-28960</v>
      </c>
      <c r="J4172" s="203"/>
      <c r="K4172" s="286" t="s">
        <v>166</v>
      </c>
      <c r="L4172" s="94"/>
    </row>
    <row r="4173" spans="1:12" ht="15" customHeight="1">
      <c r="A4173" s="91">
        <v>2001011</v>
      </c>
      <c r="B4173" s="41" t="s">
        <v>97</v>
      </c>
      <c r="C4173" s="43">
        <v>201</v>
      </c>
      <c r="D4173" s="41" t="s">
        <v>152</v>
      </c>
      <c r="E4173" s="41">
        <v>171001</v>
      </c>
      <c r="F4173" s="201" t="s">
        <v>260</v>
      </c>
      <c r="G4173" s="41"/>
      <c r="H4173" s="41"/>
      <c r="I4173" s="41">
        <v>-37100</v>
      </c>
      <c r="J4173" s="203"/>
      <c r="K4173" s="286" t="s">
        <v>166</v>
      </c>
      <c r="L4173" s="94"/>
    </row>
    <row r="4174" spans="1:12" ht="15" customHeight="1">
      <c r="A4174" s="91">
        <v>2001051</v>
      </c>
      <c r="B4174" s="41" t="s">
        <v>87</v>
      </c>
      <c r="C4174" s="43">
        <v>201</v>
      </c>
      <c r="D4174" s="41" t="s">
        <v>152</v>
      </c>
      <c r="E4174" s="41">
        <v>171001</v>
      </c>
      <c r="F4174" s="201" t="s">
        <v>260</v>
      </c>
      <c r="G4174" s="41"/>
      <c r="H4174" s="41"/>
      <c r="I4174" s="41">
        <v>-27320</v>
      </c>
      <c r="J4174" s="203"/>
      <c r="K4174" s="286" t="s">
        <v>166</v>
      </c>
      <c r="L4174" s="94"/>
    </row>
    <row r="4175" spans="1:12" ht="15" customHeight="1">
      <c r="A4175" s="91">
        <v>2001011</v>
      </c>
      <c r="B4175" s="41" t="s">
        <v>97</v>
      </c>
      <c r="C4175" s="43">
        <v>201</v>
      </c>
      <c r="D4175" s="41" t="s">
        <v>152</v>
      </c>
      <c r="E4175" s="41">
        <v>171001</v>
      </c>
      <c r="F4175" s="201" t="s">
        <v>260</v>
      </c>
      <c r="G4175" s="41"/>
      <c r="H4175" s="41"/>
      <c r="I4175" s="41">
        <v>-42665</v>
      </c>
      <c r="J4175" s="203"/>
      <c r="K4175" s="286" t="s">
        <v>166</v>
      </c>
      <c r="L4175" s="94"/>
    </row>
    <row r="4176" spans="1:12" ht="15" customHeight="1">
      <c r="A4176" s="91">
        <v>2001051</v>
      </c>
      <c r="B4176" s="41" t="s">
        <v>87</v>
      </c>
      <c r="C4176" s="43">
        <v>201</v>
      </c>
      <c r="D4176" s="41" t="s">
        <v>152</v>
      </c>
      <c r="E4176" s="41">
        <v>171001</v>
      </c>
      <c r="F4176" s="201" t="s">
        <v>260</v>
      </c>
      <c r="G4176" s="41"/>
      <c r="H4176" s="41"/>
      <c r="I4176" s="41">
        <v>-31418</v>
      </c>
      <c r="J4176" s="203"/>
      <c r="K4176" s="286" t="s">
        <v>166</v>
      </c>
      <c r="L4176" s="94"/>
    </row>
    <row r="4177" spans="1:12" ht="15" customHeight="1">
      <c r="A4177" s="91">
        <v>2001021</v>
      </c>
      <c r="B4177" s="41" t="s">
        <v>89</v>
      </c>
      <c r="C4177" s="43">
        <v>201</v>
      </c>
      <c r="D4177" s="41" t="s">
        <v>152</v>
      </c>
      <c r="E4177" s="41">
        <v>171001</v>
      </c>
      <c r="F4177" s="201" t="s">
        <v>260</v>
      </c>
      <c r="G4177" s="41"/>
      <c r="H4177" s="41"/>
      <c r="I4177" s="41">
        <v>-33304</v>
      </c>
      <c r="J4177" s="203"/>
      <c r="K4177" s="286" t="s">
        <v>166</v>
      </c>
      <c r="L4177" s="94"/>
    </row>
    <row r="4178" spans="1:12" ht="15" customHeight="1">
      <c r="A4178" s="91">
        <v>2001021</v>
      </c>
      <c r="B4178" s="41" t="s">
        <v>89</v>
      </c>
      <c r="C4178" s="43">
        <v>201</v>
      </c>
      <c r="D4178" s="41" t="s">
        <v>152</v>
      </c>
      <c r="E4178" s="41">
        <v>171002</v>
      </c>
      <c r="F4178" s="42" t="s">
        <v>261</v>
      </c>
      <c r="G4178" s="41"/>
      <c r="H4178" s="41"/>
      <c r="I4178" s="41">
        <v>-7947</v>
      </c>
      <c r="J4178" s="203"/>
      <c r="K4178" s="286" t="s">
        <v>166</v>
      </c>
      <c r="L4178" s="94"/>
    </row>
    <row r="4179" spans="1:12" ht="15" customHeight="1">
      <c r="A4179" s="91">
        <v>2001011</v>
      </c>
      <c r="B4179" s="41" t="s">
        <v>97</v>
      </c>
      <c r="C4179" s="43">
        <v>201</v>
      </c>
      <c r="D4179" s="41" t="s">
        <v>152</v>
      </c>
      <c r="E4179" s="41">
        <v>171002</v>
      </c>
      <c r="F4179" s="42" t="s">
        <v>261</v>
      </c>
      <c r="G4179" s="41"/>
      <c r="H4179" s="41"/>
      <c r="I4179" s="41">
        <v>-1113</v>
      </c>
      <c r="J4179" s="203"/>
      <c r="K4179" s="286" t="s">
        <v>166</v>
      </c>
      <c r="L4179" s="94"/>
    </row>
    <row r="4180" spans="1:12" ht="15" customHeight="1">
      <c r="A4180" s="91">
        <v>2001051</v>
      </c>
      <c r="B4180" s="41" t="s">
        <v>87</v>
      </c>
      <c r="C4180" s="43">
        <v>201</v>
      </c>
      <c r="D4180" s="41" t="s">
        <v>152</v>
      </c>
      <c r="E4180" s="41">
        <v>171002</v>
      </c>
      <c r="F4180" s="42" t="s">
        <v>261</v>
      </c>
      <c r="G4180" s="41"/>
      <c r="H4180" s="41"/>
      <c r="I4180" s="41">
        <v>-4382</v>
      </c>
      <c r="J4180" s="203"/>
      <c r="K4180" s="286" t="s">
        <v>166</v>
      </c>
      <c r="L4180" s="94"/>
    </row>
    <row r="4181" spans="1:12" ht="15" customHeight="1">
      <c r="A4181" s="91">
        <v>2001041</v>
      </c>
      <c r="B4181" s="41" t="s">
        <v>98</v>
      </c>
      <c r="C4181" s="43">
        <v>201</v>
      </c>
      <c r="D4181" s="41" t="s">
        <v>152</v>
      </c>
      <c r="E4181" s="41">
        <v>171002</v>
      </c>
      <c r="F4181" s="42" t="s">
        <v>261</v>
      </c>
      <c r="G4181" s="41"/>
      <c r="H4181" s="41"/>
      <c r="I4181" s="41">
        <v>-9741</v>
      </c>
      <c r="J4181" s="203"/>
      <c r="K4181" s="286" t="s">
        <v>166</v>
      </c>
      <c r="L4181" s="94"/>
    </row>
    <row r="4182" spans="1:12" ht="15" customHeight="1">
      <c r="A4182" s="91">
        <v>2001041</v>
      </c>
      <c r="B4182" s="41" t="s">
        <v>98</v>
      </c>
      <c r="C4182" s="43">
        <v>201</v>
      </c>
      <c r="D4182" s="41" t="s">
        <v>152</v>
      </c>
      <c r="E4182" s="41">
        <v>171002</v>
      </c>
      <c r="F4182" s="42" t="s">
        <v>261</v>
      </c>
      <c r="G4182" s="41"/>
      <c r="H4182" s="41"/>
      <c r="I4182" s="41">
        <v>-1036</v>
      </c>
      <c r="J4182" s="203"/>
      <c r="K4182" s="286" t="s">
        <v>166</v>
      </c>
      <c r="L4182" s="94"/>
    </row>
    <row r="4183" spans="1:12" ht="15" customHeight="1">
      <c r="A4183" s="91">
        <v>2001051</v>
      </c>
      <c r="B4183" s="41" t="s">
        <v>87</v>
      </c>
      <c r="C4183" s="43">
        <v>201</v>
      </c>
      <c r="D4183" s="41" t="s">
        <v>152</v>
      </c>
      <c r="E4183" s="41">
        <v>171002</v>
      </c>
      <c r="F4183" s="42" t="s">
        <v>261</v>
      </c>
      <c r="G4183" s="41"/>
      <c r="H4183" s="41"/>
      <c r="I4183" s="41">
        <v>-2191</v>
      </c>
      <c r="J4183" s="203"/>
      <c r="K4183" s="286" t="s">
        <v>166</v>
      </c>
      <c r="L4183" s="94"/>
    </row>
    <row r="4184" spans="1:12" ht="15" customHeight="1">
      <c r="A4184" s="91">
        <v>5004000</v>
      </c>
      <c r="B4184" s="41" t="s">
        <v>170</v>
      </c>
      <c r="C4184" s="43">
        <v>201</v>
      </c>
      <c r="D4184" s="41" t="s">
        <v>152</v>
      </c>
      <c r="E4184" s="41">
        <v>171002</v>
      </c>
      <c r="F4184" s="42" t="s">
        <v>261</v>
      </c>
      <c r="G4184" s="41"/>
      <c r="H4184" s="41"/>
      <c r="I4184" s="41">
        <v>-2230</v>
      </c>
      <c r="J4184" s="203"/>
      <c r="K4184" s="166" t="s">
        <v>170</v>
      </c>
      <c r="L4184" s="94"/>
    </row>
    <row r="4185" spans="1:12" ht="15" customHeight="1">
      <c r="A4185" s="91">
        <v>2001021</v>
      </c>
      <c r="B4185" s="41" t="s">
        <v>89</v>
      </c>
      <c r="C4185" s="43">
        <v>201</v>
      </c>
      <c r="D4185" s="41" t="s">
        <v>152</v>
      </c>
      <c r="E4185" s="41">
        <v>171002</v>
      </c>
      <c r="F4185" s="42" t="s">
        <v>261</v>
      </c>
      <c r="G4185" s="41"/>
      <c r="H4185" s="41"/>
      <c r="I4185" s="41">
        <v>-17938</v>
      </c>
      <c r="J4185" s="203"/>
      <c r="K4185" s="286" t="s">
        <v>166</v>
      </c>
      <c r="L4185" s="94"/>
    </row>
    <row r="4186" spans="1:12" ht="15" customHeight="1">
      <c r="A4186" s="91">
        <v>2001041</v>
      </c>
      <c r="B4186" s="41" t="s">
        <v>98</v>
      </c>
      <c r="C4186" s="43">
        <v>201</v>
      </c>
      <c r="D4186" s="41" t="s">
        <v>152</v>
      </c>
      <c r="E4186" s="41">
        <v>171002</v>
      </c>
      <c r="F4186" s="42" t="s">
        <v>261</v>
      </c>
      <c r="G4186" s="41"/>
      <c r="H4186" s="41"/>
      <c r="I4186" s="41">
        <v>-20859</v>
      </c>
      <c r="J4186" s="203"/>
      <c r="K4186" s="286" t="s">
        <v>166</v>
      </c>
      <c r="L4186" s="94"/>
    </row>
    <row r="4187" spans="1:12" ht="15" customHeight="1">
      <c r="A4187" s="91">
        <v>2001051</v>
      </c>
      <c r="B4187" s="41" t="s">
        <v>87</v>
      </c>
      <c r="C4187" s="43">
        <v>201</v>
      </c>
      <c r="D4187" s="41" t="s">
        <v>152</v>
      </c>
      <c r="E4187" s="41">
        <v>171002</v>
      </c>
      <c r="F4187" s="42" t="s">
        <v>261</v>
      </c>
      <c r="G4187" s="41"/>
      <c r="H4187" s="41"/>
      <c r="I4187" s="41">
        <v>-5139</v>
      </c>
      <c r="J4187" s="203"/>
      <c r="K4187" s="286" t="s">
        <v>166</v>
      </c>
      <c r="L4187" s="94"/>
    </row>
    <row r="4188" spans="1:12" ht="15" customHeight="1">
      <c r="A4188" s="91">
        <v>2001011</v>
      </c>
      <c r="B4188" s="41" t="s">
        <v>97</v>
      </c>
      <c r="C4188" s="43">
        <v>201</v>
      </c>
      <c r="D4188" s="41" t="s">
        <v>152</v>
      </c>
      <c r="E4188" s="41">
        <v>171002</v>
      </c>
      <c r="F4188" s="42" t="s">
        <v>261</v>
      </c>
      <c r="G4188" s="41"/>
      <c r="H4188" s="41"/>
      <c r="I4188" s="41">
        <v>-243</v>
      </c>
      <c r="J4188" s="203"/>
      <c r="K4188" s="286" t="s">
        <v>166</v>
      </c>
      <c r="L4188" s="94"/>
    </row>
    <row r="4189" spans="1:12" ht="15" customHeight="1">
      <c r="A4189" s="91">
        <v>2001021</v>
      </c>
      <c r="B4189" s="41" t="s">
        <v>89</v>
      </c>
      <c r="C4189" s="43">
        <v>201</v>
      </c>
      <c r="D4189" s="41" t="s">
        <v>152</v>
      </c>
      <c r="E4189" s="41">
        <v>171002</v>
      </c>
      <c r="F4189" s="42" t="s">
        <v>261</v>
      </c>
      <c r="G4189" s="41"/>
      <c r="H4189" s="41"/>
      <c r="I4189" s="41">
        <v>-214</v>
      </c>
      <c r="J4189" s="203"/>
      <c r="K4189" s="286" t="s">
        <v>166</v>
      </c>
      <c r="L4189" s="94"/>
    </row>
    <row r="4190" spans="1:12" ht="15" customHeight="1">
      <c r="A4190" s="91">
        <v>2001051</v>
      </c>
      <c r="B4190" s="41" t="s">
        <v>87</v>
      </c>
      <c r="C4190" s="43">
        <v>201</v>
      </c>
      <c r="D4190" s="41" t="s">
        <v>152</v>
      </c>
      <c r="E4190" s="41">
        <v>171002</v>
      </c>
      <c r="F4190" s="42" t="s">
        <v>261</v>
      </c>
      <c r="G4190" s="41"/>
      <c r="H4190" s="41"/>
      <c r="I4190" s="41">
        <v>-2265</v>
      </c>
      <c r="J4190" s="203"/>
      <c r="K4190" s="286" t="s">
        <v>166</v>
      </c>
      <c r="L4190" s="94"/>
    </row>
    <row r="4191" spans="1:12" ht="15" customHeight="1">
      <c r="A4191" s="91">
        <v>2001011</v>
      </c>
      <c r="B4191" s="41" t="s">
        <v>97</v>
      </c>
      <c r="C4191" s="43">
        <v>201</v>
      </c>
      <c r="D4191" s="41" t="s">
        <v>152</v>
      </c>
      <c r="E4191" s="41">
        <v>171002</v>
      </c>
      <c r="F4191" s="42" t="s">
        <v>261</v>
      </c>
      <c r="G4191" s="41"/>
      <c r="H4191" s="41"/>
      <c r="I4191" s="41">
        <v>-3535</v>
      </c>
      <c r="J4191" s="203"/>
      <c r="K4191" s="286" t="s">
        <v>166</v>
      </c>
      <c r="L4191" s="94"/>
    </row>
    <row r="4192" spans="1:12" ht="15" customHeight="1">
      <c r="A4192" s="91">
        <v>5004000</v>
      </c>
      <c r="B4192" s="41" t="s">
        <v>170</v>
      </c>
      <c r="C4192" s="43">
        <v>201</v>
      </c>
      <c r="D4192" s="41" t="s">
        <v>152</v>
      </c>
      <c r="E4192" s="41">
        <v>171002</v>
      </c>
      <c r="F4192" s="42" t="s">
        <v>261</v>
      </c>
      <c r="G4192" s="41"/>
      <c r="H4192" s="41"/>
      <c r="I4192" s="41">
        <v>-1630</v>
      </c>
      <c r="J4192" s="203"/>
      <c r="K4192" s="166" t="s">
        <v>170</v>
      </c>
      <c r="L4192" s="94"/>
    </row>
    <row r="4193" spans="1:12" ht="15" customHeight="1">
      <c r="A4193" s="91">
        <v>2001041</v>
      </c>
      <c r="B4193" s="41" t="s">
        <v>98</v>
      </c>
      <c r="C4193" s="43">
        <v>201</v>
      </c>
      <c r="D4193" s="41" t="s">
        <v>152</v>
      </c>
      <c r="E4193" s="41">
        <v>171002</v>
      </c>
      <c r="F4193" s="42" t="s">
        <v>261</v>
      </c>
      <c r="G4193" s="41"/>
      <c r="H4193" s="41"/>
      <c r="I4193" s="41">
        <v>-5122</v>
      </c>
      <c r="J4193" s="203"/>
      <c r="K4193" s="286" t="s">
        <v>166</v>
      </c>
      <c r="L4193" s="94"/>
    </row>
    <row r="4194" spans="1:12" ht="15" customHeight="1">
      <c r="A4194" s="91">
        <v>2001011</v>
      </c>
      <c r="B4194" s="41" t="s">
        <v>97</v>
      </c>
      <c r="C4194" s="43">
        <v>201</v>
      </c>
      <c r="D4194" s="41" t="s">
        <v>152</v>
      </c>
      <c r="E4194" s="41">
        <v>171002</v>
      </c>
      <c r="F4194" s="42" t="s">
        <v>261</v>
      </c>
      <c r="G4194" s="41"/>
      <c r="H4194" s="41"/>
      <c r="I4194" s="41">
        <v>-1537</v>
      </c>
      <c r="J4194" s="203"/>
      <c r="K4194" s="286" t="s">
        <v>166</v>
      </c>
      <c r="L4194" s="94"/>
    </row>
    <row r="4195" spans="1:12" ht="15" customHeight="1">
      <c r="A4195" s="91">
        <v>2001041</v>
      </c>
      <c r="B4195" s="41" t="s">
        <v>98</v>
      </c>
      <c r="C4195" s="43">
        <v>201</v>
      </c>
      <c r="D4195" s="41" t="s">
        <v>152</v>
      </c>
      <c r="E4195" s="41">
        <v>171002</v>
      </c>
      <c r="F4195" s="42" t="s">
        <v>261</v>
      </c>
      <c r="G4195" s="41"/>
      <c r="H4195" s="41"/>
      <c r="I4195" s="41">
        <v>-3074</v>
      </c>
      <c r="J4195" s="203"/>
      <c r="K4195" s="286" t="s">
        <v>166</v>
      </c>
      <c r="L4195" s="94"/>
    </row>
    <row r="4196" spans="1:12" ht="15" customHeight="1">
      <c r="A4196" s="91">
        <v>2001021</v>
      </c>
      <c r="B4196" s="41" t="s">
        <v>89</v>
      </c>
      <c r="C4196" s="43">
        <v>201</v>
      </c>
      <c r="D4196" s="41" t="s">
        <v>152</v>
      </c>
      <c r="E4196" s="41">
        <v>171002</v>
      </c>
      <c r="F4196" s="42" t="s">
        <v>261</v>
      </c>
      <c r="G4196" s="41"/>
      <c r="H4196" s="41"/>
      <c r="I4196" s="41">
        <v>-1646</v>
      </c>
      <c r="J4196" s="203"/>
      <c r="K4196" s="286" t="s">
        <v>166</v>
      </c>
      <c r="L4196" s="94"/>
    </row>
    <row r="4197" spans="1:12" ht="15" customHeight="1">
      <c r="A4197" s="91">
        <v>5004000</v>
      </c>
      <c r="B4197" s="41" t="s">
        <v>170</v>
      </c>
      <c r="C4197" s="43">
        <v>201</v>
      </c>
      <c r="D4197" s="41" t="s">
        <v>152</v>
      </c>
      <c r="E4197" s="41">
        <v>171002</v>
      </c>
      <c r="F4197" s="42" t="s">
        <v>261</v>
      </c>
      <c r="G4197" s="41"/>
      <c r="H4197" s="41"/>
      <c r="I4197" s="41">
        <v>-171</v>
      </c>
      <c r="J4197" s="203"/>
      <c r="K4197" s="166" t="s">
        <v>170</v>
      </c>
      <c r="L4197" s="94"/>
    </row>
    <row r="4198" spans="1:12" ht="15" customHeight="1">
      <c r="A4198" s="91">
        <v>2001051</v>
      </c>
      <c r="B4198" s="41" t="s">
        <v>87</v>
      </c>
      <c r="C4198" s="43">
        <v>201</v>
      </c>
      <c r="D4198" s="41" t="s">
        <v>152</v>
      </c>
      <c r="E4198" s="41">
        <v>171002</v>
      </c>
      <c r="F4198" s="42" t="s">
        <v>261</v>
      </c>
      <c r="G4198" s="41"/>
      <c r="H4198" s="41"/>
      <c r="I4198" s="41">
        <v>-2090</v>
      </c>
      <c r="J4198" s="203"/>
      <c r="K4198" s="286" t="s">
        <v>166</v>
      </c>
      <c r="L4198" s="94"/>
    </row>
    <row r="4199" spans="1:12" ht="15" customHeight="1">
      <c r="A4199" s="91">
        <v>2000010</v>
      </c>
      <c r="B4199" s="41" t="s">
        <v>159</v>
      </c>
      <c r="C4199" s="43">
        <v>201</v>
      </c>
      <c r="D4199" s="41" t="s">
        <v>152</v>
      </c>
      <c r="E4199" s="41">
        <v>171002</v>
      </c>
      <c r="F4199" s="42" t="s">
        <v>261</v>
      </c>
      <c r="G4199" s="41"/>
      <c r="H4199" s="41"/>
      <c r="I4199" s="41">
        <v>-1168</v>
      </c>
      <c r="J4199" s="203"/>
      <c r="K4199" s="286" t="s">
        <v>166</v>
      </c>
      <c r="L4199" s="94"/>
    </row>
    <row r="4200" spans="1:12" ht="15" customHeight="1">
      <c r="A4200" s="91">
        <v>2001021</v>
      </c>
      <c r="B4200" s="41" t="s">
        <v>89</v>
      </c>
      <c r="C4200" s="43">
        <v>201</v>
      </c>
      <c r="D4200" s="41" t="s">
        <v>152</v>
      </c>
      <c r="E4200" s="41">
        <v>171002</v>
      </c>
      <c r="F4200" s="42" t="s">
        <v>261</v>
      </c>
      <c r="G4200" s="41"/>
      <c r="H4200" s="41"/>
      <c r="I4200" s="41">
        <v>-1338</v>
      </c>
      <c r="J4200" s="203"/>
      <c r="K4200" s="286" t="s">
        <v>166</v>
      </c>
      <c r="L4200" s="94"/>
    </row>
    <row r="4201" spans="1:12" ht="15" customHeight="1">
      <c r="A4201" s="91">
        <v>2001051</v>
      </c>
      <c r="B4201" s="41" t="s">
        <v>87</v>
      </c>
      <c r="C4201" s="43">
        <v>201</v>
      </c>
      <c r="D4201" s="41" t="s">
        <v>152</v>
      </c>
      <c r="E4201" s="41">
        <v>171002</v>
      </c>
      <c r="F4201" s="42" t="s">
        <v>261</v>
      </c>
      <c r="G4201" s="41"/>
      <c r="H4201" s="41"/>
      <c r="I4201" s="41">
        <v>-4005.5</v>
      </c>
      <c r="J4201" s="203"/>
      <c r="K4201" s="286" t="s">
        <v>166</v>
      </c>
      <c r="L4201" s="94"/>
    </row>
    <row r="4202" spans="1:12" ht="15" customHeight="1">
      <c r="A4202" s="91">
        <v>2001011</v>
      </c>
      <c r="B4202" s="41" t="s">
        <v>97</v>
      </c>
      <c r="C4202" s="43">
        <v>201</v>
      </c>
      <c r="D4202" s="41" t="s">
        <v>152</v>
      </c>
      <c r="E4202" s="41">
        <v>171002</v>
      </c>
      <c r="F4202" s="42" t="s">
        <v>261</v>
      </c>
      <c r="G4202" s="41"/>
      <c r="H4202" s="41"/>
      <c r="I4202" s="41">
        <v>-135</v>
      </c>
      <c r="J4202" s="203"/>
      <c r="K4202" s="286" t="s">
        <v>166</v>
      </c>
      <c r="L4202" s="94"/>
    </row>
    <row r="4203" spans="1:12" ht="15" customHeight="1">
      <c r="A4203" s="91">
        <v>2001041</v>
      </c>
      <c r="B4203" s="41" t="s">
        <v>98</v>
      </c>
      <c r="C4203" s="43">
        <v>201</v>
      </c>
      <c r="D4203" s="41" t="s">
        <v>152</v>
      </c>
      <c r="E4203" s="41">
        <v>171002</v>
      </c>
      <c r="F4203" s="42" t="s">
        <v>261</v>
      </c>
      <c r="G4203" s="41"/>
      <c r="H4203" s="41"/>
      <c r="I4203" s="41">
        <v>-709</v>
      </c>
      <c r="J4203" s="203"/>
      <c r="K4203" s="286" t="s">
        <v>166</v>
      </c>
      <c r="L4203" s="94"/>
    </row>
    <row r="4204" spans="1:12" ht="15" customHeight="1">
      <c r="A4204" s="91">
        <v>5004000</v>
      </c>
      <c r="B4204" s="41" t="s">
        <v>170</v>
      </c>
      <c r="C4204" s="43">
        <v>201</v>
      </c>
      <c r="D4204" s="41" t="s">
        <v>152</v>
      </c>
      <c r="E4204" s="41">
        <v>171002</v>
      </c>
      <c r="F4204" s="42" t="s">
        <v>261</v>
      </c>
      <c r="G4204" s="41"/>
      <c r="H4204" s="41"/>
      <c r="I4204" s="41">
        <v>-823</v>
      </c>
      <c r="J4204" s="203"/>
      <c r="K4204" s="166" t="s">
        <v>170</v>
      </c>
      <c r="L4204" s="94"/>
    </row>
    <row r="4205" spans="1:12" ht="15" customHeight="1">
      <c r="A4205" s="91">
        <v>2001021</v>
      </c>
      <c r="B4205" s="41" t="s">
        <v>89</v>
      </c>
      <c r="C4205" s="43">
        <v>201</v>
      </c>
      <c r="D4205" s="41" t="s">
        <v>152</v>
      </c>
      <c r="E4205" s="41">
        <v>171002</v>
      </c>
      <c r="F4205" s="42" t="s">
        <v>261</v>
      </c>
      <c r="G4205" s="41"/>
      <c r="H4205" s="41"/>
      <c r="I4205" s="41">
        <v>-2837</v>
      </c>
      <c r="J4205" s="203"/>
      <c r="K4205" s="286" t="s">
        <v>166</v>
      </c>
      <c r="L4205" s="94"/>
    </row>
    <row r="4206" spans="1:12" ht="15" customHeight="1">
      <c r="A4206" s="91">
        <v>2001041</v>
      </c>
      <c r="B4206" s="41" t="s">
        <v>98</v>
      </c>
      <c r="C4206" s="43">
        <v>201</v>
      </c>
      <c r="D4206" s="41" t="s">
        <v>152</v>
      </c>
      <c r="E4206" s="41">
        <v>171002</v>
      </c>
      <c r="F4206" s="42" t="s">
        <v>261</v>
      </c>
      <c r="G4206" s="41"/>
      <c r="H4206" s="41"/>
      <c r="I4206" s="41">
        <v>-4361</v>
      </c>
      <c r="J4206" s="203"/>
      <c r="K4206" s="286" t="s">
        <v>166</v>
      </c>
      <c r="L4206" s="94"/>
    </row>
    <row r="4207" spans="1:12" ht="15" customHeight="1">
      <c r="A4207" s="91">
        <v>2001011</v>
      </c>
      <c r="B4207" s="41" t="s">
        <v>97</v>
      </c>
      <c r="C4207" s="43">
        <v>201</v>
      </c>
      <c r="D4207" s="41" t="s">
        <v>152</v>
      </c>
      <c r="E4207" s="41">
        <v>171002</v>
      </c>
      <c r="F4207" s="42" t="s">
        <v>261</v>
      </c>
      <c r="G4207" s="41"/>
      <c r="H4207" s="41"/>
      <c r="I4207" s="41">
        <v>-4304</v>
      </c>
      <c r="J4207" s="203"/>
      <c r="K4207" s="286" t="s">
        <v>166</v>
      </c>
      <c r="L4207" s="94"/>
    </row>
    <row r="4208" spans="1:12" ht="15" customHeight="1">
      <c r="A4208" s="91">
        <v>2000010</v>
      </c>
      <c r="B4208" s="41" t="s">
        <v>159</v>
      </c>
      <c r="C4208" s="43">
        <v>201</v>
      </c>
      <c r="D4208" s="41" t="s">
        <v>152</v>
      </c>
      <c r="E4208" s="41">
        <v>171002</v>
      </c>
      <c r="F4208" s="42" t="s">
        <v>261</v>
      </c>
      <c r="G4208" s="41"/>
      <c r="H4208" s="41"/>
      <c r="I4208" s="41">
        <v>-184</v>
      </c>
      <c r="J4208" s="203"/>
      <c r="K4208" s="286" t="s">
        <v>166</v>
      </c>
      <c r="L4208" s="94"/>
    </row>
    <row r="4209" spans="1:12" ht="15" customHeight="1">
      <c r="A4209" s="91">
        <v>2001011</v>
      </c>
      <c r="B4209" s="41" t="s">
        <v>97</v>
      </c>
      <c r="C4209" s="43">
        <v>201</v>
      </c>
      <c r="D4209" s="41" t="s">
        <v>152</v>
      </c>
      <c r="E4209" s="41">
        <v>171002</v>
      </c>
      <c r="F4209" s="42" t="s">
        <v>261</v>
      </c>
      <c r="G4209" s="41"/>
      <c r="H4209" s="41"/>
      <c r="I4209" s="41">
        <v>-3692</v>
      </c>
      <c r="J4209" s="203"/>
      <c r="K4209" s="286" t="s">
        <v>166</v>
      </c>
      <c r="L4209" s="94"/>
    </row>
    <row r="4210" spans="1:12" ht="15" customHeight="1">
      <c r="A4210" s="91">
        <v>2001021</v>
      </c>
      <c r="B4210" s="41" t="s">
        <v>89</v>
      </c>
      <c r="C4210" s="43">
        <v>201</v>
      </c>
      <c r="D4210" s="41" t="s">
        <v>152</v>
      </c>
      <c r="E4210" s="41">
        <v>171002</v>
      </c>
      <c r="F4210" s="42" t="s">
        <v>261</v>
      </c>
      <c r="G4210" s="41"/>
      <c r="H4210" s="41"/>
      <c r="I4210" s="41">
        <v>-4924</v>
      </c>
      <c r="J4210" s="203"/>
      <c r="K4210" s="286" t="s">
        <v>166</v>
      </c>
      <c r="L4210" s="94"/>
    </row>
    <row r="4211" spans="1:12" ht="15" customHeight="1">
      <c r="A4211" s="91">
        <v>2001041</v>
      </c>
      <c r="B4211" s="41" t="s">
        <v>98</v>
      </c>
      <c r="C4211" s="43">
        <v>201</v>
      </c>
      <c r="D4211" s="41" t="s">
        <v>152</v>
      </c>
      <c r="E4211" s="41">
        <v>171002</v>
      </c>
      <c r="F4211" s="42" t="s">
        <v>261</v>
      </c>
      <c r="G4211" s="41"/>
      <c r="H4211" s="41"/>
      <c r="I4211" s="41">
        <v>-2815</v>
      </c>
      <c r="J4211" s="203"/>
      <c r="K4211" s="286" t="s">
        <v>166</v>
      </c>
      <c r="L4211" s="94"/>
    </row>
    <row r="4212" spans="1:12" ht="15" customHeight="1">
      <c r="A4212" s="91">
        <v>2001021</v>
      </c>
      <c r="B4212" s="41" t="s">
        <v>89</v>
      </c>
      <c r="C4212" s="43">
        <v>201</v>
      </c>
      <c r="D4212" s="41" t="s">
        <v>152</v>
      </c>
      <c r="E4212" s="41">
        <v>171002</v>
      </c>
      <c r="F4212" s="42" t="s">
        <v>261</v>
      </c>
      <c r="G4212" s="41"/>
      <c r="H4212" s="41"/>
      <c r="I4212" s="41">
        <v>-5394</v>
      </c>
      <c r="J4212" s="203"/>
      <c r="K4212" s="286" t="s">
        <v>166</v>
      </c>
      <c r="L4212" s="94"/>
    </row>
    <row r="4213" spans="1:12" ht="15" customHeight="1">
      <c r="A4213" s="91">
        <v>2001011</v>
      </c>
      <c r="B4213" s="41" t="s">
        <v>97</v>
      </c>
      <c r="C4213" s="43">
        <v>201</v>
      </c>
      <c r="D4213" s="41" t="s">
        <v>152</v>
      </c>
      <c r="E4213" s="41">
        <v>171002</v>
      </c>
      <c r="F4213" s="42" t="s">
        <v>261</v>
      </c>
      <c r="G4213" s="41"/>
      <c r="H4213" s="41"/>
      <c r="I4213" s="41">
        <v>-1477</v>
      </c>
      <c r="J4213" s="203"/>
      <c r="K4213" s="286" t="s">
        <v>166</v>
      </c>
      <c r="L4213" s="94"/>
    </row>
    <row r="4214" spans="1:12" ht="15" customHeight="1">
      <c r="A4214" s="91">
        <v>2001041</v>
      </c>
      <c r="B4214" s="41" t="s">
        <v>98</v>
      </c>
      <c r="C4214" s="43">
        <v>201</v>
      </c>
      <c r="D4214" s="41" t="s">
        <v>152</v>
      </c>
      <c r="E4214" s="41">
        <v>171002</v>
      </c>
      <c r="F4214" s="42" t="s">
        <v>261</v>
      </c>
      <c r="G4214" s="41"/>
      <c r="H4214" s="41"/>
      <c r="I4214" s="41">
        <v>-12214</v>
      </c>
      <c r="J4214" s="203"/>
      <c r="K4214" s="286" t="s">
        <v>166</v>
      </c>
      <c r="L4214" s="94"/>
    </row>
    <row r="4215" spans="1:12" ht="15" customHeight="1">
      <c r="A4215" s="91">
        <v>2001021</v>
      </c>
      <c r="B4215" s="41" t="s">
        <v>89</v>
      </c>
      <c r="C4215" s="43">
        <v>201</v>
      </c>
      <c r="D4215" s="41" t="s">
        <v>152</v>
      </c>
      <c r="E4215" s="41">
        <v>171002</v>
      </c>
      <c r="F4215" s="42" t="s">
        <v>261</v>
      </c>
      <c r="G4215" s="41"/>
      <c r="H4215" s="41"/>
      <c r="I4215" s="41">
        <v>-1638</v>
      </c>
      <c r="J4215" s="203"/>
      <c r="K4215" s="286" t="s">
        <v>166</v>
      </c>
      <c r="L4215" s="94"/>
    </row>
    <row r="4216" spans="1:12" ht="15" customHeight="1">
      <c r="A4216" s="91">
        <v>2001011</v>
      </c>
      <c r="B4216" s="41" t="s">
        <v>97</v>
      </c>
      <c r="C4216" s="43">
        <v>201</v>
      </c>
      <c r="D4216" s="41" t="s">
        <v>152</v>
      </c>
      <c r="E4216" s="41">
        <v>171002</v>
      </c>
      <c r="F4216" s="42" t="s">
        <v>261</v>
      </c>
      <c r="G4216" s="41"/>
      <c r="H4216" s="41"/>
      <c r="I4216" s="41">
        <v>-1374</v>
      </c>
      <c r="J4216" s="203"/>
      <c r="K4216" s="286" t="s">
        <v>166</v>
      </c>
      <c r="L4216" s="94"/>
    </row>
    <row r="4217" spans="1:12" ht="15" customHeight="1">
      <c r="A4217" s="91">
        <v>2001041</v>
      </c>
      <c r="B4217" s="41" t="s">
        <v>98</v>
      </c>
      <c r="C4217" s="43">
        <v>201</v>
      </c>
      <c r="D4217" s="41" t="s">
        <v>152</v>
      </c>
      <c r="E4217" s="41">
        <v>171002</v>
      </c>
      <c r="F4217" s="42" t="s">
        <v>261</v>
      </c>
      <c r="G4217" s="41"/>
      <c r="H4217" s="41"/>
      <c r="I4217" s="41">
        <v>-6443</v>
      </c>
      <c r="J4217" s="203"/>
      <c r="K4217" s="286" t="s">
        <v>166</v>
      </c>
      <c r="L4217" s="94"/>
    </row>
    <row r="4218" spans="1:12" ht="15" customHeight="1">
      <c r="A4218" s="91">
        <v>2001011</v>
      </c>
      <c r="B4218" s="41" t="s">
        <v>97</v>
      </c>
      <c r="C4218" s="43">
        <v>201</v>
      </c>
      <c r="D4218" s="41" t="s">
        <v>152</v>
      </c>
      <c r="E4218" s="41">
        <v>171002</v>
      </c>
      <c r="F4218" s="42" t="s">
        <v>261</v>
      </c>
      <c r="G4218" s="41"/>
      <c r="H4218" s="41"/>
      <c r="I4218" s="41">
        <v>-867</v>
      </c>
      <c r="J4218" s="203"/>
      <c r="K4218" s="286" t="s">
        <v>166</v>
      </c>
      <c r="L4218" s="94"/>
    </row>
    <row r="4219" spans="1:12" ht="15" customHeight="1">
      <c r="A4219" s="91">
        <v>2001011</v>
      </c>
      <c r="B4219" s="41" t="s">
        <v>97</v>
      </c>
      <c r="C4219" s="43">
        <v>201</v>
      </c>
      <c r="D4219" s="41" t="s">
        <v>152</v>
      </c>
      <c r="E4219" s="41">
        <v>171002</v>
      </c>
      <c r="F4219" s="42" t="s">
        <v>261</v>
      </c>
      <c r="G4219" s="41"/>
      <c r="H4219" s="41"/>
      <c r="I4219" s="41">
        <v>-6679</v>
      </c>
      <c r="J4219" s="203"/>
      <c r="K4219" s="286" t="s">
        <v>166</v>
      </c>
      <c r="L4219" s="94"/>
    </row>
    <row r="4220" spans="1:12" ht="15" customHeight="1">
      <c r="A4220" s="91">
        <v>2001051</v>
      </c>
      <c r="B4220" s="41" t="s">
        <v>87</v>
      </c>
      <c r="C4220" s="43">
        <v>201</v>
      </c>
      <c r="D4220" s="41" t="s">
        <v>152</v>
      </c>
      <c r="E4220" s="41">
        <v>171002</v>
      </c>
      <c r="F4220" s="42" t="s">
        <v>261</v>
      </c>
      <c r="G4220" s="41"/>
      <c r="H4220" s="41"/>
      <c r="I4220" s="41">
        <v>-536</v>
      </c>
      <c r="J4220" s="203"/>
      <c r="K4220" s="286" t="s">
        <v>166</v>
      </c>
      <c r="L4220" s="94"/>
    </row>
    <row r="4221" spans="1:12" ht="15" customHeight="1">
      <c r="A4221" s="91">
        <v>2001041</v>
      </c>
      <c r="B4221" s="41" t="s">
        <v>98</v>
      </c>
      <c r="C4221" s="43">
        <v>201</v>
      </c>
      <c r="D4221" s="41" t="s">
        <v>152</v>
      </c>
      <c r="E4221" s="41">
        <v>171002</v>
      </c>
      <c r="F4221" s="42" t="s">
        <v>261</v>
      </c>
      <c r="G4221" s="41"/>
      <c r="H4221" s="41"/>
      <c r="I4221" s="41">
        <v>-7443</v>
      </c>
      <c r="J4221" s="203"/>
      <c r="K4221" s="286" t="s">
        <v>166</v>
      </c>
      <c r="L4221" s="94"/>
    </row>
    <row r="4222" spans="1:12" ht="15" customHeight="1">
      <c r="A4222" s="91">
        <v>2001021</v>
      </c>
      <c r="B4222" s="41" t="s">
        <v>89</v>
      </c>
      <c r="C4222" s="43">
        <v>201</v>
      </c>
      <c r="D4222" s="41" t="s">
        <v>152</v>
      </c>
      <c r="E4222" s="41">
        <v>171002</v>
      </c>
      <c r="F4222" s="42" t="s">
        <v>261</v>
      </c>
      <c r="G4222" s="41"/>
      <c r="H4222" s="41"/>
      <c r="I4222" s="41">
        <v>-7300</v>
      </c>
      <c r="J4222" s="203"/>
      <c r="K4222" s="286" t="s">
        <v>166</v>
      </c>
      <c r="L4222" s="94"/>
    </row>
    <row r="4223" spans="1:12" ht="15" customHeight="1">
      <c r="A4223" s="91">
        <v>2000010</v>
      </c>
      <c r="B4223" s="41" t="s">
        <v>159</v>
      </c>
      <c r="C4223" s="43">
        <v>201</v>
      </c>
      <c r="D4223" s="41" t="s">
        <v>152</v>
      </c>
      <c r="E4223" s="41">
        <v>171002</v>
      </c>
      <c r="F4223" s="42" t="s">
        <v>261</v>
      </c>
      <c r="G4223" s="41"/>
      <c r="H4223" s="41"/>
      <c r="I4223" s="41">
        <v>82</v>
      </c>
      <c r="J4223" s="203"/>
      <c r="K4223" s="286" t="s">
        <v>166</v>
      </c>
      <c r="L4223" s="94"/>
    </row>
    <row r="4224" spans="1:12" ht="15" customHeight="1">
      <c r="A4224" s="91">
        <v>5004000</v>
      </c>
      <c r="B4224" s="41" t="s">
        <v>170</v>
      </c>
      <c r="C4224" s="43">
        <v>201</v>
      </c>
      <c r="D4224" s="41" t="s">
        <v>152</v>
      </c>
      <c r="E4224" s="41">
        <v>171002</v>
      </c>
      <c r="F4224" s="42" t="s">
        <v>261</v>
      </c>
      <c r="G4224" s="41"/>
      <c r="H4224" s="41"/>
      <c r="I4224" s="41">
        <v>-2307</v>
      </c>
      <c r="J4224" s="203"/>
      <c r="K4224" s="166" t="s">
        <v>170</v>
      </c>
      <c r="L4224" s="94"/>
    </row>
    <row r="4225" spans="1:12" ht="15" customHeight="1">
      <c r="A4225" s="91">
        <v>2001051</v>
      </c>
      <c r="B4225" s="41" t="s">
        <v>87</v>
      </c>
      <c r="C4225" s="43">
        <v>201</v>
      </c>
      <c r="D4225" s="41" t="s">
        <v>152</v>
      </c>
      <c r="E4225" s="41">
        <v>171003</v>
      </c>
      <c r="F4225" s="201" t="s">
        <v>262</v>
      </c>
      <c r="G4225" s="41"/>
      <c r="H4225" s="41"/>
      <c r="I4225" s="41">
        <v>-3972</v>
      </c>
      <c r="J4225" s="203"/>
      <c r="K4225" s="286" t="s">
        <v>166</v>
      </c>
      <c r="L4225" s="94"/>
    </row>
    <row r="4226" spans="1:12" ht="15" customHeight="1">
      <c r="A4226" s="91">
        <v>2001051</v>
      </c>
      <c r="B4226" s="41" t="s">
        <v>87</v>
      </c>
      <c r="C4226" s="43">
        <v>201</v>
      </c>
      <c r="D4226" s="41" t="s">
        <v>152</v>
      </c>
      <c r="E4226" s="41">
        <v>171003</v>
      </c>
      <c r="F4226" s="201" t="s">
        <v>262</v>
      </c>
      <c r="G4226" s="41"/>
      <c r="H4226" s="41"/>
      <c r="I4226" s="41">
        <v>-2787</v>
      </c>
      <c r="J4226" s="203"/>
      <c r="K4226" s="286" t="s">
        <v>166</v>
      </c>
      <c r="L4226" s="94"/>
    </row>
    <row r="4227" spans="1:12" ht="15" customHeight="1">
      <c r="A4227" s="91">
        <v>2001051</v>
      </c>
      <c r="B4227" s="41" t="s">
        <v>87</v>
      </c>
      <c r="C4227" s="43">
        <v>201</v>
      </c>
      <c r="D4227" s="41" t="s">
        <v>152</v>
      </c>
      <c r="E4227" s="41">
        <v>171003</v>
      </c>
      <c r="F4227" s="201" t="s">
        <v>262</v>
      </c>
      <c r="G4227" s="41"/>
      <c r="H4227" s="41"/>
      <c r="I4227" s="41">
        <v>-2926</v>
      </c>
      <c r="J4227" s="203"/>
      <c r="K4227" s="286" t="s">
        <v>166</v>
      </c>
      <c r="L4227" s="94"/>
    </row>
    <row r="4228" spans="1:12" ht="15" customHeight="1">
      <c r="A4228" s="91">
        <v>2001011</v>
      </c>
      <c r="B4228" s="41" t="s">
        <v>97</v>
      </c>
      <c r="C4228" s="43">
        <v>201</v>
      </c>
      <c r="D4228" s="41" t="s">
        <v>152</v>
      </c>
      <c r="E4228" s="41">
        <v>171003</v>
      </c>
      <c r="F4228" s="201" t="s">
        <v>262</v>
      </c>
      <c r="G4228" s="41"/>
      <c r="H4228" s="41"/>
      <c r="I4228" s="41">
        <v>-3784</v>
      </c>
      <c r="J4228" s="203"/>
      <c r="K4228" s="286" t="s">
        <v>166</v>
      </c>
      <c r="L4228" s="94"/>
    </row>
    <row r="4229" spans="1:12" ht="15" customHeight="1">
      <c r="A4229" s="91">
        <v>2001051</v>
      </c>
      <c r="B4229" s="41" t="s">
        <v>87</v>
      </c>
      <c r="C4229" s="43">
        <v>201</v>
      </c>
      <c r="D4229" s="41" t="s">
        <v>152</v>
      </c>
      <c r="E4229" s="41">
        <v>171003</v>
      </c>
      <c r="F4229" s="201" t="s">
        <v>262</v>
      </c>
      <c r="G4229" s="41"/>
      <c r="H4229" s="41"/>
      <c r="I4229" s="41">
        <v>-418</v>
      </c>
      <c r="J4229" s="203"/>
      <c r="K4229" s="286" t="s">
        <v>166</v>
      </c>
      <c r="L4229" s="94"/>
    </row>
    <row r="4230" spans="1:12" ht="15" customHeight="1">
      <c r="A4230" s="91">
        <v>2001011</v>
      </c>
      <c r="B4230" s="41" t="s">
        <v>97</v>
      </c>
      <c r="C4230" s="43">
        <v>201</v>
      </c>
      <c r="D4230" s="41" t="s">
        <v>152</v>
      </c>
      <c r="E4230" s="41">
        <v>171003</v>
      </c>
      <c r="F4230" s="201" t="s">
        <v>262</v>
      </c>
      <c r="G4230" s="41"/>
      <c r="H4230" s="41"/>
      <c r="I4230" s="41">
        <v>-4163</v>
      </c>
      <c r="J4230" s="203"/>
      <c r="K4230" s="286" t="s">
        <v>166</v>
      </c>
      <c r="L4230" s="94"/>
    </row>
    <row r="4231" spans="1:12" ht="15" customHeight="1">
      <c r="A4231" s="91">
        <v>2001051</v>
      </c>
      <c r="B4231" s="41" t="s">
        <v>87</v>
      </c>
      <c r="C4231" s="43">
        <v>201</v>
      </c>
      <c r="D4231" s="41" t="s">
        <v>152</v>
      </c>
      <c r="E4231" s="41">
        <v>171003</v>
      </c>
      <c r="F4231" s="201" t="s">
        <v>262</v>
      </c>
      <c r="G4231" s="41"/>
      <c r="H4231" s="41"/>
      <c r="I4231" s="41">
        <v>-139</v>
      </c>
      <c r="J4231" s="203"/>
      <c r="K4231" s="286" t="s">
        <v>166</v>
      </c>
      <c r="L4231" s="94"/>
    </row>
    <row r="4232" spans="1:12" ht="15" customHeight="1">
      <c r="A4232" s="91">
        <v>2001011</v>
      </c>
      <c r="B4232" s="41" t="s">
        <v>97</v>
      </c>
      <c r="C4232" s="43">
        <v>201</v>
      </c>
      <c r="D4232" s="41" t="s">
        <v>152</v>
      </c>
      <c r="E4232" s="41">
        <v>171003</v>
      </c>
      <c r="F4232" s="201" t="s">
        <v>262</v>
      </c>
      <c r="G4232" s="41"/>
      <c r="H4232" s="41"/>
      <c r="I4232" s="41">
        <v>-4163</v>
      </c>
      <c r="J4232" s="203"/>
      <c r="K4232" s="286" t="s">
        <v>166</v>
      </c>
      <c r="L4232" s="94"/>
    </row>
    <row r="4233" spans="1:12" ht="15" customHeight="1">
      <c r="A4233" s="91">
        <v>2001051</v>
      </c>
      <c r="B4233" s="41" t="s">
        <v>87</v>
      </c>
      <c r="C4233" s="43">
        <v>201</v>
      </c>
      <c r="D4233" s="41" t="s">
        <v>152</v>
      </c>
      <c r="E4233" s="41">
        <v>171003</v>
      </c>
      <c r="F4233" s="201" t="s">
        <v>262</v>
      </c>
      <c r="G4233" s="41"/>
      <c r="H4233" s="41"/>
      <c r="I4233" s="41">
        <v>1985</v>
      </c>
      <c r="J4233" s="203"/>
      <c r="K4233" s="286" t="s">
        <v>166</v>
      </c>
      <c r="L4233" s="94"/>
    </row>
    <row r="4234" spans="1:12" ht="15" customHeight="1">
      <c r="A4234" s="91">
        <v>2001011</v>
      </c>
      <c r="B4234" s="41" t="s">
        <v>97</v>
      </c>
      <c r="C4234" s="43">
        <v>201</v>
      </c>
      <c r="D4234" s="41" t="s">
        <v>152</v>
      </c>
      <c r="E4234" s="41">
        <v>171003</v>
      </c>
      <c r="F4234" s="201" t="s">
        <v>262</v>
      </c>
      <c r="G4234" s="41"/>
      <c r="H4234" s="41"/>
      <c r="I4234" s="41">
        <v>-2080</v>
      </c>
      <c r="J4234" s="203"/>
      <c r="K4234" s="286" t="s">
        <v>166</v>
      </c>
      <c r="L4234" s="94"/>
    </row>
    <row r="4235" spans="1:12" ht="15" customHeight="1">
      <c r="A4235" s="91">
        <v>2001051</v>
      </c>
      <c r="B4235" s="41" t="s">
        <v>87</v>
      </c>
      <c r="C4235" s="43">
        <v>201</v>
      </c>
      <c r="D4235" s="41" t="s">
        <v>152</v>
      </c>
      <c r="E4235" s="41">
        <v>171003</v>
      </c>
      <c r="F4235" s="201" t="s">
        <v>262</v>
      </c>
      <c r="G4235" s="41"/>
      <c r="H4235" s="41"/>
      <c r="I4235" s="41">
        <v>-139</v>
      </c>
      <c r="J4235" s="203"/>
      <c r="K4235" s="286" t="s">
        <v>166</v>
      </c>
      <c r="L4235" s="94"/>
    </row>
    <row r="4236" spans="1:12" ht="15" customHeight="1">
      <c r="A4236" s="91">
        <v>2001051</v>
      </c>
      <c r="B4236" s="41" t="s">
        <v>87</v>
      </c>
      <c r="C4236" s="43">
        <v>201</v>
      </c>
      <c r="D4236" s="41" t="s">
        <v>152</v>
      </c>
      <c r="E4236" s="41">
        <v>171003</v>
      </c>
      <c r="F4236" s="201" t="s">
        <v>262</v>
      </c>
      <c r="G4236" s="41"/>
      <c r="H4236" s="41"/>
      <c r="I4236" s="41">
        <v>-697</v>
      </c>
      <c r="J4236" s="203"/>
      <c r="K4236" s="286" t="s">
        <v>166</v>
      </c>
      <c r="L4236" s="94"/>
    </row>
    <row r="4237" spans="1:12" ht="15" customHeight="1">
      <c r="A4237" s="91">
        <v>2001051</v>
      </c>
      <c r="B4237" s="41" t="s">
        <v>87</v>
      </c>
      <c r="C4237" s="43">
        <v>201</v>
      </c>
      <c r="D4237" s="41" t="s">
        <v>152</v>
      </c>
      <c r="E4237" s="41">
        <v>171003</v>
      </c>
      <c r="F4237" s="201" t="s">
        <v>262</v>
      </c>
      <c r="G4237" s="41"/>
      <c r="H4237" s="41"/>
      <c r="I4237" s="41">
        <v>1247</v>
      </c>
      <c r="J4237" s="203"/>
      <c r="K4237" s="286" t="s">
        <v>166</v>
      </c>
      <c r="L4237" s="94"/>
    </row>
    <row r="4238" spans="1:12" ht="15" customHeight="1">
      <c r="A4238" s="91">
        <v>2001021</v>
      </c>
      <c r="B4238" s="41" t="s">
        <v>89</v>
      </c>
      <c r="C4238" s="43">
        <v>201</v>
      </c>
      <c r="D4238" s="41" t="s">
        <v>152</v>
      </c>
      <c r="E4238" s="41">
        <v>171003</v>
      </c>
      <c r="F4238" s="201" t="s">
        <v>262</v>
      </c>
      <c r="G4238" s="41"/>
      <c r="H4238" s="41"/>
      <c r="I4238" s="41">
        <v>-886</v>
      </c>
      <c r="J4238" s="203"/>
      <c r="K4238" s="286" t="s">
        <v>166</v>
      </c>
      <c r="L4238" s="94"/>
    </row>
    <row r="4239" spans="1:12" ht="15" customHeight="1">
      <c r="A4239" s="91">
        <v>2001021</v>
      </c>
      <c r="B4239" s="41" t="s">
        <v>89</v>
      </c>
      <c r="C4239" s="43">
        <v>201</v>
      </c>
      <c r="D4239" s="41" t="s">
        <v>152</v>
      </c>
      <c r="E4239" s="41">
        <v>171003</v>
      </c>
      <c r="F4239" s="201" t="s">
        <v>262</v>
      </c>
      <c r="G4239" s="41"/>
      <c r="H4239" s="41"/>
      <c r="I4239" s="41">
        <v>-3397</v>
      </c>
      <c r="J4239" s="203"/>
      <c r="K4239" s="286" t="s">
        <v>166</v>
      </c>
      <c r="L4239" s="94"/>
    </row>
    <row r="4240" spans="1:12" ht="15" customHeight="1">
      <c r="A4240" s="91">
        <v>2001021</v>
      </c>
      <c r="B4240" s="41" t="s">
        <v>89</v>
      </c>
      <c r="C4240" s="43">
        <v>201</v>
      </c>
      <c r="D4240" s="41" t="s">
        <v>152</v>
      </c>
      <c r="E4240" s="41">
        <v>171003</v>
      </c>
      <c r="F4240" s="201" t="s">
        <v>262</v>
      </c>
      <c r="G4240" s="41"/>
      <c r="H4240" s="41"/>
      <c r="I4240" s="41">
        <v>-2954</v>
      </c>
      <c r="J4240" s="203"/>
      <c r="K4240" s="286" t="s">
        <v>166</v>
      </c>
      <c r="L4240" s="94"/>
    </row>
    <row r="4241" spans="1:12" ht="15" customHeight="1">
      <c r="A4241" s="91">
        <v>2001021</v>
      </c>
      <c r="B4241" s="41" t="s">
        <v>89</v>
      </c>
      <c r="C4241" s="43">
        <v>201</v>
      </c>
      <c r="D4241" s="41" t="s">
        <v>152</v>
      </c>
      <c r="E4241" s="41">
        <v>171003</v>
      </c>
      <c r="F4241" s="201" t="s">
        <v>262</v>
      </c>
      <c r="G4241" s="41"/>
      <c r="H4241" s="41"/>
      <c r="I4241" s="41">
        <v>-3397</v>
      </c>
      <c r="J4241" s="203"/>
      <c r="K4241" s="286" t="s">
        <v>166</v>
      </c>
      <c r="L4241" s="94"/>
    </row>
    <row r="4242" spans="1:12" ht="15" customHeight="1">
      <c r="A4242" s="91">
        <v>2001011</v>
      </c>
      <c r="B4242" s="41" t="s">
        <v>97</v>
      </c>
      <c r="C4242" s="43">
        <v>201</v>
      </c>
      <c r="D4242" s="41" t="s">
        <v>152</v>
      </c>
      <c r="E4242" s="41">
        <v>172900</v>
      </c>
      <c r="F4242" s="201" t="s">
        <v>263</v>
      </c>
      <c r="G4242" s="41"/>
      <c r="H4242" s="41"/>
      <c r="I4242" s="41">
        <v>-23.07</v>
      </c>
      <c r="J4242" s="203"/>
      <c r="K4242" s="286" t="s">
        <v>164</v>
      </c>
      <c r="L4242" s="94"/>
    </row>
    <row r="4243" spans="1:12" ht="15" customHeight="1">
      <c r="A4243" s="91">
        <v>2001011</v>
      </c>
      <c r="B4243" s="41" t="s">
        <v>97</v>
      </c>
      <c r="C4243" s="43">
        <v>201</v>
      </c>
      <c r="D4243" s="41" t="s">
        <v>152</v>
      </c>
      <c r="E4243" s="41">
        <v>172900</v>
      </c>
      <c r="F4243" s="201" t="s">
        <v>263</v>
      </c>
      <c r="G4243" s="41"/>
      <c r="H4243" s="41"/>
      <c r="I4243" s="41">
        <v>-46.14</v>
      </c>
      <c r="J4243" s="203"/>
      <c r="K4243" s="286" t="s">
        <v>164</v>
      </c>
      <c r="L4243" s="94"/>
    </row>
    <row r="4244" spans="1:12" ht="15" customHeight="1">
      <c r="A4244" s="91">
        <v>2001011</v>
      </c>
      <c r="B4244" s="41" t="s">
        <v>97</v>
      </c>
      <c r="C4244" s="43">
        <v>201</v>
      </c>
      <c r="D4244" s="41" t="s">
        <v>152</v>
      </c>
      <c r="E4244" s="41">
        <v>172900</v>
      </c>
      <c r="F4244" s="201" t="s">
        <v>263</v>
      </c>
      <c r="G4244" s="41"/>
      <c r="H4244" s="41"/>
      <c r="I4244" s="41">
        <v>-99.75</v>
      </c>
      <c r="J4244" s="203"/>
      <c r="K4244" s="286" t="s">
        <v>164</v>
      </c>
      <c r="L4244" s="94"/>
    </row>
    <row r="4245" spans="1:12" ht="15" customHeight="1">
      <c r="A4245" s="91">
        <v>2001051</v>
      </c>
      <c r="B4245" s="41" t="s">
        <v>87</v>
      </c>
      <c r="C4245" s="43">
        <v>201</v>
      </c>
      <c r="D4245" s="41" t="s">
        <v>152</v>
      </c>
      <c r="E4245" s="41">
        <v>172900</v>
      </c>
      <c r="F4245" s="201" t="s">
        <v>263</v>
      </c>
      <c r="G4245" s="41"/>
      <c r="H4245" s="41"/>
      <c r="I4245" s="41">
        <v>-209.67</v>
      </c>
      <c r="J4245" s="203"/>
      <c r="K4245" s="286" t="s">
        <v>164</v>
      </c>
      <c r="L4245" s="94"/>
    </row>
    <row r="4246" spans="1:12" ht="15" customHeight="1">
      <c r="A4246" s="91">
        <v>2001021</v>
      </c>
      <c r="B4246" s="41" t="s">
        <v>89</v>
      </c>
      <c r="C4246" s="43">
        <v>201</v>
      </c>
      <c r="D4246" s="41" t="s">
        <v>152</v>
      </c>
      <c r="E4246" s="41">
        <v>172900</v>
      </c>
      <c r="F4246" s="201" t="s">
        <v>263</v>
      </c>
      <c r="G4246" s="41"/>
      <c r="H4246" s="41"/>
      <c r="I4246" s="41">
        <v>-112.3</v>
      </c>
      <c r="J4246" s="203"/>
      <c r="K4246" s="286" t="s">
        <v>164</v>
      </c>
      <c r="L4246" s="94"/>
    </row>
    <row r="4247" spans="1:12" ht="15" customHeight="1">
      <c r="A4247" s="91">
        <v>2000010</v>
      </c>
      <c r="B4247" s="41" t="s">
        <v>159</v>
      </c>
      <c r="C4247" s="43">
        <v>201</v>
      </c>
      <c r="D4247" s="41" t="s">
        <v>152</v>
      </c>
      <c r="E4247" s="41">
        <v>172900</v>
      </c>
      <c r="F4247" s="201" t="s">
        <v>263</v>
      </c>
      <c r="G4247" s="41"/>
      <c r="H4247" s="41"/>
      <c r="I4247" s="41">
        <v>-36.74</v>
      </c>
      <c r="J4247" s="203"/>
      <c r="K4247" s="286" t="s">
        <v>161</v>
      </c>
      <c r="L4247" s="94"/>
    </row>
    <row r="4248" spans="1:12" ht="15" customHeight="1">
      <c r="A4248" s="91">
        <v>2001041</v>
      </c>
      <c r="B4248" s="41" t="s">
        <v>98</v>
      </c>
      <c r="C4248" s="43">
        <v>201</v>
      </c>
      <c r="D4248" s="41" t="s">
        <v>152</v>
      </c>
      <c r="E4248" s="41">
        <v>172900</v>
      </c>
      <c r="F4248" s="201" t="s">
        <v>263</v>
      </c>
      <c r="G4248" s="41"/>
      <c r="H4248" s="41"/>
      <c r="I4248" s="41">
        <v>-148.5</v>
      </c>
      <c r="J4248" s="203"/>
      <c r="K4248" s="286" t="s">
        <v>164</v>
      </c>
      <c r="L4248" s="94"/>
    </row>
    <row r="4249" spans="1:12" ht="15" customHeight="1">
      <c r="A4249" s="91">
        <v>2000010</v>
      </c>
      <c r="B4249" s="41" t="s">
        <v>159</v>
      </c>
      <c r="C4249" s="43">
        <v>201</v>
      </c>
      <c r="D4249" s="41" t="s">
        <v>152</v>
      </c>
      <c r="E4249" s="41">
        <v>172900</v>
      </c>
      <c r="F4249" s="201" t="s">
        <v>263</v>
      </c>
      <c r="G4249" s="41"/>
      <c r="H4249" s="41"/>
      <c r="I4249" s="41">
        <v>-113.5</v>
      </c>
      <c r="J4249" s="203"/>
      <c r="K4249" s="286" t="s">
        <v>161</v>
      </c>
      <c r="L4249" s="94"/>
    </row>
    <row r="4250" spans="1:12" ht="15" customHeight="1">
      <c r="A4250" s="91">
        <v>2001041</v>
      </c>
      <c r="B4250" s="41" t="s">
        <v>98</v>
      </c>
      <c r="C4250" s="43">
        <v>201</v>
      </c>
      <c r="D4250" s="41" t="s">
        <v>152</v>
      </c>
      <c r="E4250" s="41">
        <v>172900</v>
      </c>
      <c r="F4250" s="201" t="s">
        <v>263</v>
      </c>
      <c r="G4250" s="41"/>
      <c r="H4250" s="41"/>
      <c r="I4250" s="41">
        <v>1517.6</v>
      </c>
      <c r="J4250" s="203"/>
      <c r="K4250" s="286" t="s">
        <v>164</v>
      </c>
      <c r="L4250" s="94"/>
    </row>
    <row r="4251" spans="1:12" ht="15" customHeight="1">
      <c r="A4251" s="91">
        <v>2001011</v>
      </c>
      <c r="B4251" s="41" t="s">
        <v>97</v>
      </c>
      <c r="C4251" s="43">
        <v>201</v>
      </c>
      <c r="D4251" s="41" t="s">
        <v>152</v>
      </c>
      <c r="E4251" s="41">
        <v>172900</v>
      </c>
      <c r="F4251" s="201" t="s">
        <v>263</v>
      </c>
      <c r="G4251" s="41"/>
      <c r="H4251" s="41"/>
      <c r="I4251" s="41">
        <v>-46.14</v>
      </c>
      <c r="J4251" s="203"/>
      <c r="K4251" s="286" t="s">
        <v>164</v>
      </c>
      <c r="L4251" s="94"/>
    </row>
    <row r="4252" spans="1:12" ht="15" customHeight="1">
      <c r="A4252" s="91">
        <v>2001011</v>
      </c>
      <c r="B4252" s="41" t="s">
        <v>97</v>
      </c>
      <c r="C4252" s="43">
        <v>201</v>
      </c>
      <c r="D4252" s="41" t="s">
        <v>152</v>
      </c>
      <c r="E4252" s="41">
        <v>172900</v>
      </c>
      <c r="F4252" s="201" t="s">
        <v>263</v>
      </c>
      <c r="G4252" s="41"/>
      <c r="H4252" s="41"/>
      <c r="I4252" s="41">
        <v>-244.9</v>
      </c>
      <c r="J4252" s="203"/>
      <c r="K4252" s="286" t="s">
        <v>164</v>
      </c>
      <c r="L4252" s="94"/>
    </row>
    <row r="4253" spans="1:12" ht="15" customHeight="1">
      <c r="A4253" s="91">
        <v>2001021</v>
      </c>
      <c r="B4253" s="41" t="s">
        <v>89</v>
      </c>
      <c r="C4253" s="43">
        <v>201</v>
      </c>
      <c r="D4253" s="41" t="s">
        <v>152</v>
      </c>
      <c r="E4253" s="41">
        <v>172900</v>
      </c>
      <c r="F4253" s="201" t="s">
        <v>263</v>
      </c>
      <c r="G4253" s="41"/>
      <c r="H4253" s="41"/>
      <c r="I4253" s="41">
        <v>-215.25</v>
      </c>
      <c r="J4253" s="203"/>
      <c r="K4253" s="286" t="s">
        <v>164</v>
      </c>
      <c r="L4253" s="94"/>
    </row>
    <row r="4254" spans="1:12" ht="15" customHeight="1">
      <c r="A4254" s="91">
        <v>2001011</v>
      </c>
      <c r="B4254" s="41" t="s">
        <v>97</v>
      </c>
      <c r="C4254" s="43">
        <v>201</v>
      </c>
      <c r="D4254" s="41" t="s">
        <v>152</v>
      </c>
      <c r="E4254" s="41">
        <v>172900</v>
      </c>
      <c r="F4254" s="201" t="s">
        <v>263</v>
      </c>
      <c r="G4254" s="41"/>
      <c r="H4254" s="41"/>
      <c r="I4254" s="41">
        <v>-227.33</v>
      </c>
      <c r="J4254" s="203"/>
      <c r="K4254" s="286" t="s">
        <v>164</v>
      </c>
      <c r="L4254" s="94"/>
    </row>
    <row r="4255" spans="1:12" ht="15" customHeight="1">
      <c r="A4255" s="91">
        <v>2001011</v>
      </c>
      <c r="B4255" s="41" t="s">
        <v>97</v>
      </c>
      <c r="C4255" s="43">
        <v>201</v>
      </c>
      <c r="D4255" s="41" t="s">
        <v>152</v>
      </c>
      <c r="E4255" s="41">
        <v>172900</v>
      </c>
      <c r="F4255" s="201" t="s">
        <v>263</v>
      </c>
      <c r="G4255" s="41"/>
      <c r="H4255" s="41"/>
      <c r="I4255" s="41">
        <v>-22.67</v>
      </c>
      <c r="J4255" s="203"/>
      <c r="K4255" s="286" t="s">
        <v>164</v>
      </c>
      <c r="L4255" s="94"/>
    </row>
    <row r="4256" spans="1:12" ht="15" customHeight="1">
      <c r="A4256" s="91">
        <v>2001011</v>
      </c>
      <c r="B4256" s="41" t="s">
        <v>97</v>
      </c>
      <c r="C4256" s="43">
        <v>201</v>
      </c>
      <c r="D4256" s="41" t="s">
        <v>152</v>
      </c>
      <c r="E4256" s="41">
        <v>172900</v>
      </c>
      <c r="F4256" s="201" t="s">
        <v>263</v>
      </c>
      <c r="G4256" s="41"/>
      <c r="H4256" s="41"/>
      <c r="I4256" s="41">
        <v>-1675.84</v>
      </c>
      <c r="J4256" s="203"/>
      <c r="K4256" s="286" t="s">
        <v>164</v>
      </c>
      <c r="L4256" s="94"/>
    </row>
    <row r="4257" spans="1:12" ht="15" customHeight="1">
      <c r="A4257" s="91">
        <v>2001011</v>
      </c>
      <c r="B4257" s="41" t="s">
        <v>97</v>
      </c>
      <c r="C4257" s="43">
        <v>201</v>
      </c>
      <c r="D4257" s="41" t="s">
        <v>152</v>
      </c>
      <c r="E4257" s="41">
        <v>172900</v>
      </c>
      <c r="F4257" s="201" t="s">
        <v>263</v>
      </c>
      <c r="G4257" s="41"/>
      <c r="H4257" s="41"/>
      <c r="I4257" s="41">
        <v>-2608.5100000000002</v>
      </c>
      <c r="J4257" s="203"/>
      <c r="K4257" s="286" t="s">
        <v>164</v>
      </c>
      <c r="L4257" s="94"/>
    </row>
    <row r="4258" spans="1:12" ht="15" customHeight="1">
      <c r="A4258" s="91">
        <v>2000010</v>
      </c>
      <c r="B4258" s="41" t="s">
        <v>159</v>
      </c>
      <c r="C4258" s="43">
        <v>201</v>
      </c>
      <c r="D4258" s="41" t="s">
        <v>152</v>
      </c>
      <c r="E4258" s="41">
        <v>172900</v>
      </c>
      <c r="F4258" s="201" t="s">
        <v>263</v>
      </c>
      <c r="G4258" s="41"/>
      <c r="H4258" s="41"/>
      <c r="I4258" s="41">
        <v>-51</v>
      </c>
      <c r="J4258" s="203"/>
      <c r="K4258" s="286" t="s">
        <v>161</v>
      </c>
      <c r="L4258" s="94"/>
    </row>
    <row r="4259" spans="1:12" ht="15" customHeight="1">
      <c r="A4259" s="91">
        <v>2001021</v>
      </c>
      <c r="B4259" s="41" t="s">
        <v>89</v>
      </c>
      <c r="C4259" s="43">
        <v>201</v>
      </c>
      <c r="D4259" s="41" t="s">
        <v>152</v>
      </c>
      <c r="E4259" s="41">
        <v>172900</v>
      </c>
      <c r="F4259" s="201" t="s">
        <v>263</v>
      </c>
      <c r="G4259" s="41"/>
      <c r="H4259" s="41"/>
      <c r="I4259" s="41">
        <v>-239.8</v>
      </c>
      <c r="J4259" s="203"/>
      <c r="K4259" s="286" t="s">
        <v>164</v>
      </c>
      <c r="L4259" s="94"/>
    </row>
    <row r="4260" spans="1:12" ht="15" customHeight="1">
      <c r="A4260" s="91">
        <v>2001041</v>
      </c>
      <c r="B4260" s="41" t="s">
        <v>98</v>
      </c>
      <c r="C4260" s="43">
        <v>201</v>
      </c>
      <c r="D4260" s="41" t="s">
        <v>152</v>
      </c>
      <c r="E4260" s="41">
        <v>172900</v>
      </c>
      <c r="F4260" s="201" t="s">
        <v>263</v>
      </c>
      <c r="G4260" s="41"/>
      <c r="H4260" s="41"/>
      <c r="I4260" s="41">
        <v>-479.65</v>
      </c>
      <c r="J4260" s="203"/>
      <c r="K4260" s="286" t="s">
        <v>164</v>
      </c>
      <c r="L4260" s="94"/>
    </row>
    <row r="4261" spans="1:12" ht="15" customHeight="1">
      <c r="A4261" s="91">
        <v>2001041</v>
      </c>
      <c r="B4261" s="41" t="s">
        <v>98</v>
      </c>
      <c r="C4261" s="43">
        <v>201</v>
      </c>
      <c r="D4261" s="41" t="s">
        <v>152</v>
      </c>
      <c r="E4261" s="41">
        <v>172900</v>
      </c>
      <c r="F4261" s="201" t="s">
        <v>263</v>
      </c>
      <c r="G4261" s="41"/>
      <c r="H4261" s="41"/>
      <c r="I4261" s="41">
        <v>-258</v>
      </c>
      <c r="J4261" s="203"/>
      <c r="K4261" s="286" t="s">
        <v>164</v>
      </c>
      <c r="L4261" s="94"/>
    </row>
    <row r="4262" spans="1:12" ht="15" customHeight="1">
      <c r="A4262" s="91">
        <v>2001041</v>
      </c>
      <c r="B4262" s="41" t="s">
        <v>98</v>
      </c>
      <c r="C4262" s="43">
        <v>201</v>
      </c>
      <c r="D4262" s="41" t="s">
        <v>152</v>
      </c>
      <c r="E4262" s="41">
        <v>172900</v>
      </c>
      <c r="F4262" s="201" t="s">
        <v>263</v>
      </c>
      <c r="G4262" s="41"/>
      <c r="H4262" s="41"/>
      <c r="I4262" s="41">
        <v>-1170</v>
      </c>
      <c r="J4262" s="203"/>
      <c r="K4262" s="286" t="s">
        <v>164</v>
      </c>
      <c r="L4262" s="94"/>
    </row>
    <row r="4263" spans="1:12" ht="15" customHeight="1">
      <c r="A4263" s="91">
        <v>2001011</v>
      </c>
      <c r="B4263" s="41" t="s">
        <v>97</v>
      </c>
      <c r="C4263" s="43">
        <v>201</v>
      </c>
      <c r="D4263" s="41" t="s">
        <v>152</v>
      </c>
      <c r="E4263" s="41">
        <v>172900</v>
      </c>
      <c r="F4263" s="201" t="s">
        <v>263</v>
      </c>
      <c r="G4263" s="41"/>
      <c r="H4263" s="41"/>
      <c r="I4263" s="41">
        <v>-28.42</v>
      </c>
      <c r="J4263" s="203"/>
      <c r="K4263" s="286" t="s">
        <v>164</v>
      </c>
      <c r="L4263" s="94"/>
    </row>
    <row r="4264" spans="1:12" ht="15" customHeight="1">
      <c r="A4264" s="91">
        <v>2001041</v>
      </c>
      <c r="B4264" s="41" t="s">
        <v>98</v>
      </c>
      <c r="C4264" s="43">
        <v>201</v>
      </c>
      <c r="D4264" s="41" t="s">
        <v>152</v>
      </c>
      <c r="E4264" s="41">
        <v>172900</v>
      </c>
      <c r="F4264" s="201" t="s">
        <v>263</v>
      </c>
      <c r="G4264" s="41"/>
      <c r="H4264" s="41"/>
      <c r="I4264" s="41">
        <v>-179.35</v>
      </c>
      <c r="J4264" s="203"/>
      <c r="K4264" s="286" t="s">
        <v>164</v>
      </c>
      <c r="L4264" s="94"/>
    </row>
    <row r="4265" spans="1:12" ht="15" customHeight="1">
      <c r="A4265" s="91">
        <v>2001011</v>
      </c>
      <c r="B4265" s="41" t="s">
        <v>97</v>
      </c>
      <c r="C4265" s="43">
        <v>201</v>
      </c>
      <c r="D4265" s="41" t="s">
        <v>152</v>
      </c>
      <c r="E4265" s="41">
        <v>172900</v>
      </c>
      <c r="F4265" s="201" t="s">
        <v>263</v>
      </c>
      <c r="G4265" s="41"/>
      <c r="H4265" s="41"/>
      <c r="I4265" s="41">
        <v>-46.14</v>
      </c>
      <c r="J4265" s="203"/>
      <c r="K4265" s="286" t="s">
        <v>164</v>
      </c>
      <c r="L4265" s="94"/>
    </row>
    <row r="4266" spans="1:12" ht="15" customHeight="1">
      <c r="A4266" s="91">
        <v>2001041</v>
      </c>
      <c r="B4266" s="41" t="s">
        <v>98</v>
      </c>
      <c r="C4266" s="43">
        <v>201</v>
      </c>
      <c r="D4266" s="41" t="s">
        <v>152</v>
      </c>
      <c r="E4266" s="41">
        <v>172900</v>
      </c>
      <c r="F4266" s="201" t="s">
        <v>263</v>
      </c>
      <c r="G4266" s="41"/>
      <c r="H4266" s="41"/>
      <c r="I4266" s="41">
        <v>-59.25</v>
      </c>
      <c r="J4266" s="203"/>
      <c r="K4266" s="286" t="s">
        <v>164</v>
      </c>
      <c r="L4266" s="94"/>
    </row>
    <row r="4267" spans="1:12" ht="15" customHeight="1">
      <c r="A4267" s="91">
        <v>2000010</v>
      </c>
      <c r="B4267" s="41" t="s">
        <v>159</v>
      </c>
      <c r="C4267" s="43">
        <v>201</v>
      </c>
      <c r="D4267" s="41" t="s">
        <v>152</v>
      </c>
      <c r="E4267" s="41">
        <v>172900</v>
      </c>
      <c r="F4267" s="201" t="s">
        <v>263</v>
      </c>
      <c r="G4267" s="41"/>
      <c r="H4267" s="41"/>
      <c r="I4267" s="41">
        <v>-1740.25</v>
      </c>
      <c r="J4267" s="203"/>
      <c r="K4267" s="286" t="s">
        <v>161</v>
      </c>
      <c r="L4267" s="94"/>
    </row>
    <row r="4268" spans="1:12" ht="15" customHeight="1">
      <c r="A4268" s="91">
        <v>2000010</v>
      </c>
      <c r="B4268" s="41" t="s">
        <v>159</v>
      </c>
      <c r="C4268" s="43">
        <v>201</v>
      </c>
      <c r="D4268" s="41" t="s">
        <v>152</v>
      </c>
      <c r="E4268" s="41">
        <v>172900</v>
      </c>
      <c r="F4268" s="201" t="s">
        <v>263</v>
      </c>
      <c r="G4268" s="41"/>
      <c r="H4268" s="41"/>
      <c r="I4268" s="41">
        <v>-64.040000000000006</v>
      </c>
      <c r="J4268" s="203"/>
      <c r="K4268" s="286" t="s">
        <v>161</v>
      </c>
      <c r="L4268" s="94"/>
    </row>
    <row r="4269" spans="1:12" ht="15" customHeight="1">
      <c r="A4269" s="91">
        <v>2000010</v>
      </c>
      <c r="B4269" s="41" t="s">
        <v>159</v>
      </c>
      <c r="C4269" s="43">
        <v>201</v>
      </c>
      <c r="D4269" s="41" t="s">
        <v>152</v>
      </c>
      <c r="E4269" s="41">
        <v>172900</v>
      </c>
      <c r="F4269" s="201" t="s">
        <v>263</v>
      </c>
      <c r="G4269" s="41"/>
      <c r="H4269" s="41"/>
      <c r="I4269" s="41">
        <v>-224.13</v>
      </c>
      <c r="J4269" s="203"/>
      <c r="K4269" s="286" t="s">
        <v>161</v>
      </c>
      <c r="L4269" s="94"/>
    </row>
    <row r="4270" spans="1:12" ht="15" customHeight="1">
      <c r="A4270" s="91">
        <v>2001051</v>
      </c>
      <c r="B4270" s="41" t="s">
        <v>87</v>
      </c>
      <c r="C4270" s="43">
        <v>201</v>
      </c>
      <c r="D4270" s="41" t="s">
        <v>152</v>
      </c>
      <c r="E4270" s="41">
        <v>172900</v>
      </c>
      <c r="F4270" s="201" t="s">
        <v>263</v>
      </c>
      <c r="G4270" s="41"/>
      <c r="H4270" s="41"/>
      <c r="I4270" s="41">
        <v>-501.64</v>
      </c>
      <c r="J4270" s="203"/>
      <c r="K4270" s="286" t="s">
        <v>164</v>
      </c>
      <c r="L4270" s="94"/>
    </row>
    <row r="4271" spans="1:12" ht="15" customHeight="1">
      <c r="A4271" s="91">
        <v>2001041</v>
      </c>
      <c r="B4271" s="41" t="s">
        <v>98</v>
      </c>
      <c r="C4271" s="43">
        <v>201</v>
      </c>
      <c r="D4271" s="41" t="s">
        <v>152</v>
      </c>
      <c r="E4271" s="41">
        <v>172900</v>
      </c>
      <c r="F4271" s="201" t="s">
        <v>263</v>
      </c>
      <c r="G4271" s="41"/>
      <c r="H4271" s="41"/>
      <c r="I4271" s="41">
        <v>-2045.95</v>
      </c>
      <c r="J4271" s="203"/>
      <c r="K4271" s="286" t="s">
        <v>164</v>
      </c>
      <c r="L4271" s="94"/>
    </row>
    <row r="4272" spans="1:12" ht="15" customHeight="1">
      <c r="A4272" s="91">
        <v>2001041</v>
      </c>
      <c r="B4272" s="41" t="s">
        <v>98</v>
      </c>
      <c r="C4272" s="43">
        <v>201</v>
      </c>
      <c r="D4272" s="41" t="s">
        <v>152</v>
      </c>
      <c r="E4272" s="41">
        <v>172900</v>
      </c>
      <c r="F4272" s="201" t="s">
        <v>263</v>
      </c>
      <c r="G4272" s="41"/>
      <c r="H4272" s="41"/>
      <c r="I4272" s="41">
        <v>-97.5</v>
      </c>
      <c r="J4272" s="203"/>
      <c r="K4272" s="286" t="s">
        <v>164</v>
      </c>
      <c r="L4272" s="94"/>
    </row>
    <row r="4273" spans="1:12" ht="15" customHeight="1">
      <c r="A4273" s="91">
        <v>2001041</v>
      </c>
      <c r="B4273" s="41" t="s">
        <v>98</v>
      </c>
      <c r="C4273" s="43">
        <v>201</v>
      </c>
      <c r="D4273" s="41" t="s">
        <v>152</v>
      </c>
      <c r="E4273" s="41">
        <v>172900</v>
      </c>
      <c r="F4273" s="201" t="s">
        <v>263</v>
      </c>
      <c r="G4273" s="41"/>
      <c r="H4273" s="41"/>
      <c r="I4273" s="41">
        <v>-118.98</v>
      </c>
      <c r="J4273" s="203"/>
      <c r="K4273" s="286" t="s">
        <v>164</v>
      </c>
      <c r="L4273" s="94"/>
    </row>
    <row r="4274" spans="1:12" ht="15" customHeight="1">
      <c r="A4274" s="91">
        <v>2001041</v>
      </c>
      <c r="B4274" s="41" t="s">
        <v>98</v>
      </c>
      <c r="C4274" s="43">
        <v>201</v>
      </c>
      <c r="D4274" s="41" t="s">
        <v>152</v>
      </c>
      <c r="E4274" s="41">
        <v>172900</v>
      </c>
      <c r="F4274" s="201" t="s">
        <v>263</v>
      </c>
      <c r="G4274" s="41"/>
      <c r="H4274" s="41"/>
      <c r="I4274" s="41">
        <v>-86</v>
      </c>
      <c r="J4274" s="203"/>
      <c r="K4274" s="286" t="s">
        <v>164</v>
      </c>
      <c r="L4274" s="94"/>
    </row>
    <row r="4275" spans="1:12" ht="15" customHeight="1">
      <c r="A4275" s="91">
        <v>2001011</v>
      </c>
      <c r="B4275" s="41" t="s">
        <v>97</v>
      </c>
      <c r="C4275" s="43">
        <v>201</v>
      </c>
      <c r="D4275" s="41" t="s">
        <v>152</v>
      </c>
      <c r="E4275" s="41">
        <v>172900</v>
      </c>
      <c r="F4275" s="201" t="s">
        <v>263</v>
      </c>
      <c r="G4275" s="41"/>
      <c r="H4275" s="41"/>
      <c r="I4275" s="41">
        <v>-22.03</v>
      </c>
      <c r="J4275" s="203"/>
      <c r="K4275" s="286" t="s">
        <v>164</v>
      </c>
      <c r="L4275" s="94"/>
    </row>
    <row r="4276" spans="1:12" ht="15" customHeight="1">
      <c r="A4276" s="91">
        <v>2001051</v>
      </c>
      <c r="B4276" s="41" t="s">
        <v>87</v>
      </c>
      <c r="C4276" s="43">
        <v>201</v>
      </c>
      <c r="D4276" s="41" t="s">
        <v>152</v>
      </c>
      <c r="E4276" s="41">
        <v>172900</v>
      </c>
      <c r="F4276" s="201" t="s">
        <v>263</v>
      </c>
      <c r="G4276" s="41"/>
      <c r="H4276" s="41"/>
      <c r="I4276" s="41">
        <v>-780.93</v>
      </c>
      <c r="J4276" s="203"/>
      <c r="K4276" s="286" t="s">
        <v>164</v>
      </c>
      <c r="L4276" s="94"/>
    </row>
    <row r="4277" spans="1:12" ht="15" customHeight="1">
      <c r="A4277" s="91">
        <v>2001021</v>
      </c>
      <c r="B4277" s="41" t="s">
        <v>89</v>
      </c>
      <c r="C4277" s="43">
        <v>201</v>
      </c>
      <c r="D4277" s="41" t="s">
        <v>152</v>
      </c>
      <c r="E4277" s="41">
        <v>172900</v>
      </c>
      <c r="F4277" s="201" t="s">
        <v>263</v>
      </c>
      <c r="G4277" s="41"/>
      <c r="H4277" s="41"/>
      <c r="I4277" s="41">
        <v>-992.68</v>
      </c>
      <c r="J4277" s="203"/>
      <c r="K4277" s="286" t="s">
        <v>164</v>
      </c>
      <c r="L4277" s="94"/>
    </row>
    <row r="4278" spans="1:12" ht="15" customHeight="1">
      <c r="A4278" s="91">
        <v>2001051</v>
      </c>
      <c r="B4278" s="41" t="s">
        <v>87</v>
      </c>
      <c r="C4278" s="43">
        <v>201</v>
      </c>
      <c r="D4278" s="41" t="s">
        <v>152</v>
      </c>
      <c r="E4278" s="41">
        <v>172900</v>
      </c>
      <c r="F4278" s="201" t="s">
        <v>263</v>
      </c>
      <c r="G4278" s="41"/>
      <c r="H4278" s="41"/>
      <c r="I4278" s="41">
        <v>-494.99</v>
      </c>
      <c r="J4278" s="203"/>
      <c r="K4278" s="286" t="s">
        <v>164</v>
      </c>
      <c r="L4278" s="94"/>
    </row>
    <row r="4279" spans="1:12" ht="15" customHeight="1">
      <c r="A4279" s="91">
        <v>2001011</v>
      </c>
      <c r="B4279" s="41" t="s">
        <v>97</v>
      </c>
      <c r="C4279" s="43">
        <v>201</v>
      </c>
      <c r="D4279" s="41" t="s">
        <v>152</v>
      </c>
      <c r="E4279" s="41">
        <v>172900</v>
      </c>
      <c r="F4279" s="201" t="s">
        <v>263</v>
      </c>
      <c r="G4279" s="41"/>
      <c r="H4279" s="41"/>
      <c r="I4279" s="41">
        <v>-247.45</v>
      </c>
      <c r="J4279" s="203"/>
      <c r="K4279" s="286" t="s">
        <v>164</v>
      </c>
      <c r="L4279" s="94"/>
    </row>
    <row r="4280" spans="1:12" ht="15" customHeight="1">
      <c r="A4280" s="91">
        <v>2001041</v>
      </c>
      <c r="B4280" s="41" t="s">
        <v>98</v>
      </c>
      <c r="C4280" s="43">
        <v>201</v>
      </c>
      <c r="D4280" s="41" t="s">
        <v>152</v>
      </c>
      <c r="E4280" s="41">
        <v>172900</v>
      </c>
      <c r="F4280" s="201" t="s">
        <v>263</v>
      </c>
      <c r="G4280" s="41"/>
      <c r="H4280" s="41"/>
      <c r="I4280" s="41">
        <v>-630.63</v>
      </c>
      <c r="J4280" s="203"/>
      <c r="K4280" s="286" t="s">
        <v>164</v>
      </c>
      <c r="L4280" s="94"/>
    </row>
    <row r="4281" spans="1:12" ht="15" customHeight="1">
      <c r="A4281" s="91">
        <v>2001021</v>
      </c>
      <c r="B4281" s="41" t="s">
        <v>89</v>
      </c>
      <c r="C4281" s="43">
        <v>201</v>
      </c>
      <c r="D4281" s="41" t="s">
        <v>152</v>
      </c>
      <c r="E4281" s="41">
        <v>172900</v>
      </c>
      <c r="F4281" s="201" t="s">
        <v>263</v>
      </c>
      <c r="G4281" s="41"/>
      <c r="H4281" s="41"/>
      <c r="I4281" s="41">
        <v>-1114.55</v>
      </c>
      <c r="J4281" s="203"/>
      <c r="K4281" s="286" t="s">
        <v>164</v>
      </c>
      <c r="L4281" s="94"/>
    </row>
    <row r="4282" spans="1:12" ht="15" customHeight="1">
      <c r="A4282" s="91">
        <v>2001011</v>
      </c>
      <c r="B4282" s="41" t="s">
        <v>97</v>
      </c>
      <c r="C4282" s="43">
        <v>201</v>
      </c>
      <c r="D4282" s="41" t="s">
        <v>152</v>
      </c>
      <c r="E4282" s="41">
        <v>172900</v>
      </c>
      <c r="F4282" s="201" t="s">
        <v>263</v>
      </c>
      <c r="G4282" s="41"/>
      <c r="H4282" s="41"/>
      <c r="I4282" s="41">
        <v>-440.56</v>
      </c>
      <c r="J4282" s="203"/>
      <c r="K4282" s="286" t="s">
        <v>164</v>
      </c>
      <c r="L4282" s="94"/>
    </row>
    <row r="4283" spans="1:12" ht="15" customHeight="1">
      <c r="A4283" s="91">
        <v>2001051</v>
      </c>
      <c r="B4283" s="41" t="s">
        <v>87</v>
      </c>
      <c r="C4283" s="43">
        <v>201</v>
      </c>
      <c r="D4283" s="41" t="s">
        <v>152</v>
      </c>
      <c r="E4283" s="41">
        <v>172900</v>
      </c>
      <c r="F4283" s="201" t="s">
        <v>263</v>
      </c>
      <c r="G4283" s="41"/>
      <c r="H4283" s="41"/>
      <c r="I4283" s="41">
        <v>-396.82</v>
      </c>
      <c r="J4283" s="203"/>
      <c r="K4283" s="286" t="s">
        <v>164</v>
      </c>
      <c r="L4283" s="94"/>
    </row>
    <row r="4284" spans="1:12" ht="15" customHeight="1">
      <c r="A4284" s="91">
        <v>2001051</v>
      </c>
      <c r="B4284" s="41" t="s">
        <v>87</v>
      </c>
      <c r="C4284" s="43">
        <v>201</v>
      </c>
      <c r="D4284" s="41" t="s">
        <v>152</v>
      </c>
      <c r="E4284" s="41">
        <v>172900</v>
      </c>
      <c r="F4284" s="201" t="s">
        <v>263</v>
      </c>
      <c r="G4284" s="41"/>
      <c r="H4284" s="41"/>
      <c r="I4284" s="41">
        <v>-428.05</v>
      </c>
      <c r="J4284" s="203"/>
      <c r="K4284" s="286" t="s">
        <v>164</v>
      </c>
      <c r="L4284" s="94"/>
    </row>
    <row r="4285" spans="1:12" ht="15" customHeight="1">
      <c r="A4285" s="91">
        <v>2001011</v>
      </c>
      <c r="B4285" s="41" t="s">
        <v>97</v>
      </c>
      <c r="C4285" s="43">
        <v>201</v>
      </c>
      <c r="D4285" s="41" t="s">
        <v>152</v>
      </c>
      <c r="E4285" s="41">
        <v>172900</v>
      </c>
      <c r="F4285" s="201" t="s">
        <v>263</v>
      </c>
      <c r="G4285" s="41"/>
      <c r="H4285" s="41"/>
      <c r="I4285" s="41">
        <v>-577.30999999999995</v>
      </c>
      <c r="J4285" s="203"/>
      <c r="K4285" s="286" t="s">
        <v>164</v>
      </c>
      <c r="L4285" s="94"/>
    </row>
    <row r="4286" spans="1:12" ht="15" customHeight="1">
      <c r="A4286" s="91">
        <v>2001041</v>
      </c>
      <c r="B4286" s="41" t="s">
        <v>98</v>
      </c>
      <c r="C4286" s="43">
        <v>201</v>
      </c>
      <c r="D4286" s="41" t="s">
        <v>152</v>
      </c>
      <c r="E4286" s="41">
        <v>172900</v>
      </c>
      <c r="F4286" s="201" t="s">
        <v>263</v>
      </c>
      <c r="G4286" s="41"/>
      <c r="H4286" s="41"/>
      <c r="I4286" s="41">
        <v>-766.4</v>
      </c>
      <c r="J4286" s="203"/>
      <c r="K4286" s="286" t="s">
        <v>164</v>
      </c>
      <c r="L4286" s="94"/>
    </row>
    <row r="4287" spans="1:12" ht="15" customHeight="1">
      <c r="A4287" s="91">
        <v>2001021</v>
      </c>
      <c r="B4287" s="41" t="s">
        <v>89</v>
      </c>
      <c r="C4287" s="43">
        <v>201</v>
      </c>
      <c r="D4287" s="41" t="s">
        <v>152</v>
      </c>
      <c r="E4287" s="41">
        <v>172900</v>
      </c>
      <c r="F4287" s="201" t="s">
        <v>263</v>
      </c>
      <c r="G4287" s="41"/>
      <c r="H4287" s="41"/>
      <c r="I4287" s="41">
        <v>-72.5</v>
      </c>
      <c r="J4287" s="203"/>
      <c r="K4287" s="286" t="s">
        <v>164</v>
      </c>
      <c r="L4287" s="94"/>
    </row>
    <row r="4288" spans="1:12" ht="15" customHeight="1">
      <c r="A4288" s="91">
        <v>2001011</v>
      </c>
      <c r="B4288" s="41" t="s">
        <v>97</v>
      </c>
      <c r="C4288" s="43">
        <v>201</v>
      </c>
      <c r="D4288" s="41" t="s">
        <v>152</v>
      </c>
      <c r="E4288" s="41">
        <v>172900</v>
      </c>
      <c r="F4288" s="201" t="s">
        <v>263</v>
      </c>
      <c r="G4288" s="41"/>
      <c r="H4288" s="41"/>
      <c r="I4288" s="41">
        <v>-123.75</v>
      </c>
      <c r="J4288" s="203"/>
      <c r="K4288" s="286" t="s">
        <v>164</v>
      </c>
      <c r="L4288" s="94"/>
    </row>
    <row r="4289" spans="1:12" ht="15" customHeight="1">
      <c r="A4289" s="91">
        <v>2001021</v>
      </c>
      <c r="B4289" s="41" t="s">
        <v>89</v>
      </c>
      <c r="C4289" s="43">
        <v>201</v>
      </c>
      <c r="D4289" s="41" t="s">
        <v>152</v>
      </c>
      <c r="E4289" s="41">
        <v>172900</v>
      </c>
      <c r="F4289" s="201" t="s">
        <v>263</v>
      </c>
      <c r="G4289" s="41"/>
      <c r="H4289" s="41"/>
      <c r="I4289" s="41">
        <v>-215.14</v>
      </c>
      <c r="J4289" s="203"/>
      <c r="K4289" s="286" t="s">
        <v>164</v>
      </c>
      <c r="L4289" s="94"/>
    </row>
    <row r="4290" spans="1:12" ht="15" customHeight="1">
      <c r="A4290" s="91">
        <v>2001011</v>
      </c>
      <c r="B4290" s="41" t="s">
        <v>97</v>
      </c>
      <c r="C4290" s="43">
        <v>201</v>
      </c>
      <c r="D4290" s="41" t="s">
        <v>152</v>
      </c>
      <c r="E4290" s="41">
        <v>172900</v>
      </c>
      <c r="F4290" s="201" t="s">
        <v>263</v>
      </c>
      <c r="G4290" s="41"/>
      <c r="H4290" s="41"/>
      <c r="I4290" s="41">
        <v>-46.14</v>
      </c>
      <c r="J4290" s="203"/>
      <c r="K4290" s="286" t="s">
        <v>164</v>
      </c>
      <c r="L4290" s="94"/>
    </row>
    <row r="4291" spans="1:12" ht="15" customHeight="1">
      <c r="A4291" s="91">
        <v>2001011</v>
      </c>
      <c r="B4291" s="41" t="s">
        <v>97</v>
      </c>
      <c r="C4291" s="43">
        <v>201</v>
      </c>
      <c r="D4291" s="41" t="s">
        <v>152</v>
      </c>
      <c r="E4291" s="41">
        <v>172900</v>
      </c>
      <c r="F4291" s="201" t="s">
        <v>263</v>
      </c>
      <c r="G4291" s="41"/>
      <c r="H4291" s="41"/>
      <c r="I4291" s="41">
        <v>-261.18</v>
      </c>
      <c r="J4291" s="203"/>
      <c r="K4291" s="286" t="s">
        <v>164</v>
      </c>
      <c r="L4291" s="94"/>
    </row>
    <row r="4292" spans="1:12" ht="15" customHeight="1">
      <c r="A4292" s="91">
        <v>2001051</v>
      </c>
      <c r="B4292" s="41" t="s">
        <v>87</v>
      </c>
      <c r="C4292" s="43">
        <v>201</v>
      </c>
      <c r="D4292" s="41" t="s">
        <v>152</v>
      </c>
      <c r="E4292" s="41">
        <v>172900</v>
      </c>
      <c r="F4292" s="201" t="s">
        <v>263</v>
      </c>
      <c r="G4292" s="41"/>
      <c r="H4292" s="41"/>
      <c r="I4292" s="41">
        <v>-252.75</v>
      </c>
      <c r="J4292" s="203"/>
      <c r="K4292" s="286" t="s">
        <v>164</v>
      </c>
      <c r="L4292" s="94"/>
    </row>
    <row r="4293" spans="1:12" ht="15" customHeight="1">
      <c r="A4293" s="91">
        <v>2001021</v>
      </c>
      <c r="B4293" s="41" t="s">
        <v>89</v>
      </c>
      <c r="C4293" s="43">
        <v>201</v>
      </c>
      <c r="D4293" s="41" t="s">
        <v>152</v>
      </c>
      <c r="E4293" s="41">
        <v>172900</v>
      </c>
      <c r="F4293" s="201" t="s">
        <v>263</v>
      </c>
      <c r="G4293" s="41"/>
      <c r="H4293" s="41"/>
      <c r="I4293" s="41">
        <v>-119.8</v>
      </c>
      <c r="J4293" s="203"/>
      <c r="K4293" s="286" t="s">
        <v>164</v>
      </c>
      <c r="L4293" s="94"/>
    </row>
    <row r="4294" spans="1:12" ht="15" customHeight="1">
      <c r="A4294" s="91">
        <v>2001041</v>
      </c>
      <c r="B4294" s="41" t="s">
        <v>98</v>
      </c>
      <c r="C4294" s="43">
        <v>201</v>
      </c>
      <c r="D4294" s="41" t="s">
        <v>152</v>
      </c>
      <c r="E4294" s="41">
        <v>172900</v>
      </c>
      <c r="F4294" s="201" t="s">
        <v>263</v>
      </c>
      <c r="G4294" s="41"/>
      <c r="H4294" s="41"/>
      <c r="I4294" s="41">
        <v>-59.25</v>
      </c>
      <c r="J4294" s="203"/>
      <c r="K4294" s="286" t="s">
        <v>164</v>
      </c>
      <c r="L4294" s="94"/>
    </row>
    <row r="4295" spans="1:12" ht="15" customHeight="1">
      <c r="A4295" s="91">
        <v>2001041</v>
      </c>
      <c r="B4295" s="41" t="s">
        <v>98</v>
      </c>
      <c r="C4295" s="43">
        <v>201</v>
      </c>
      <c r="D4295" s="41" t="s">
        <v>152</v>
      </c>
      <c r="E4295" s="41">
        <v>172900</v>
      </c>
      <c r="F4295" s="201" t="s">
        <v>263</v>
      </c>
      <c r="G4295" s="41"/>
      <c r="H4295" s="41"/>
      <c r="I4295" s="41">
        <v>-504.84</v>
      </c>
      <c r="J4295" s="203"/>
      <c r="K4295" s="286" t="s">
        <v>164</v>
      </c>
      <c r="L4295" s="94"/>
    </row>
    <row r="4296" spans="1:12" ht="15" customHeight="1">
      <c r="A4296" s="91">
        <v>2001051</v>
      </c>
      <c r="B4296" s="41" t="s">
        <v>87</v>
      </c>
      <c r="C4296" s="43">
        <v>201</v>
      </c>
      <c r="D4296" s="41" t="s">
        <v>152</v>
      </c>
      <c r="E4296" s="41">
        <v>172900</v>
      </c>
      <c r="F4296" s="201" t="s">
        <v>263</v>
      </c>
      <c r="G4296" s="41"/>
      <c r="H4296" s="41"/>
      <c r="I4296" s="41">
        <v>-102.48</v>
      </c>
      <c r="J4296" s="203"/>
      <c r="K4296" s="286" t="s">
        <v>164</v>
      </c>
      <c r="L4296" s="94"/>
    </row>
    <row r="4297" spans="1:12" ht="15" customHeight="1">
      <c r="A4297" s="91">
        <v>2001041</v>
      </c>
      <c r="B4297" s="41" t="s">
        <v>98</v>
      </c>
      <c r="C4297" s="43">
        <v>201</v>
      </c>
      <c r="D4297" s="41" t="s">
        <v>152</v>
      </c>
      <c r="E4297" s="41">
        <v>172900</v>
      </c>
      <c r="F4297" s="201" t="s">
        <v>263</v>
      </c>
      <c r="G4297" s="41"/>
      <c r="H4297" s="41"/>
      <c r="I4297" s="41">
        <v>-104.25</v>
      </c>
      <c r="J4297" s="203"/>
      <c r="K4297" s="286" t="s">
        <v>164</v>
      </c>
      <c r="L4297" s="94"/>
    </row>
    <row r="4298" spans="1:12" ht="15" customHeight="1">
      <c r="A4298" s="91">
        <v>2001041</v>
      </c>
      <c r="B4298" s="41" t="s">
        <v>98</v>
      </c>
      <c r="C4298" s="43">
        <v>201</v>
      </c>
      <c r="D4298" s="41" t="s">
        <v>152</v>
      </c>
      <c r="E4298" s="41">
        <v>172900</v>
      </c>
      <c r="F4298" s="201" t="s">
        <v>263</v>
      </c>
      <c r="G4298" s="41"/>
      <c r="H4298" s="41"/>
      <c r="I4298" s="41">
        <v>-304.39999999999998</v>
      </c>
      <c r="J4298" s="203"/>
      <c r="K4298" s="286" t="s">
        <v>164</v>
      </c>
      <c r="L4298" s="94"/>
    </row>
    <row r="4299" spans="1:12" ht="15" customHeight="1">
      <c r="A4299" s="91">
        <v>2001041</v>
      </c>
      <c r="B4299" s="41" t="s">
        <v>98</v>
      </c>
      <c r="C4299" s="43">
        <v>201</v>
      </c>
      <c r="D4299" s="41" t="s">
        <v>152</v>
      </c>
      <c r="E4299" s="41">
        <v>172900</v>
      </c>
      <c r="F4299" s="201" t="s">
        <v>263</v>
      </c>
      <c r="G4299" s="41"/>
      <c r="H4299" s="41"/>
      <c r="I4299" s="41">
        <v>-147.5</v>
      </c>
      <c r="J4299" s="203"/>
      <c r="K4299" s="286" t="s">
        <v>164</v>
      </c>
      <c r="L4299" s="94"/>
    </row>
    <row r="4300" spans="1:12" ht="15" customHeight="1">
      <c r="A4300" s="91">
        <v>2001051</v>
      </c>
      <c r="B4300" s="41" t="s">
        <v>87</v>
      </c>
      <c r="C4300" s="43">
        <v>201</v>
      </c>
      <c r="D4300" s="41" t="s">
        <v>152</v>
      </c>
      <c r="E4300" s="41">
        <v>172900</v>
      </c>
      <c r="F4300" s="201" t="s">
        <v>263</v>
      </c>
      <c r="G4300" s="41"/>
      <c r="H4300" s="41"/>
      <c r="I4300" s="41">
        <v>-238.25</v>
      </c>
      <c r="J4300" s="203"/>
      <c r="K4300" s="286" t="s">
        <v>164</v>
      </c>
      <c r="L4300" s="94"/>
    </row>
    <row r="4301" spans="1:12" ht="15" customHeight="1">
      <c r="A4301" s="91">
        <v>2001011</v>
      </c>
      <c r="B4301" s="41" t="s">
        <v>97</v>
      </c>
      <c r="C4301" s="43">
        <v>201</v>
      </c>
      <c r="D4301" s="41" t="s">
        <v>152</v>
      </c>
      <c r="E4301" s="41">
        <v>172900</v>
      </c>
      <c r="F4301" s="201" t="s">
        <v>263</v>
      </c>
      <c r="G4301" s="41"/>
      <c r="H4301" s="41"/>
      <c r="I4301" s="41">
        <v>-227.33</v>
      </c>
      <c r="J4301" s="203"/>
      <c r="K4301" s="286" t="s">
        <v>164</v>
      </c>
      <c r="L4301" s="94"/>
    </row>
    <row r="4302" spans="1:12" ht="15" customHeight="1">
      <c r="A4302" s="91">
        <v>2001011</v>
      </c>
      <c r="B4302" s="41" t="s">
        <v>97</v>
      </c>
      <c r="C4302" s="43">
        <v>201</v>
      </c>
      <c r="D4302" s="41" t="s">
        <v>152</v>
      </c>
      <c r="E4302" s="41">
        <v>172900</v>
      </c>
      <c r="F4302" s="201" t="s">
        <v>263</v>
      </c>
      <c r="G4302" s="41"/>
      <c r="H4302" s="41"/>
      <c r="I4302" s="41">
        <v>-46.14</v>
      </c>
      <c r="J4302" s="203"/>
      <c r="K4302" s="286" t="s">
        <v>164</v>
      </c>
      <c r="L4302" s="94"/>
    </row>
    <row r="4303" spans="1:12" ht="15" customHeight="1">
      <c r="A4303" s="91">
        <v>2001021</v>
      </c>
      <c r="B4303" s="41" t="s">
        <v>89</v>
      </c>
      <c r="C4303" s="43">
        <v>201</v>
      </c>
      <c r="D4303" s="41" t="s">
        <v>152</v>
      </c>
      <c r="E4303" s="41">
        <v>172900</v>
      </c>
      <c r="F4303" s="201" t="s">
        <v>263</v>
      </c>
      <c r="G4303" s="41"/>
      <c r="H4303" s="41"/>
      <c r="I4303" s="41">
        <v>-590.48</v>
      </c>
      <c r="J4303" s="203"/>
      <c r="K4303" s="286" t="s">
        <v>164</v>
      </c>
      <c r="L4303" s="94"/>
    </row>
    <row r="4304" spans="1:12" ht="15" customHeight="1">
      <c r="A4304" s="91">
        <v>2001011</v>
      </c>
      <c r="B4304" s="41" t="s">
        <v>97</v>
      </c>
      <c r="C4304" s="43">
        <v>201</v>
      </c>
      <c r="D4304" s="41" t="s">
        <v>152</v>
      </c>
      <c r="E4304" s="41">
        <v>172900</v>
      </c>
      <c r="F4304" s="201" t="s">
        <v>263</v>
      </c>
      <c r="G4304" s="41"/>
      <c r="H4304" s="41"/>
      <c r="I4304" s="41">
        <v>-23.68</v>
      </c>
      <c r="J4304" s="203"/>
      <c r="K4304" s="286" t="s">
        <v>164</v>
      </c>
      <c r="L4304" s="94"/>
    </row>
    <row r="4305" spans="1:12" ht="15" customHeight="1">
      <c r="A4305" s="91">
        <v>2001041</v>
      </c>
      <c r="B4305" s="41" t="s">
        <v>98</v>
      </c>
      <c r="C4305" s="43">
        <v>201</v>
      </c>
      <c r="D4305" s="41" t="s">
        <v>152</v>
      </c>
      <c r="E4305" s="41">
        <v>172900</v>
      </c>
      <c r="F4305" s="201" t="s">
        <v>263</v>
      </c>
      <c r="G4305" s="41"/>
      <c r="H4305" s="41"/>
      <c r="I4305" s="41">
        <v>-745.39</v>
      </c>
      <c r="J4305" s="203"/>
      <c r="K4305" s="286" t="s">
        <v>164</v>
      </c>
      <c r="L4305" s="94"/>
    </row>
    <row r="4306" spans="1:12" ht="15" customHeight="1">
      <c r="A4306" s="91">
        <v>2001051</v>
      </c>
      <c r="B4306" s="41" t="s">
        <v>87</v>
      </c>
      <c r="C4306" s="43">
        <v>201</v>
      </c>
      <c r="D4306" s="41" t="s">
        <v>152</v>
      </c>
      <c r="E4306" s="41">
        <v>172900</v>
      </c>
      <c r="F4306" s="201" t="s">
        <v>263</v>
      </c>
      <c r="G4306" s="41"/>
      <c r="H4306" s="41"/>
      <c r="I4306" s="41">
        <v>-480.56</v>
      </c>
      <c r="J4306" s="203"/>
      <c r="K4306" s="286" t="s">
        <v>164</v>
      </c>
      <c r="L4306" s="94"/>
    </row>
    <row r="4307" spans="1:12" ht="15" customHeight="1">
      <c r="A4307" s="91">
        <v>2001041</v>
      </c>
      <c r="B4307" s="41" t="s">
        <v>98</v>
      </c>
      <c r="C4307" s="43">
        <v>201</v>
      </c>
      <c r="D4307" s="41" t="s">
        <v>152</v>
      </c>
      <c r="E4307" s="41">
        <v>172900</v>
      </c>
      <c r="F4307" s="201" t="s">
        <v>263</v>
      </c>
      <c r="G4307" s="41"/>
      <c r="H4307" s="41"/>
      <c r="I4307" s="41">
        <v>-21.02</v>
      </c>
      <c r="J4307" s="203"/>
      <c r="K4307" s="286" t="s">
        <v>164</v>
      </c>
      <c r="L4307" s="94"/>
    </row>
    <row r="4308" spans="1:12" ht="15" customHeight="1">
      <c r="A4308" s="91">
        <v>2001041</v>
      </c>
      <c r="B4308" s="41" t="s">
        <v>98</v>
      </c>
      <c r="C4308" s="43">
        <v>201</v>
      </c>
      <c r="D4308" s="41" t="s">
        <v>152</v>
      </c>
      <c r="E4308" s="41">
        <v>172900</v>
      </c>
      <c r="F4308" s="201" t="s">
        <v>263</v>
      </c>
      <c r="G4308" s="41"/>
      <c r="H4308" s="41"/>
      <c r="I4308" s="41">
        <v>-879.89</v>
      </c>
      <c r="J4308" s="203"/>
      <c r="K4308" s="286" t="s">
        <v>164</v>
      </c>
      <c r="L4308" s="94"/>
    </row>
    <row r="4309" spans="1:12" ht="15" customHeight="1">
      <c r="A4309" s="91">
        <v>2001011</v>
      </c>
      <c r="B4309" s="41" t="s">
        <v>97</v>
      </c>
      <c r="C4309" s="43">
        <v>201</v>
      </c>
      <c r="D4309" s="41" t="s">
        <v>152</v>
      </c>
      <c r="E4309" s="41">
        <v>172900</v>
      </c>
      <c r="F4309" s="201" t="s">
        <v>263</v>
      </c>
      <c r="G4309" s="41"/>
      <c r="H4309" s="41"/>
      <c r="I4309" s="41">
        <v>-3304</v>
      </c>
      <c r="J4309" s="203"/>
      <c r="K4309" s="286" t="s">
        <v>164</v>
      </c>
      <c r="L4309" s="94"/>
    </row>
    <row r="4310" spans="1:12" ht="15" customHeight="1">
      <c r="A4310" s="91">
        <v>2001041</v>
      </c>
      <c r="B4310" s="41" t="s">
        <v>98</v>
      </c>
      <c r="C4310" s="43">
        <v>201</v>
      </c>
      <c r="D4310" s="41" t="s">
        <v>152</v>
      </c>
      <c r="E4310" s="41">
        <v>172900</v>
      </c>
      <c r="F4310" s="201" t="s">
        <v>263</v>
      </c>
      <c r="G4310" s="41"/>
      <c r="H4310" s="41"/>
      <c r="I4310" s="41">
        <v>-629.02</v>
      </c>
      <c r="J4310" s="203"/>
      <c r="K4310" s="286" t="s">
        <v>164</v>
      </c>
      <c r="L4310" s="94"/>
    </row>
    <row r="4311" spans="1:12" ht="15" customHeight="1">
      <c r="A4311" s="91">
        <v>2001041</v>
      </c>
      <c r="B4311" s="41" t="s">
        <v>98</v>
      </c>
      <c r="C4311" s="43">
        <v>201</v>
      </c>
      <c r="D4311" s="41" t="s">
        <v>152</v>
      </c>
      <c r="E4311" s="41">
        <v>172900</v>
      </c>
      <c r="F4311" s="201" t="s">
        <v>263</v>
      </c>
      <c r="G4311" s="41"/>
      <c r="H4311" s="41"/>
      <c r="I4311" s="41">
        <v>-310</v>
      </c>
      <c r="J4311" s="203"/>
      <c r="K4311" s="286" t="s">
        <v>164</v>
      </c>
      <c r="L4311" s="94"/>
    </row>
    <row r="4312" spans="1:12" ht="15" customHeight="1">
      <c r="A4312" s="91">
        <v>2001021</v>
      </c>
      <c r="B4312" s="41" t="s">
        <v>89</v>
      </c>
      <c r="C4312" s="43">
        <v>201</v>
      </c>
      <c r="D4312" s="41" t="s">
        <v>152</v>
      </c>
      <c r="E4312" s="41">
        <v>172900</v>
      </c>
      <c r="F4312" s="201" t="s">
        <v>263</v>
      </c>
      <c r="G4312" s="41"/>
      <c r="H4312" s="41"/>
      <c r="I4312" s="41">
        <v>-322.93</v>
      </c>
      <c r="J4312" s="203"/>
      <c r="K4312" s="286" t="s">
        <v>164</v>
      </c>
      <c r="L4312" s="94"/>
    </row>
    <row r="4313" spans="1:12" ht="15" customHeight="1">
      <c r="A4313" s="91">
        <v>2001051</v>
      </c>
      <c r="B4313" s="41" t="s">
        <v>87</v>
      </c>
      <c r="C4313" s="43">
        <v>201</v>
      </c>
      <c r="D4313" s="41" t="s">
        <v>152</v>
      </c>
      <c r="E4313" s="41">
        <v>172900</v>
      </c>
      <c r="F4313" s="201" t="s">
        <v>263</v>
      </c>
      <c r="G4313" s="41"/>
      <c r="H4313" s="41"/>
      <c r="I4313" s="41">
        <v>-58.48</v>
      </c>
      <c r="J4313" s="203"/>
      <c r="K4313" s="286" t="s">
        <v>164</v>
      </c>
      <c r="L4313" s="94"/>
    </row>
    <row r="4314" spans="1:12" ht="15" customHeight="1">
      <c r="A4314" s="91">
        <v>2001041</v>
      </c>
      <c r="B4314" s="41" t="s">
        <v>98</v>
      </c>
      <c r="C4314" s="43">
        <v>201</v>
      </c>
      <c r="D4314" s="41" t="s">
        <v>152</v>
      </c>
      <c r="E4314" s="41">
        <v>172900</v>
      </c>
      <c r="F4314" s="201" t="s">
        <v>263</v>
      </c>
      <c r="G4314" s="41"/>
      <c r="H4314" s="41"/>
      <c r="I4314" s="41">
        <v>-107.14</v>
      </c>
      <c r="J4314" s="203"/>
      <c r="K4314" s="286" t="s">
        <v>164</v>
      </c>
      <c r="L4314" s="94"/>
    </row>
    <row r="4315" spans="1:12" ht="15" customHeight="1">
      <c r="A4315" s="91">
        <v>2001041</v>
      </c>
      <c r="B4315" s="41" t="s">
        <v>98</v>
      </c>
      <c r="C4315" s="43">
        <v>201</v>
      </c>
      <c r="D4315" s="41" t="s">
        <v>152</v>
      </c>
      <c r="E4315" s="41">
        <v>172900</v>
      </c>
      <c r="F4315" s="201" t="s">
        <v>263</v>
      </c>
      <c r="G4315" s="41"/>
      <c r="H4315" s="41"/>
      <c r="I4315" s="41">
        <v>-97.5</v>
      </c>
      <c r="J4315" s="203"/>
      <c r="K4315" s="286" t="s">
        <v>164</v>
      </c>
      <c r="L4315" s="94"/>
    </row>
    <row r="4316" spans="1:12" ht="15" customHeight="1">
      <c r="A4316" s="91">
        <v>2001051</v>
      </c>
      <c r="B4316" s="41" t="s">
        <v>87</v>
      </c>
      <c r="C4316" s="43">
        <v>201</v>
      </c>
      <c r="D4316" s="41" t="s">
        <v>152</v>
      </c>
      <c r="E4316" s="41">
        <v>172900</v>
      </c>
      <c r="F4316" s="201" t="s">
        <v>263</v>
      </c>
      <c r="G4316" s="41"/>
      <c r="H4316" s="41"/>
      <c r="I4316" s="41">
        <v>-305.23</v>
      </c>
      <c r="J4316" s="203"/>
      <c r="K4316" s="286" t="s">
        <v>164</v>
      </c>
      <c r="L4316" s="94"/>
    </row>
    <row r="4317" spans="1:12" ht="15" customHeight="1">
      <c r="A4317" s="91">
        <v>2001051</v>
      </c>
      <c r="B4317" s="41" t="s">
        <v>87</v>
      </c>
      <c r="C4317" s="43">
        <v>201</v>
      </c>
      <c r="D4317" s="41" t="s">
        <v>152</v>
      </c>
      <c r="E4317" s="41">
        <v>172900</v>
      </c>
      <c r="F4317" s="201" t="s">
        <v>263</v>
      </c>
      <c r="G4317" s="41"/>
      <c r="H4317" s="41"/>
      <c r="I4317" s="41">
        <v>-133.9</v>
      </c>
      <c r="J4317" s="203"/>
      <c r="K4317" s="286" t="s">
        <v>164</v>
      </c>
      <c r="L4317" s="94"/>
    </row>
    <row r="4318" spans="1:12" ht="15" customHeight="1">
      <c r="A4318" s="91">
        <v>2001051</v>
      </c>
      <c r="B4318" s="41" t="s">
        <v>87</v>
      </c>
      <c r="C4318" s="43">
        <v>201</v>
      </c>
      <c r="D4318" s="41" t="s">
        <v>152</v>
      </c>
      <c r="E4318" s="41">
        <v>172900</v>
      </c>
      <c r="F4318" s="201" t="s">
        <v>263</v>
      </c>
      <c r="G4318" s="41"/>
      <c r="H4318" s="41"/>
      <c r="I4318" s="41">
        <v>-53.71</v>
      </c>
      <c r="J4318" s="203"/>
      <c r="K4318" s="286" t="s">
        <v>164</v>
      </c>
      <c r="L4318" s="94"/>
    </row>
    <row r="4319" spans="1:12" ht="15" customHeight="1">
      <c r="A4319" s="91">
        <v>2001051</v>
      </c>
      <c r="B4319" s="41" t="s">
        <v>87</v>
      </c>
      <c r="C4319" s="43">
        <v>201</v>
      </c>
      <c r="D4319" s="41" t="s">
        <v>152</v>
      </c>
      <c r="E4319" s="41">
        <v>172900</v>
      </c>
      <c r="F4319" s="201" t="s">
        <v>263</v>
      </c>
      <c r="G4319" s="41"/>
      <c r="H4319" s="41"/>
      <c r="I4319" s="41">
        <v>-1120</v>
      </c>
      <c r="J4319" s="203"/>
      <c r="K4319" s="286" t="s">
        <v>164</v>
      </c>
      <c r="L4319" s="94"/>
    </row>
    <row r="4320" spans="1:12" ht="15" customHeight="1">
      <c r="A4320" s="91">
        <v>2001051</v>
      </c>
      <c r="B4320" s="41" t="s">
        <v>87</v>
      </c>
      <c r="C4320" s="43">
        <v>201</v>
      </c>
      <c r="D4320" s="41" t="s">
        <v>152</v>
      </c>
      <c r="E4320" s="41">
        <v>172900</v>
      </c>
      <c r="F4320" s="201" t="s">
        <v>263</v>
      </c>
      <c r="G4320" s="41"/>
      <c r="H4320" s="41"/>
      <c r="I4320" s="41">
        <v>-426.3</v>
      </c>
      <c r="J4320" s="203"/>
      <c r="K4320" s="286" t="s">
        <v>164</v>
      </c>
      <c r="L4320" s="94"/>
    </row>
    <row r="4321" spans="1:12" ht="15" customHeight="1">
      <c r="A4321" s="91">
        <v>2001041</v>
      </c>
      <c r="B4321" s="41" t="s">
        <v>98</v>
      </c>
      <c r="C4321" s="43">
        <v>201</v>
      </c>
      <c r="D4321" s="41" t="s">
        <v>152</v>
      </c>
      <c r="E4321" s="41">
        <v>172900</v>
      </c>
      <c r="F4321" s="201" t="s">
        <v>263</v>
      </c>
      <c r="G4321" s="41"/>
      <c r="H4321" s="41"/>
      <c r="I4321" s="41">
        <v>-921.04</v>
      </c>
      <c r="J4321" s="203"/>
      <c r="K4321" s="286" t="s">
        <v>164</v>
      </c>
      <c r="L4321" s="94"/>
    </row>
    <row r="4322" spans="1:12" ht="15" customHeight="1">
      <c r="A4322" s="91">
        <v>2001021</v>
      </c>
      <c r="B4322" s="41" t="s">
        <v>89</v>
      </c>
      <c r="C4322" s="43">
        <v>201</v>
      </c>
      <c r="D4322" s="41" t="s">
        <v>152</v>
      </c>
      <c r="E4322" s="41">
        <v>172900</v>
      </c>
      <c r="F4322" s="201" t="s">
        <v>263</v>
      </c>
      <c r="G4322" s="41"/>
      <c r="H4322" s="41"/>
      <c r="I4322" s="41">
        <v>-321.86</v>
      </c>
      <c r="J4322" s="203"/>
      <c r="K4322" s="286" t="s">
        <v>164</v>
      </c>
      <c r="L4322" s="94"/>
    </row>
    <row r="4323" spans="1:12" ht="15" customHeight="1">
      <c r="A4323" s="91">
        <v>2001021</v>
      </c>
      <c r="B4323" s="41" t="s">
        <v>89</v>
      </c>
      <c r="C4323" s="43">
        <v>201</v>
      </c>
      <c r="D4323" s="41" t="s">
        <v>152</v>
      </c>
      <c r="E4323" s="41">
        <v>172900</v>
      </c>
      <c r="F4323" s="201" t="s">
        <v>263</v>
      </c>
      <c r="G4323" s="41"/>
      <c r="H4323" s="41"/>
      <c r="I4323" s="41">
        <v>-214.37</v>
      </c>
      <c r="J4323" s="203"/>
      <c r="K4323" s="286" t="s">
        <v>164</v>
      </c>
      <c r="L4323" s="94"/>
    </row>
    <row r="4324" spans="1:12" ht="15" customHeight="1">
      <c r="A4324" s="91">
        <v>2001021</v>
      </c>
      <c r="B4324" s="41" t="s">
        <v>89</v>
      </c>
      <c r="C4324" s="43">
        <v>201</v>
      </c>
      <c r="D4324" s="41" t="s">
        <v>152</v>
      </c>
      <c r="E4324" s="41">
        <v>172900</v>
      </c>
      <c r="F4324" s="201" t="s">
        <v>263</v>
      </c>
      <c r="G4324" s="41"/>
      <c r="H4324" s="41"/>
      <c r="I4324" s="41">
        <v>-219.77</v>
      </c>
      <c r="J4324" s="203"/>
      <c r="K4324" s="286" t="s">
        <v>164</v>
      </c>
      <c r="L4324" s="94"/>
    </row>
    <row r="4325" spans="1:12" ht="15" customHeight="1">
      <c r="A4325" s="91">
        <v>2001021</v>
      </c>
      <c r="B4325" s="41" t="s">
        <v>89</v>
      </c>
      <c r="C4325" s="43">
        <v>201</v>
      </c>
      <c r="D4325" s="41" t="s">
        <v>152</v>
      </c>
      <c r="E4325" s="41">
        <v>172900</v>
      </c>
      <c r="F4325" s="201" t="s">
        <v>263</v>
      </c>
      <c r="G4325" s="41"/>
      <c r="H4325" s="41"/>
      <c r="I4325" s="41">
        <v>-391.88</v>
      </c>
      <c r="J4325" s="203"/>
      <c r="K4325" s="286" t="s">
        <v>164</v>
      </c>
      <c r="L4325" s="94"/>
    </row>
    <row r="4326" spans="1:12" ht="15" customHeight="1">
      <c r="A4326" s="91">
        <v>2001011</v>
      </c>
      <c r="B4326" s="41" t="s">
        <v>97</v>
      </c>
      <c r="C4326" s="43">
        <v>201</v>
      </c>
      <c r="D4326" s="41" t="s">
        <v>152</v>
      </c>
      <c r="E4326" s="41">
        <v>172900</v>
      </c>
      <c r="F4326" s="201" t="s">
        <v>263</v>
      </c>
      <c r="G4326" s="41"/>
      <c r="H4326" s="41"/>
      <c r="I4326" s="41">
        <v>-81</v>
      </c>
      <c r="J4326" s="203"/>
      <c r="K4326" s="286" t="s">
        <v>164</v>
      </c>
      <c r="L4326" s="94"/>
    </row>
    <row r="4327" spans="1:12" ht="15" customHeight="1">
      <c r="A4327" s="91">
        <v>2001011</v>
      </c>
      <c r="B4327" s="41" t="s">
        <v>97</v>
      </c>
      <c r="C4327" s="43">
        <v>201</v>
      </c>
      <c r="D4327" s="41" t="s">
        <v>152</v>
      </c>
      <c r="E4327" s="41">
        <v>172900</v>
      </c>
      <c r="F4327" s="201" t="s">
        <v>263</v>
      </c>
      <c r="G4327" s="41"/>
      <c r="H4327" s="41"/>
      <c r="I4327" s="41">
        <v>-90.12</v>
      </c>
      <c r="J4327" s="203"/>
      <c r="K4327" s="286" t="s">
        <v>164</v>
      </c>
      <c r="L4327" s="94"/>
    </row>
    <row r="4328" spans="1:12" ht="15" customHeight="1">
      <c r="A4328" s="91">
        <v>2001011</v>
      </c>
      <c r="B4328" s="41" t="s">
        <v>97</v>
      </c>
      <c r="C4328" s="43">
        <v>201</v>
      </c>
      <c r="D4328" s="41" t="s">
        <v>152</v>
      </c>
      <c r="E4328" s="41">
        <v>172900</v>
      </c>
      <c r="F4328" s="201" t="s">
        <v>263</v>
      </c>
      <c r="G4328" s="41"/>
      <c r="H4328" s="41"/>
      <c r="I4328" s="41">
        <v>-34.979999999999997</v>
      </c>
      <c r="J4328" s="203"/>
      <c r="K4328" s="286" t="s">
        <v>164</v>
      </c>
      <c r="L4328" s="94"/>
    </row>
    <row r="4329" spans="1:12" ht="15" customHeight="1">
      <c r="A4329" s="91">
        <v>2001011</v>
      </c>
      <c r="B4329" s="41" t="s">
        <v>97</v>
      </c>
      <c r="C4329" s="43">
        <v>201</v>
      </c>
      <c r="D4329" s="41" t="s">
        <v>152</v>
      </c>
      <c r="E4329" s="41">
        <v>172900</v>
      </c>
      <c r="F4329" s="201" t="s">
        <v>263</v>
      </c>
      <c r="G4329" s="41"/>
      <c r="H4329" s="41"/>
      <c r="I4329" s="41">
        <v>-57.84</v>
      </c>
      <c r="J4329" s="203"/>
      <c r="K4329" s="286" t="s">
        <v>164</v>
      </c>
      <c r="L4329" s="94"/>
    </row>
    <row r="4330" spans="1:12" ht="15" customHeight="1">
      <c r="A4330" s="91">
        <v>2001011</v>
      </c>
      <c r="B4330" s="41" t="s">
        <v>97</v>
      </c>
      <c r="C4330" s="43">
        <v>201</v>
      </c>
      <c r="D4330" s="41" t="s">
        <v>152</v>
      </c>
      <c r="E4330" s="41">
        <v>172900</v>
      </c>
      <c r="F4330" s="201" t="s">
        <v>263</v>
      </c>
      <c r="G4330" s="41"/>
      <c r="H4330" s="41"/>
      <c r="I4330" s="41">
        <v>-404.82</v>
      </c>
      <c r="J4330" s="203"/>
      <c r="K4330" s="286" t="s">
        <v>164</v>
      </c>
      <c r="L4330" s="94"/>
    </row>
    <row r="4331" spans="1:12" ht="15" customHeight="1">
      <c r="A4331" s="91">
        <v>2001011</v>
      </c>
      <c r="B4331" s="41" t="s">
        <v>97</v>
      </c>
      <c r="C4331" s="43">
        <v>201</v>
      </c>
      <c r="D4331" s="41" t="s">
        <v>152</v>
      </c>
      <c r="E4331" s="41">
        <v>172900</v>
      </c>
      <c r="F4331" s="201" t="s">
        <v>263</v>
      </c>
      <c r="G4331" s="41"/>
      <c r="H4331" s="41"/>
      <c r="I4331" s="41">
        <v>-46.14</v>
      </c>
      <c r="J4331" s="203"/>
      <c r="K4331" s="286" t="s">
        <v>164</v>
      </c>
      <c r="L4331" s="94"/>
    </row>
    <row r="4332" spans="1:12" ht="15" customHeight="1">
      <c r="A4332" s="91">
        <v>2001011</v>
      </c>
      <c r="B4332" s="41" t="s">
        <v>97</v>
      </c>
      <c r="C4332" s="43">
        <v>201</v>
      </c>
      <c r="D4332" s="41" t="s">
        <v>152</v>
      </c>
      <c r="E4332" s="41">
        <v>172900</v>
      </c>
      <c r="F4332" s="201" t="s">
        <v>263</v>
      </c>
      <c r="G4332" s="41"/>
      <c r="H4332" s="41"/>
      <c r="I4332" s="41">
        <v>-56.56</v>
      </c>
      <c r="J4332" s="203"/>
      <c r="K4332" s="286" t="s">
        <v>164</v>
      </c>
      <c r="L4332" s="94"/>
    </row>
    <row r="4333" spans="1:12" ht="15" customHeight="1">
      <c r="A4333" s="91">
        <v>2001011</v>
      </c>
      <c r="B4333" s="41" t="s">
        <v>97</v>
      </c>
      <c r="C4333" s="43">
        <v>201</v>
      </c>
      <c r="D4333" s="41" t="s">
        <v>152</v>
      </c>
      <c r="E4333" s="41">
        <v>172900</v>
      </c>
      <c r="F4333" s="201" t="s">
        <v>263</v>
      </c>
      <c r="G4333" s="41"/>
      <c r="H4333" s="41"/>
      <c r="I4333" s="41">
        <v>-638.91</v>
      </c>
      <c r="J4333" s="203"/>
      <c r="K4333" s="286" t="s">
        <v>164</v>
      </c>
      <c r="L4333" s="94"/>
    </row>
    <row r="4334" spans="1:12" ht="15" customHeight="1">
      <c r="A4334" s="91">
        <v>2001021</v>
      </c>
      <c r="B4334" s="41" t="s">
        <v>89</v>
      </c>
      <c r="C4334" s="43">
        <v>201</v>
      </c>
      <c r="D4334" s="41" t="s">
        <v>152</v>
      </c>
      <c r="E4334" s="41">
        <v>172900</v>
      </c>
      <c r="F4334" s="201" t="s">
        <v>263</v>
      </c>
      <c r="G4334" s="41"/>
      <c r="H4334" s="41"/>
      <c r="I4334" s="41">
        <v>-761.53</v>
      </c>
      <c r="J4334" s="203"/>
      <c r="K4334" s="286" t="s">
        <v>164</v>
      </c>
      <c r="L4334" s="94"/>
    </row>
    <row r="4335" spans="1:12" ht="15" customHeight="1">
      <c r="A4335" s="91">
        <v>2001021</v>
      </c>
      <c r="B4335" s="41" t="s">
        <v>89</v>
      </c>
      <c r="C4335" s="43">
        <v>201</v>
      </c>
      <c r="D4335" s="41" t="s">
        <v>152</v>
      </c>
      <c r="E4335" s="41">
        <v>172900</v>
      </c>
      <c r="F4335" s="201" t="s">
        <v>263</v>
      </c>
      <c r="G4335" s="41"/>
      <c r="H4335" s="41"/>
      <c r="I4335" s="41">
        <v>-443.72</v>
      </c>
      <c r="J4335" s="203"/>
      <c r="K4335" s="286" t="s">
        <v>164</v>
      </c>
      <c r="L4335" s="94"/>
    </row>
    <row r="4336" spans="1:12" ht="15" customHeight="1">
      <c r="A4336" s="91">
        <v>2001021</v>
      </c>
      <c r="B4336" s="41" t="s">
        <v>89</v>
      </c>
      <c r="C4336" s="43">
        <v>201</v>
      </c>
      <c r="D4336" s="41" t="s">
        <v>152</v>
      </c>
      <c r="E4336" s="41">
        <v>172900</v>
      </c>
      <c r="F4336" s="201" t="s">
        <v>263</v>
      </c>
      <c r="G4336" s="41"/>
      <c r="H4336" s="41"/>
      <c r="I4336" s="41">
        <v>-784.39</v>
      </c>
      <c r="J4336" s="203"/>
      <c r="K4336" s="286" t="s">
        <v>164</v>
      </c>
      <c r="L4336" s="94"/>
    </row>
    <row r="4337" spans="1:12" ht="15" customHeight="1">
      <c r="A4337" s="91">
        <v>2001021</v>
      </c>
      <c r="B4337" s="41" t="s">
        <v>89</v>
      </c>
      <c r="C4337" s="43">
        <v>201</v>
      </c>
      <c r="D4337" s="41" t="s">
        <v>152</v>
      </c>
      <c r="E4337" s="41">
        <v>172900</v>
      </c>
      <c r="F4337" s="201" t="s">
        <v>263</v>
      </c>
      <c r="G4337" s="41"/>
      <c r="H4337" s="41"/>
      <c r="I4337" s="41">
        <v>-72.5</v>
      </c>
      <c r="J4337" s="203"/>
      <c r="K4337" s="286" t="s">
        <v>164</v>
      </c>
      <c r="L4337" s="94"/>
    </row>
    <row r="4338" spans="1:12" ht="15" customHeight="1">
      <c r="A4338" s="91">
        <v>2001021</v>
      </c>
      <c r="B4338" s="41" t="s">
        <v>89</v>
      </c>
      <c r="C4338" s="43">
        <v>201</v>
      </c>
      <c r="D4338" s="41" t="s">
        <v>152</v>
      </c>
      <c r="E4338" s="41">
        <v>172900</v>
      </c>
      <c r="F4338" s="201" t="s">
        <v>263</v>
      </c>
      <c r="G4338" s="41"/>
      <c r="H4338" s="41"/>
      <c r="I4338" s="41">
        <v>-491.4</v>
      </c>
      <c r="J4338" s="203"/>
      <c r="K4338" s="286" t="s">
        <v>164</v>
      </c>
      <c r="L4338" s="94"/>
    </row>
    <row r="4339" spans="1:12" ht="15" customHeight="1">
      <c r="A4339" s="91">
        <v>2001021</v>
      </c>
      <c r="B4339" s="41" t="s">
        <v>89</v>
      </c>
      <c r="C4339" s="43">
        <v>201</v>
      </c>
      <c r="D4339" s="41" t="s">
        <v>152</v>
      </c>
      <c r="E4339" s="41">
        <v>172900</v>
      </c>
      <c r="F4339" s="201" t="s">
        <v>263</v>
      </c>
      <c r="G4339" s="41"/>
      <c r="H4339" s="41"/>
      <c r="I4339" s="41">
        <v>-31.14</v>
      </c>
      <c r="J4339" s="203"/>
      <c r="K4339" s="286" t="s">
        <v>164</v>
      </c>
      <c r="L4339" s="94"/>
    </row>
    <row r="4340" spans="1:12" ht="15" customHeight="1">
      <c r="A4340" s="91">
        <v>2001021</v>
      </c>
      <c r="B4340" s="41" t="s">
        <v>89</v>
      </c>
      <c r="C4340" s="43">
        <v>201</v>
      </c>
      <c r="D4340" s="41" t="s">
        <v>152</v>
      </c>
      <c r="E4340" s="41">
        <v>172900</v>
      </c>
      <c r="F4340" s="201" t="s">
        <v>263</v>
      </c>
      <c r="G4340" s="41"/>
      <c r="H4340" s="41"/>
      <c r="I4340" s="41">
        <v>-587.65</v>
      </c>
      <c r="J4340" s="203"/>
      <c r="K4340" s="286" t="s">
        <v>164</v>
      </c>
      <c r="L4340" s="94"/>
    </row>
    <row r="4341" spans="1:12" ht="15" customHeight="1">
      <c r="A4341" s="91">
        <v>2001021</v>
      </c>
      <c r="B4341" s="41" t="s">
        <v>89</v>
      </c>
      <c r="C4341" s="43">
        <v>201</v>
      </c>
      <c r="D4341" s="41" t="s">
        <v>152</v>
      </c>
      <c r="E4341" s="41">
        <v>172900</v>
      </c>
      <c r="F4341" s="201" t="s">
        <v>263</v>
      </c>
      <c r="G4341" s="41"/>
      <c r="H4341" s="41"/>
      <c r="I4341" s="41">
        <v>-75.459999999999994</v>
      </c>
      <c r="J4341" s="203"/>
      <c r="K4341" s="286" t="s">
        <v>164</v>
      </c>
      <c r="L4341" s="94"/>
    </row>
    <row r="4342" spans="1:12" ht="15" customHeight="1">
      <c r="A4342" s="91">
        <v>2001021</v>
      </c>
      <c r="B4342" s="41" t="s">
        <v>89</v>
      </c>
      <c r="C4342" s="43">
        <v>201</v>
      </c>
      <c r="D4342" s="41" t="s">
        <v>152</v>
      </c>
      <c r="E4342" s="41">
        <v>172900</v>
      </c>
      <c r="F4342" s="201" t="s">
        <v>263</v>
      </c>
      <c r="G4342" s="41"/>
      <c r="H4342" s="41"/>
      <c r="I4342" s="41">
        <v>-1070.24</v>
      </c>
      <c r="J4342" s="203"/>
      <c r="K4342" s="286" t="s">
        <v>164</v>
      </c>
      <c r="L4342" s="94"/>
    </row>
    <row r="4343" spans="1:12" ht="15" customHeight="1">
      <c r="A4343" s="91">
        <v>2001021</v>
      </c>
      <c r="B4343" s="41" t="s">
        <v>89</v>
      </c>
      <c r="C4343" s="43">
        <v>201</v>
      </c>
      <c r="D4343" s="41" t="s">
        <v>152</v>
      </c>
      <c r="E4343" s="41">
        <v>172900</v>
      </c>
      <c r="F4343" s="201" t="s">
        <v>263</v>
      </c>
      <c r="G4343" s="41"/>
      <c r="H4343" s="41"/>
      <c r="I4343" s="41">
        <v>-214.29</v>
      </c>
      <c r="J4343" s="203"/>
      <c r="K4343" s="286" t="s">
        <v>164</v>
      </c>
      <c r="L4343" s="94"/>
    </row>
    <row r="4344" spans="1:12" ht="15" customHeight="1">
      <c r="A4344" s="91">
        <v>2000010</v>
      </c>
      <c r="B4344" s="41" t="s">
        <v>159</v>
      </c>
      <c r="C4344" s="43">
        <v>201</v>
      </c>
      <c r="D4344" s="41" t="s">
        <v>152</v>
      </c>
      <c r="E4344" s="41">
        <v>172900</v>
      </c>
      <c r="F4344" s="201" t="s">
        <v>263</v>
      </c>
      <c r="G4344" s="41"/>
      <c r="H4344" s="41"/>
      <c r="I4344" s="41">
        <v>-111.35</v>
      </c>
      <c r="J4344" s="203"/>
      <c r="K4344" s="286" t="s">
        <v>161</v>
      </c>
      <c r="L4344" s="94"/>
    </row>
    <row r="4345" spans="1:12" ht="15" customHeight="1">
      <c r="A4345" s="91">
        <v>2001011</v>
      </c>
      <c r="B4345" s="41" t="s">
        <v>97</v>
      </c>
      <c r="C4345" s="43">
        <v>201</v>
      </c>
      <c r="D4345" s="41" t="s">
        <v>152</v>
      </c>
      <c r="E4345" s="41">
        <v>172900</v>
      </c>
      <c r="F4345" s="201" t="s">
        <v>263</v>
      </c>
      <c r="G4345" s="41"/>
      <c r="H4345" s="41"/>
      <c r="I4345" s="41">
        <v>-46.14</v>
      </c>
      <c r="J4345" s="203"/>
      <c r="K4345" s="286" t="s">
        <v>164</v>
      </c>
      <c r="L4345" s="94"/>
    </row>
    <row r="4346" spans="1:12" ht="15" customHeight="1">
      <c r="A4346" s="91">
        <v>2001011</v>
      </c>
      <c r="B4346" s="41" t="s">
        <v>97</v>
      </c>
      <c r="C4346" s="43">
        <v>201</v>
      </c>
      <c r="D4346" s="41" t="s">
        <v>152</v>
      </c>
      <c r="E4346" s="41">
        <v>172900</v>
      </c>
      <c r="F4346" s="201" t="s">
        <v>263</v>
      </c>
      <c r="G4346" s="41"/>
      <c r="H4346" s="41"/>
      <c r="I4346" s="41">
        <v>-98.75</v>
      </c>
      <c r="J4346" s="203"/>
      <c r="K4346" s="286" t="s">
        <v>164</v>
      </c>
      <c r="L4346" s="94"/>
    </row>
    <row r="4347" spans="1:12" ht="15" customHeight="1">
      <c r="A4347" s="91">
        <v>2001011</v>
      </c>
      <c r="B4347" s="41" t="s">
        <v>97</v>
      </c>
      <c r="C4347" s="43">
        <v>201</v>
      </c>
      <c r="D4347" s="41" t="s">
        <v>152</v>
      </c>
      <c r="E4347" s="41">
        <v>172900</v>
      </c>
      <c r="F4347" s="201" t="s">
        <v>263</v>
      </c>
      <c r="G4347" s="41"/>
      <c r="H4347" s="41"/>
      <c r="I4347" s="41">
        <v>-718.92</v>
      </c>
      <c r="J4347" s="203"/>
      <c r="K4347" s="286" t="s">
        <v>164</v>
      </c>
      <c r="L4347" s="94"/>
    </row>
    <row r="4348" spans="1:12" ht="15" customHeight="1">
      <c r="A4348" s="91">
        <v>2001011</v>
      </c>
      <c r="B4348" s="41" t="s">
        <v>97</v>
      </c>
      <c r="C4348" s="43">
        <v>201</v>
      </c>
      <c r="D4348" s="41" t="s">
        <v>152</v>
      </c>
      <c r="E4348" s="41">
        <v>172900</v>
      </c>
      <c r="F4348" s="201" t="s">
        <v>263</v>
      </c>
      <c r="G4348" s="41"/>
      <c r="H4348" s="41"/>
      <c r="I4348" s="41">
        <v>-109.3</v>
      </c>
      <c r="J4348" s="203"/>
      <c r="K4348" s="286" t="s">
        <v>164</v>
      </c>
      <c r="L4348" s="94"/>
    </row>
    <row r="4349" spans="1:12" ht="15" customHeight="1">
      <c r="A4349" s="91">
        <v>2001011</v>
      </c>
      <c r="B4349" s="41" t="s">
        <v>97</v>
      </c>
      <c r="C4349" s="43">
        <v>201</v>
      </c>
      <c r="D4349" s="41" t="s">
        <v>152</v>
      </c>
      <c r="E4349" s="41">
        <v>172900</v>
      </c>
      <c r="F4349" s="201" t="s">
        <v>263</v>
      </c>
      <c r="G4349" s="41"/>
      <c r="H4349" s="41"/>
      <c r="I4349" s="41">
        <v>-659.76</v>
      </c>
      <c r="J4349" s="203"/>
      <c r="K4349" s="286" t="s">
        <v>164</v>
      </c>
      <c r="L4349" s="94"/>
    </row>
    <row r="4350" spans="1:12" ht="15" customHeight="1">
      <c r="A4350" s="91">
        <v>2001011</v>
      </c>
      <c r="B4350" s="41" t="s">
        <v>97</v>
      </c>
      <c r="C4350" s="43">
        <v>201</v>
      </c>
      <c r="D4350" s="41" t="s">
        <v>152</v>
      </c>
      <c r="E4350" s="41">
        <v>172900</v>
      </c>
      <c r="F4350" s="201" t="s">
        <v>263</v>
      </c>
      <c r="G4350" s="41"/>
      <c r="H4350" s="41"/>
      <c r="I4350" s="41">
        <v>-183.05</v>
      </c>
      <c r="J4350" s="203"/>
      <c r="K4350" s="286" t="s">
        <v>164</v>
      </c>
      <c r="L4350" s="94"/>
    </row>
    <row r="4351" spans="1:12" ht="15" customHeight="1">
      <c r="A4351" s="91">
        <v>2001041</v>
      </c>
      <c r="B4351" s="41" t="s">
        <v>98</v>
      </c>
      <c r="C4351" s="43">
        <v>201</v>
      </c>
      <c r="D4351" s="41" t="s">
        <v>152</v>
      </c>
      <c r="E4351" s="41">
        <v>172900</v>
      </c>
      <c r="F4351" s="201" t="s">
        <v>263</v>
      </c>
      <c r="G4351" s="41"/>
      <c r="H4351" s="41"/>
      <c r="I4351" s="41">
        <v>-339.83</v>
      </c>
      <c r="J4351" s="203"/>
      <c r="K4351" s="286" t="s">
        <v>164</v>
      </c>
      <c r="L4351" s="94"/>
    </row>
    <row r="4352" spans="1:12" ht="15" customHeight="1">
      <c r="A4352" s="91">
        <v>2001041</v>
      </c>
      <c r="B4352" s="41" t="s">
        <v>98</v>
      </c>
      <c r="C4352" s="43">
        <v>201</v>
      </c>
      <c r="D4352" s="41" t="s">
        <v>152</v>
      </c>
      <c r="E4352" s="41">
        <v>172900</v>
      </c>
      <c r="F4352" s="201" t="s">
        <v>263</v>
      </c>
      <c r="G4352" s="41"/>
      <c r="H4352" s="41"/>
      <c r="I4352" s="41">
        <v>-48.15</v>
      </c>
      <c r="J4352" s="203"/>
      <c r="K4352" s="286" t="s">
        <v>164</v>
      </c>
      <c r="L4352" s="94"/>
    </row>
    <row r="4353" spans="1:12" ht="15" customHeight="1">
      <c r="A4353" s="91">
        <v>2001041</v>
      </c>
      <c r="B4353" s="41" t="s">
        <v>98</v>
      </c>
      <c r="C4353" s="43">
        <v>201</v>
      </c>
      <c r="D4353" s="41" t="s">
        <v>152</v>
      </c>
      <c r="E4353" s="41">
        <v>172900</v>
      </c>
      <c r="F4353" s="201" t="s">
        <v>263</v>
      </c>
      <c r="G4353" s="41"/>
      <c r="H4353" s="41"/>
      <c r="I4353" s="41">
        <v>-636.74</v>
      </c>
      <c r="J4353" s="203"/>
      <c r="K4353" s="286" t="s">
        <v>164</v>
      </c>
      <c r="L4353" s="94"/>
    </row>
    <row r="4354" spans="1:12" ht="15" customHeight="1">
      <c r="A4354" s="91">
        <v>2001041</v>
      </c>
      <c r="B4354" s="41" t="s">
        <v>98</v>
      </c>
      <c r="C4354" s="43">
        <v>201</v>
      </c>
      <c r="D4354" s="41" t="s">
        <v>152</v>
      </c>
      <c r="E4354" s="41">
        <v>172900</v>
      </c>
      <c r="F4354" s="201" t="s">
        <v>263</v>
      </c>
      <c r="G4354" s="41"/>
      <c r="H4354" s="41"/>
      <c r="I4354" s="41">
        <v>-1423.5</v>
      </c>
      <c r="J4354" s="203"/>
      <c r="K4354" s="286" t="s">
        <v>164</v>
      </c>
      <c r="L4354" s="94"/>
    </row>
    <row r="4355" spans="1:12" ht="15" customHeight="1">
      <c r="A4355" s="91">
        <v>2001041</v>
      </c>
      <c r="B4355" s="41" t="s">
        <v>98</v>
      </c>
      <c r="C4355" s="43">
        <v>201</v>
      </c>
      <c r="D4355" s="41" t="s">
        <v>152</v>
      </c>
      <c r="E4355" s="41">
        <v>172900</v>
      </c>
      <c r="F4355" s="201" t="s">
        <v>263</v>
      </c>
      <c r="G4355" s="41"/>
      <c r="H4355" s="41"/>
      <c r="I4355" s="41">
        <v>-107.14</v>
      </c>
      <c r="J4355" s="203"/>
      <c r="K4355" s="286" t="s">
        <v>164</v>
      </c>
      <c r="L4355" s="94"/>
    </row>
    <row r="4356" spans="1:12" ht="15" customHeight="1">
      <c r="A4356" s="91">
        <v>2001041</v>
      </c>
      <c r="B4356" s="41" t="s">
        <v>98</v>
      </c>
      <c r="C4356" s="43">
        <v>201</v>
      </c>
      <c r="D4356" s="41" t="s">
        <v>152</v>
      </c>
      <c r="E4356" s="41">
        <v>172900</v>
      </c>
      <c r="F4356" s="201" t="s">
        <v>263</v>
      </c>
      <c r="G4356" s="41"/>
      <c r="H4356" s="41"/>
      <c r="I4356" s="41">
        <v>-209.72</v>
      </c>
      <c r="J4356" s="203"/>
      <c r="K4356" s="286" t="s">
        <v>164</v>
      </c>
      <c r="L4356" s="94"/>
    </row>
    <row r="4357" spans="1:12" ht="15" customHeight="1">
      <c r="A4357" s="91">
        <v>2001051</v>
      </c>
      <c r="B4357" s="41" t="s">
        <v>87</v>
      </c>
      <c r="C4357" s="43">
        <v>201</v>
      </c>
      <c r="D4357" s="41" t="s">
        <v>152</v>
      </c>
      <c r="E4357" s="41">
        <v>172900</v>
      </c>
      <c r="F4357" s="201" t="s">
        <v>263</v>
      </c>
      <c r="G4357" s="41"/>
      <c r="H4357" s="41"/>
      <c r="I4357" s="41">
        <v>-403.05</v>
      </c>
      <c r="J4357" s="203"/>
      <c r="K4357" s="286" t="s">
        <v>164</v>
      </c>
      <c r="L4357" s="94"/>
    </row>
    <row r="4358" spans="1:12" ht="15" customHeight="1">
      <c r="A4358" s="91">
        <v>2001051</v>
      </c>
      <c r="B4358" s="41" t="s">
        <v>87</v>
      </c>
      <c r="C4358" s="43">
        <v>201</v>
      </c>
      <c r="D4358" s="41" t="s">
        <v>152</v>
      </c>
      <c r="E4358" s="41">
        <v>172900</v>
      </c>
      <c r="F4358" s="201" t="s">
        <v>263</v>
      </c>
      <c r="G4358" s="41"/>
      <c r="H4358" s="41"/>
      <c r="I4358" s="41">
        <v>-653.64</v>
      </c>
      <c r="J4358" s="203"/>
      <c r="K4358" s="286" t="s">
        <v>164</v>
      </c>
      <c r="L4358" s="94"/>
    </row>
    <row r="4359" spans="1:12" ht="15" customHeight="1">
      <c r="A4359" s="91">
        <v>2000010</v>
      </c>
      <c r="B4359" s="41" t="s">
        <v>159</v>
      </c>
      <c r="C4359" s="43">
        <v>201</v>
      </c>
      <c r="D4359" s="41" t="s">
        <v>152</v>
      </c>
      <c r="E4359" s="41">
        <v>172900</v>
      </c>
      <c r="F4359" s="201" t="s">
        <v>263</v>
      </c>
      <c r="G4359" s="41"/>
      <c r="H4359" s="41"/>
      <c r="I4359" s="41">
        <v>-745.5</v>
      </c>
      <c r="J4359" s="203"/>
      <c r="K4359" s="286" t="s">
        <v>161</v>
      </c>
      <c r="L4359" s="94"/>
    </row>
    <row r="4360" spans="1:12" ht="15" customHeight="1">
      <c r="A4360" s="91">
        <v>2001011</v>
      </c>
      <c r="B4360" s="41" t="s">
        <v>97</v>
      </c>
      <c r="C4360" s="43">
        <v>201</v>
      </c>
      <c r="D4360" s="41" t="s">
        <v>152</v>
      </c>
      <c r="E4360" s="41">
        <v>172900</v>
      </c>
      <c r="F4360" s="201" t="s">
        <v>263</v>
      </c>
      <c r="G4360" s="41"/>
      <c r="H4360" s="41"/>
      <c r="I4360" s="41">
        <v>-2250</v>
      </c>
      <c r="J4360" s="203"/>
      <c r="K4360" s="286" t="s">
        <v>164</v>
      </c>
      <c r="L4360" s="94"/>
    </row>
    <row r="4361" spans="1:12" ht="15" customHeight="1">
      <c r="A4361" s="91">
        <v>2001011</v>
      </c>
      <c r="B4361" s="41" t="s">
        <v>97</v>
      </c>
      <c r="C4361" s="43">
        <v>201</v>
      </c>
      <c r="D4361" s="41" t="s">
        <v>152</v>
      </c>
      <c r="E4361" s="41">
        <v>172900</v>
      </c>
      <c r="F4361" s="201" t="s">
        <v>263</v>
      </c>
      <c r="G4361" s="41"/>
      <c r="H4361" s="41"/>
      <c r="I4361" s="41">
        <v>102.38</v>
      </c>
      <c r="J4361" s="203"/>
      <c r="K4361" s="286" t="s">
        <v>164</v>
      </c>
      <c r="L4361" s="94"/>
    </row>
    <row r="4362" spans="1:12" ht="15" customHeight="1">
      <c r="A4362" s="91">
        <v>2001021</v>
      </c>
      <c r="B4362" s="41" t="s">
        <v>89</v>
      </c>
      <c r="C4362" s="43">
        <v>201</v>
      </c>
      <c r="D4362" s="41" t="s">
        <v>152</v>
      </c>
      <c r="E4362" s="41">
        <v>172900</v>
      </c>
      <c r="F4362" s="201" t="s">
        <v>263</v>
      </c>
      <c r="G4362" s="41"/>
      <c r="H4362" s="41"/>
      <c r="I4362" s="41">
        <v>-159.6</v>
      </c>
      <c r="J4362" s="203"/>
      <c r="K4362" s="286" t="s">
        <v>164</v>
      </c>
      <c r="L4362" s="94"/>
    </row>
    <row r="4363" spans="1:12" ht="15" customHeight="1">
      <c r="A4363" s="91">
        <v>2001011</v>
      </c>
      <c r="B4363" s="41" t="s">
        <v>97</v>
      </c>
      <c r="C4363" s="43">
        <v>201</v>
      </c>
      <c r="D4363" s="41" t="s">
        <v>152</v>
      </c>
      <c r="E4363" s="41">
        <v>172900</v>
      </c>
      <c r="F4363" s="201" t="s">
        <v>263</v>
      </c>
      <c r="G4363" s="41"/>
      <c r="H4363" s="41"/>
      <c r="I4363" s="41">
        <v>-745</v>
      </c>
      <c r="J4363" s="203"/>
      <c r="K4363" s="286" t="s">
        <v>164</v>
      </c>
      <c r="L4363" s="94"/>
    </row>
    <row r="4364" spans="1:12" ht="15" customHeight="1">
      <c r="A4364" s="91">
        <v>2001021</v>
      </c>
      <c r="B4364" s="41" t="s">
        <v>89</v>
      </c>
      <c r="C4364" s="43">
        <v>201</v>
      </c>
      <c r="D4364" s="41" t="s">
        <v>152</v>
      </c>
      <c r="E4364" s="41">
        <v>172900</v>
      </c>
      <c r="F4364" s="201" t="s">
        <v>263</v>
      </c>
      <c r="G4364" s="41"/>
      <c r="H4364" s="41"/>
      <c r="I4364" s="41">
        <v>-745</v>
      </c>
      <c r="J4364" s="203"/>
      <c r="K4364" s="286" t="s">
        <v>164</v>
      </c>
      <c r="L4364" s="94"/>
    </row>
    <row r="4365" spans="1:12" ht="15" customHeight="1">
      <c r="A4365" s="91">
        <v>2001041</v>
      </c>
      <c r="B4365" s="41" t="s">
        <v>98</v>
      </c>
      <c r="C4365" s="43">
        <v>201</v>
      </c>
      <c r="D4365" s="41" t="s">
        <v>152</v>
      </c>
      <c r="E4365" s="41">
        <v>172900</v>
      </c>
      <c r="F4365" s="201" t="s">
        <v>263</v>
      </c>
      <c r="G4365" s="41"/>
      <c r="H4365" s="41"/>
      <c r="I4365" s="41">
        <v>-745</v>
      </c>
      <c r="J4365" s="203"/>
      <c r="K4365" s="286" t="s">
        <v>164</v>
      </c>
      <c r="L4365" s="94"/>
    </row>
    <row r="4366" spans="1:12" ht="15" customHeight="1">
      <c r="A4366" s="91">
        <v>2001051</v>
      </c>
      <c r="B4366" s="41" t="s">
        <v>87</v>
      </c>
      <c r="C4366" s="43">
        <v>201</v>
      </c>
      <c r="D4366" s="41" t="s">
        <v>152</v>
      </c>
      <c r="E4366" s="41">
        <v>172900</v>
      </c>
      <c r="F4366" s="201" t="s">
        <v>263</v>
      </c>
      <c r="G4366" s="41"/>
      <c r="H4366" s="41"/>
      <c r="I4366" s="41">
        <v>-745</v>
      </c>
      <c r="J4366" s="203"/>
      <c r="K4366" s="286" t="s">
        <v>164</v>
      </c>
      <c r="L4366" s="94"/>
    </row>
    <row r="4367" spans="1:12" ht="15" customHeight="1">
      <c r="A4367" s="91">
        <v>2001051</v>
      </c>
      <c r="B4367" s="41" t="s">
        <v>87</v>
      </c>
      <c r="C4367" s="43">
        <v>201</v>
      </c>
      <c r="D4367" s="41" t="s">
        <v>152</v>
      </c>
      <c r="E4367" s="41">
        <v>172900</v>
      </c>
      <c r="F4367" s="201" t="s">
        <v>263</v>
      </c>
      <c r="G4367" s="41"/>
      <c r="H4367" s="41"/>
      <c r="I4367" s="41">
        <v>-30.82</v>
      </c>
      <c r="J4367" s="203"/>
      <c r="K4367" s="286" t="s">
        <v>164</v>
      </c>
      <c r="L4367" s="94"/>
    </row>
    <row r="4368" spans="1:12" ht="15" customHeight="1">
      <c r="A4368" s="91">
        <v>2001051</v>
      </c>
      <c r="B4368" s="41" t="s">
        <v>87</v>
      </c>
      <c r="C4368" s="43">
        <v>201</v>
      </c>
      <c r="D4368" s="41" t="s">
        <v>152</v>
      </c>
      <c r="E4368" s="41">
        <v>172900</v>
      </c>
      <c r="F4368" s="201" t="s">
        <v>263</v>
      </c>
      <c r="G4368" s="41"/>
      <c r="H4368" s="41"/>
      <c r="I4368" s="41">
        <v>-137.74</v>
      </c>
      <c r="J4368" s="203"/>
      <c r="K4368" s="286" t="s">
        <v>164</v>
      </c>
      <c r="L4368" s="94"/>
    </row>
    <row r="4369" spans="1:12" ht="15" customHeight="1">
      <c r="A4369" s="91">
        <v>2001041</v>
      </c>
      <c r="B4369" s="41" t="s">
        <v>98</v>
      </c>
      <c r="C4369" s="43">
        <v>201</v>
      </c>
      <c r="D4369" s="41" t="s">
        <v>152</v>
      </c>
      <c r="E4369" s="41">
        <v>172900</v>
      </c>
      <c r="F4369" s="201" t="s">
        <v>263</v>
      </c>
      <c r="G4369" s="41"/>
      <c r="H4369" s="41"/>
      <c r="I4369" s="41">
        <v>-59.25</v>
      </c>
      <c r="J4369" s="203"/>
      <c r="K4369" s="286" t="s">
        <v>164</v>
      </c>
      <c r="L4369" s="94"/>
    </row>
    <row r="4370" spans="1:12" ht="15" customHeight="1">
      <c r="A4370" s="91">
        <v>2001041</v>
      </c>
      <c r="B4370" s="41" t="s">
        <v>98</v>
      </c>
      <c r="C4370" s="43">
        <v>201</v>
      </c>
      <c r="D4370" s="41" t="s">
        <v>152</v>
      </c>
      <c r="E4370" s="41">
        <v>172900</v>
      </c>
      <c r="F4370" s="201" t="s">
        <v>263</v>
      </c>
      <c r="G4370" s="41"/>
      <c r="H4370" s="41"/>
      <c r="I4370" s="41">
        <v>-568.33000000000004</v>
      </c>
      <c r="J4370" s="203"/>
      <c r="K4370" s="286" t="s">
        <v>164</v>
      </c>
      <c r="L4370" s="94"/>
    </row>
    <row r="4371" spans="1:12" ht="15" customHeight="1">
      <c r="A4371" s="91">
        <v>2001011</v>
      </c>
      <c r="B4371" s="41" t="s">
        <v>97</v>
      </c>
      <c r="C4371" s="43">
        <v>201</v>
      </c>
      <c r="D4371" s="41" t="s">
        <v>152</v>
      </c>
      <c r="E4371" s="41">
        <v>172900</v>
      </c>
      <c r="F4371" s="201" t="s">
        <v>263</v>
      </c>
      <c r="G4371" s="41"/>
      <c r="H4371" s="41"/>
      <c r="I4371" s="41">
        <v>-134.44</v>
      </c>
      <c r="J4371" s="203"/>
      <c r="K4371" s="286" t="s">
        <v>164</v>
      </c>
      <c r="L4371" s="94"/>
    </row>
    <row r="4372" spans="1:12" ht="15" customHeight="1">
      <c r="A4372" s="91">
        <v>2001041</v>
      </c>
      <c r="B4372" s="41" t="s">
        <v>98</v>
      </c>
      <c r="C4372" s="43">
        <v>201</v>
      </c>
      <c r="D4372" s="41" t="s">
        <v>152</v>
      </c>
      <c r="E4372" s="41">
        <v>172900</v>
      </c>
      <c r="F4372" s="201" t="s">
        <v>263</v>
      </c>
      <c r="G4372" s="41"/>
      <c r="H4372" s="41"/>
      <c r="I4372" s="41">
        <v>-1149.08</v>
      </c>
      <c r="J4372" s="203"/>
      <c r="K4372" s="286" t="s">
        <v>164</v>
      </c>
      <c r="L4372" s="94"/>
    </row>
    <row r="4373" spans="1:12" ht="15" customHeight="1">
      <c r="A4373" s="91">
        <v>2001011</v>
      </c>
      <c r="B4373" s="41" t="s">
        <v>97</v>
      </c>
      <c r="C4373" s="43">
        <v>201</v>
      </c>
      <c r="D4373" s="41" t="s">
        <v>152</v>
      </c>
      <c r="E4373" s="41">
        <v>172900</v>
      </c>
      <c r="F4373" s="201" t="s">
        <v>263</v>
      </c>
      <c r="G4373" s="41"/>
      <c r="H4373" s="41"/>
      <c r="I4373" s="41">
        <v>-46.14</v>
      </c>
      <c r="J4373" s="203"/>
      <c r="K4373" s="286" t="s">
        <v>164</v>
      </c>
      <c r="L4373" s="94"/>
    </row>
    <row r="4374" spans="1:12" ht="15" customHeight="1">
      <c r="A4374" s="91">
        <v>2001041</v>
      </c>
      <c r="B4374" s="41" t="s">
        <v>98</v>
      </c>
      <c r="C4374" s="43">
        <v>201</v>
      </c>
      <c r="D4374" s="41" t="s">
        <v>152</v>
      </c>
      <c r="E4374" s="41">
        <v>172900</v>
      </c>
      <c r="F4374" s="201" t="s">
        <v>263</v>
      </c>
      <c r="G4374" s="41"/>
      <c r="H4374" s="41"/>
      <c r="I4374" s="41">
        <v>-459.58</v>
      </c>
      <c r="J4374" s="203"/>
      <c r="K4374" s="286" t="s">
        <v>164</v>
      </c>
      <c r="L4374" s="94"/>
    </row>
    <row r="4375" spans="1:12" ht="15" customHeight="1">
      <c r="A4375" s="91">
        <v>2001011</v>
      </c>
      <c r="B4375" s="41" t="s">
        <v>97</v>
      </c>
      <c r="C4375" s="43">
        <v>201</v>
      </c>
      <c r="D4375" s="41" t="s">
        <v>152</v>
      </c>
      <c r="E4375" s="41">
        <v>172900</v>
      </c>
      <c r="F4375" s="201" t="s">
        <v>263</v>
      </c>
      <c r="G4375" s="41"/>
      <c r="H4375" s="41"/>
      <c r="I4375" s="41">
        <v>-1836.42</v>
      </c>
      <c r="J4375" s="203"/>
      <c r="K4375" s="286" t="s">
        <v>164</v>
      </c>
      <c r="L4375" s="94"/>
    </row>
    <row r="4376" spans="1:12" ht="15" customHeight="1">
      <c r="A4376" s="91">
        <v>2001011</v>
      </c>
      <c r="B4376" s="41" t="s">
        <v>97</v>
      </c>
      <c r="C4376" s="43">
        <v>201</v>
      </c>
      <c r="D4376" s="41" t="s">
        <v>152</v>
      </c>
      <c r="E4376" s="41">
        <v>172900</v>
      </c>
      <c r="F4376" s="201" t="s">
        <v>263</v>
      </c>
      <c r="G4376" s="41"/>
      <c r="H4376" s="41"/>
      <c r="I4376" s="41">
        <v>-46.14</v>
      </c>
      <c r="J4376" s="203"/>
      <c r="K4376" s="286" t="s">
        <v>164</v>
      </c>
      <c r="L4376" s="94"/>
    </row>
    <row r="4377" spans="1:12" ht="15" customHeight="1">
      <c r="A4377" s="91">
        <v>2001011</v>
      </c>
      <c r="B4377" s="41" t="s">
        <v>97</v>
      </c>
      <c r="C4377" s="43">
        <v>201</v>
      </c>
      <c r="D4377" s="41" t="s">
        <v>152</v>
      </c>
      <c r="E4377" s="41">
        <v>172900</v>
      </c>
      <c r="F4377" s="201" t="s">
        <v>263</v>
      </c>
      <c r="G4377" s="41"/>
      <c r="H4377" s="41"/>
      <c r="I4377" s="41">
        <v>-361.95</v>
      </c>
      <c r="J4377" s="203"/>
      <c r="K4377" s="286" t="s">
        <v>164</v>
      </c>
      <c r="L4377" s="94"/>
    </row>
    <row r="4378" spans="1:12" ht="15" customHeight="1">
      <c r="A4378" s="91">
        <v>2001011</v>
      </c>
      <c r="B4378" s="41" t="s">
        <v>97</v>
      </c>
      <c r="C4378" s="43">
        <v>201</v>
      </c>
      <c r="D4378" s="41" t="s">
        <v>152</v>
      </c>
      <c r="E4378" s="41">
        <v>172900</v>
      </c>
      <c r="F4378" s="201" t="s">
        <v>263</v>
      </c>
      <c r="G4378" s="41"/>
      <c r="H4378" s="41"/>
      <c r="I4378" s="41">
        <v>-236.78</v>
      </c>
      <c r="J4378" s="203"/>
      <c r="K4378" s="286" t="s">
        <v>164</v>
      </c>
      <c r="L4378" s="94"/>
    </row>
    <row r="4379" spans="1:12" ht="15" customHeight="1">
      <c r="A4379" s="91">
        <v>2001011</v>
      </c>
      <c r="B4379" s="41" t="s">
        <v>97</v>
      </c>
      <c r="C4379" s="43">
        <v>201</v>
      </c>
      <c r="D4379" s="41" t="s">
        <v>152</v>
      </c>
      <c r="E4379" s="41">
        <v>172900</v>
      </c>
      <c r="F4379" s="201" t="s">
        <v>263</v>
      </c>
      <c r="G4379" s="41"/>
      <c r="H4379" s="41"/>
      <c r="I4379" s="41">
        <v>-606.26</v>
      </c>
      <c r="J4379" s="203"/>
      <c r="K4379" s="286" t="s">
        <v>164</v>
      </c>
      <c r="L4379" s="94"/>
    </row>
    <row r="4380" spans="1:12" ht="15" customHeight="1">
      <c r="A4380" s="91">
        <v>2001011</v>
      </c>
      <c r="B4380" s="41" t="s">
        <v>97</v>
      </c>
      <c r="C4380" s="43">
        <v>201</v>
      </c>
      <c r="D4380" s="41" t="s">
        <v>152</v>
      </c>
      <c r="E4380" s="41">
        <v>172900</v>
      </c>
      <c r="F4380" s="201" t="s">
        <v>263</v>
      </c>
      <c r="G4380" s="41"/>
      <c r="H4380" s="41"/>
      <c r="I4380" s="41">
        <v>-347.24</v>
      </c>
      <c r="J4380" s="203"/>
      <c r="K4380" s="286" t="s">
        <v>164</v>
      </c>
      <c r="L4380" s="94"/>
    </row>
    <row r="4381" spans="1:12" ht="15" customHeight="1">
      <c r="A4381" s="91">
        <v>2001011</v>
      </c>
      <c r="B4381" s="41" t="s">
        <v>97</v>
      </c>
      <c r="C4381" s="43">
        <v>201</v>
      </c>
      <c r="D4381" s="41" t="s">
        <v>152</v>
      </c>
      <c r="E4381" s="41">
        <v>172900</v>
      </c>
      <c r="F4381" s="201" t="s">
        <v>263</v>
      </c>
      <c r="G4381" s="41"/>
      <c r="H4381" s="41"/>
      <c r="I4381" s="41">
        <v>-697.54</v>
      </c>
      <c r="J4381" s="203"/>
      <c r="K4381" s="286" t="s">
        <v>164</v>
      </c>
      <c r="L4381" s="94"/>
    </row>
    <row r="4382" spans="1:12" ht="15" customHeight="1">
      <c r="A4382" s="91">
        <v>2001041</v>
      </c>
      <c r="B4382" s="41" t="s">
        <v>98</v>
      </c>
      <c r="C4382" s="43">
        <v>201</v>
      </c>
      <c r="D4382" s="41" t="s">
        <v>152</v>
      </c>
      <c r="E4382" s="41">
        <v>172900</v>
      </c>
      <c r="F4382" s="201" t="s">
        <v>263</v>
      </c>
      <c r="G4382" s="41"/>
      <c r="H4382" s="41"/>
      <c r="I4382" s="41">
        <v>-327.26</v>
      </c>
      <c r="J4382" s="203"/>
      <c r="K4382" s="286" t="s">
        <v>164</v>
      </c>
      <c r="L4382" s="94"/>
    </row>
    <row r="4383" spans="1:12" ht="15" customHeight="1">
      <c r="A4383" s="91">
        <v>2001041</v>
      </c>
      <c r="B4383" s="41" t="s">
        <v>98</v>
      </c>
      <c r="C4383" s="43">
        <v>201</v>
      </c>
      <c r="D4383" s="41" t="s">
        <v>152</v>
      </c>
      <c r="E4383" s="41">
        <v>172900</v>
      </c>
      <c r="F4383" s="201" t="s">
        <v>263</v>
      </c>
      <c r="G4383" s="41"/>
      <c r="H4383" s="41"/>
      <c r="I4383" s="41">
        <v>-370.08</v>
      </c>
      <c r="J4383" s="203"/>
      <c r="K4383" s="286" t="s">
        <v>164</v>
      </c>
      <c r="L4383" s="94"/>
    </row>
    <row r="4384" spans="1:12" ht="15" customHeight="1">
      <c r="A4384" s="91">
        <v>2001041</v>
      </c>
      <c r="B4384" s="41" t="s">
        <v>98</v>
      </c>
      <c r="C4384" s="43">
        <v>201</v>
      </c>
      <c r="D4384" s="41" t="s">
        <v>152</v>
      </c>
      <c r="E4384" s="41">
        <v>172900</v>
      </c>
      <c r="F4384" s="201" t="s">
        <v>263</v>
      </c>
      <c r="G4384" s="41"/>
      <c r="H4384" s="41"/>
      <c r="I4384" s="41">
        <v>-147.5</v>
      </c>
      <c r="J4384" s="203"/>
      <c r="K4384" s="286" t="s">
        <v>164</v>
      </c>
      <c r="L4384" s="94"/>
    </row>
    <row r="4385" spans="1:12" ht="15" customHeight="1">
      <c r="A4385" s="91">
        <v>2001021</v>
      </c>
      <c r="B4385" s="41" t="s">
        <v>89</v>
      </c>
      <c r="C4385" s="43">
        <v>201</v>
      </c>
      <c r="D4385" s="41" t="s">
        <v>152</v>
      </c>
      <c r="E4385" s="41">
        <v>172900</v>
      </c>
      <c r="F4385" s="201" t="s">
        <v>263</v>
      </c>
      <c r="G4385" s="41"/>
      <c r="H4385" s="41"/>
      <c r="I4385" s="41">
        <v>-1149</v>
      </c>
      <c r="J4385" s="203"/>
      <c r="K4385" s="286" t="s">
        <v>164</v>
      </c>
      <c r="L4385" s="94"/>
    </row>
    <row r="4386" spans="1:12" ht="15" customHeight="1">
      <c r="A4386" s="91">
        <v>2001021</v>
      </c>
      <c r="B4386" s="41" t="s">
        <v>89</v>
      </c>
      <c r="C4386" s="43">
        <v>201</v>
      </c>
      <c r="D4386" s="41" t="s">
        <v>152</v>
      </c>
      <c r="E4386" s="41">
        <v>172900</v>
      </c>
      <c r="F4386" s="201" t="s">
        <v>263</v>
      </c>
      <c r="G4386" s="41"/>
      <c r="H4386" s="41"/>
      <c r="I4386" s="41">
        <v>-841.67</v>
      </c>
      <c r="J4386" s="203"/>
      <c r="K4386" s="286" t="s">
        <v>164</v>
      </c>
      <c r="L4386" s="94"/>
    </row>
    <row r="4387" spans="1:12" ht="15" customHeight="1">
      <c r="A4387" s="91">
        <v>2001021</v>
      </c>
      <c r="B4387" s="41" t="s">
        <v>89</v>
      </c>
      <c r="C4387" s="43">
        <v>201</v>
      </c>
      <c r="D4387" s="41" t="s">
        <v>152</v>
      </c>
      <c r="E4387" s="41">
        <v>172900</v>
      </c>
      <c r="F4387" s="201" t="s">
        <v>263</v>
      </c>
      <c r="G4387" s="41"/>
      <c r="H4387" s="41"/>
      <c r="I4387" s="41">
        <v>-1118.28</v>
      </c>
      <c r="J4387" s="203"/>
      <c r="K4387" s="286" t="s">
        <v>164</v>
      </c>
      <c r="L4387" s="94"/>
    </row>
    <row r="4388" spans="1:12" ht="15" customHeight="1">
      <c r="A4388" s="91">
        <v>2001021</v>
      </c>
      <c r="B4388" s="41" t="s">
        <v>89</v>
      </c>
      <c r="C4388" s="43">
        <v>201</v>
      </c>
      <c r="D4388" s="41" t="s">
        <v>152</v>
      </c>
      <c r="E4388" s="41">
        <v>172900</v>
      </c>
      <c r="F4388" s="201" t="s">
        <v>263</v>
      </c>
      <c r="G4388" s="41"/>
      <c r="H4388" s="41"/>
      <c r="I4388" s="41">
        <v>-904.86</v>
      </c>
      <c r="J4388" s="203"/>
      <c r="K4388" s="286" t="s">
        <v>164</v>
      </c>
      <c r="L4388" s="94"/>
    </row>
    <row r="4389" spans="1:12" ht="15" customHeight="1">
      <c r="A4389" s="91">
        <v>2001051</v>
      </c>
      <c r="B4389" s="41" t="s">
        <v>87</v>
      </c>
      <c r="C4389" s="43">
        <v>201</v>
      </c>
      <c r="D4389" s="41" t="s">
        <v>152</v>
      </c>
      <c r="E4389" s="41">
        <v>172900</v>
      </c>
      <c r="F4389" s="201" t="s">
        <v>263</v>
      </c>
      <c r="G4389" s="41"/>
      <c r="H4389" s="41"/>
      <c r="I4389" s="41">
        <v>-491.94</v>
      </c>
      <c r="J4389" s="203"/>
      <c r="K4389" s="286" t="s">
        <v>164</v>
      </c>
      <c r="L4389" s="94"/>
    </row>
    <row r="4390" spans="1:12" ht="15" customHeight="1">
      <c r="A4390" s="91">
        <v>2001051</v>
      </c>
      <c r="B4390" s="41" t="s">
        <v>87</v>
      </c>
      <c r="C4390" s="43">
        <v>201</v>
      </c>
      <c r="D4390" s="41" t="s">
        <v>152</v>
      </c>
      <c r="E4390" s="41">
        <v>172900</v>
      </c>
      <c r="F4390" s="201" t="s">
        <v>263</v>
      </c>
      <c r="G4390" s="41"/>
      <c r="H4390" s="41"/>
      <c r="I4390" s="41">
        <v>-425.6</v>
      </c>
      <c r="J4390" s="203"/>
      <c r="K4390" s="286" t="s">
        <v>164</v>
      </c>
      <c r="L4390" s="94"/>
    </row>
    <row r="4391" spans="1:12" ht="15" customHeight="1">
      <c r="A4391" s="91">
        <v>2001041</v>
      </c>
      <c r="B4391" s="41" t="s">
        <v>98</v>
      </c>
      <c r="C4391" s="43">
        <v>201</v>
      </c>
      <c r="D4391" s="41" t="s">
        <v>152</v>
      </c>
      <c r="E4391" s="41">
        <v>172900</v>
      </c>
      <c r="F4391" s="201" t="s">
        <v>263</v>
      </c>
      <c r="G4391" s="41"/>
      <c r="H4391" s="41"/>
      <c r="I4391" s="41">
        <v>-622.16</v>
      </c>
      <c r="J4391" s="203"/>
      <c r="K4391" s="286" t="s">
        <v>164</v>
      </c>
      <c r="L4391" s="94"/>
    </row>
    <row r="4392" spans="1:12" ht="15" customHeight="1">
      <c r="A4392" s="91">
        <v>2001041</v>
      </c>
      <c r="B4392" s="41" t="s">
        <v>98</v>
      </c>
      <c r="C4392" s="43">
        <v>201</v>
      </c>
      <c r="D4392" s="41" t="s">
        <v>152</v>
      </c>
      <c r="E4392" s="41">
        <v>172900</v>
      </c>
      <c r="F4392" s="201" t="s">
        <v>263</v>
      </c>
      <c r="G4392" s="41"/>
      <c r="H4392" s="41"/>
      <c r="I4392" s="41">
        <v>-97.5</v>
      </c>
      <c r="J4392" s="203"/>
      <c r="K4392" s="286" t="s">
        <v>164</v>
      </c>
      <c r="L4392" s="94"/>
    </row>
    <row r="4393" spans="1:12" ht="15" customHeight="1">
      <c r="A4393" s="91">
        <v>2001041</v>
      </c>
      <c r="B4393" s="41" t="s">
        <v>98</v>
      </c>
      <c r="C4393" s="43">
        <v>201</v>
      </c>
      <c r="D4393" s="41" t="s">
        <v>152</v>
      </c>
      <c r="E4393" s="41">
        <v>172900</v>
      </c>
      <c r="F4393" s="201" t="s">
        <v>263</v>
      </c>
      <c r="G4393" s="41"/>
      <c r="H4393" s="41"/>
      <c r="I4393" s="41">
        <v>-179.25</v>
      </c>
      <c r="J4393" s="203"/>
      <c r="K4393" s="286" t="s">
        <v>164</v>
      </c>
      <c r="L4393" s="94"/>
    </row>
    <row r="4394" spans="1:12" ht="15" customHeight="1">
      <c r="A4394" s="91">
        <v>2001041</v>
      </c>
      <c r="B4394" s="41" t="s">
        <v>98</v>
      </c>
      <c r="C4394" s="43">
        <v>201</v>
      </c>
      <c r="D4394" s="41" t="s">
        <v>152</v>
      </c>
      <c r="E4394" s="41">
        <v>172900</v>
      </c>
      <c r="F4394" s="201" t="s">
        <v>263</v>
      </c>
      <c r="G4394" s="41"/>
      <c r="H4394" s="41"/>
      <c r="I4394" s="41">
        <v>-555</v>
      </c>
      <c r="J4394" s="203"/>
      <c r="K4394" s="286" t="s">
        <v>164</v>
      </c>
      <c r="L4394" s="94"/>
    </row>
    <row r="4395" spans="1:12" ht="15" customHeight="1">
      <c r="A4395" s="91">
        <v>2001041</v>
      </c>
      <c r="B4395" s="41" t="s">
        <v>98</v>
      </c>
      <c r="C4395" s="43">
        <v>201</v>
      </c>
      <c r="D4395" s="41" t="s">
        <v>152</v>
      </c>
      <c r="E4395" s="41">
        <v>172900</v>
      </c>
      <c r="F4395" s="201" t="s">
        <v>263</v>
      </c>
      <c r="G4395" s="41"/>
      <c r="H4395" s="41"/>
      <c r="I4395" s="41">
        <v>-289.07</v>
      </c>
      <c r="J4395" s="203"/>
      <c r="K4395" s="286" t="s">
        <v>164</v>
      </c>
      <c r="L4395" s="94"/>
    </row>
    <row r="4396" spans="1:12" ht="15" customHeight="1">
      <c r="A4396" s="91">
        <v>2001041</v>
      </c>
      <c r="B4396" s="41" t="s">
        <v>98</v>
      </c>
      <c r="C4396" s="43">
        <v>201</v>
      </c>
      <c r="D4396" s="41" t="s">
        <v>152</v>
      </c>
      <c r="E4396" s="41">
        <v>172900</v>
      </c>
      <c r="F4396" s="201" t="s">
        <v>263</v>
      </c>
      <c r="G4396" s="41"/>
      <c r="H4396" s="41"/>
      <c r="I4396" s="41">
        <v>-850.57</v>
      </c>
      <c r="J4396" s="203"/>
      <c r="K4396" s="286" t="s">
        <v>164</v>
      </c>
      <c r="L4396" s="94"/>
    </row>
    <row r="4397" spans="1:12" ht="15" customHeight="1">
      <c r="A4397" s="91">
        <v>2001041</v>
      </c>
      <c r="B4397" s="41" t="s">
        <v>98</v>
      </c>
      <c r="C4397" s="43">
        <v>201</v>
      </c>
      <c r="D4397" s="41" t="s">
        <v>152</v>
      </c>
      <c r="E4397" s="41">
        <v>172900</v>
      </c>
      <c r="F4397" s="201" t="s">
        <v>263</v>
      </c>
      <c r="G4397" s="41"/>
      <c r="H4397" s="41"/>
      <c r="I4397" s="41">
        <v>-24.27</v>
      </c>
      <c r="J4397" s="203"/>
      <c r="K4397" s="286" t="s">
        <v>164</v>
      </c>
      <c r="L4397" s="94"/>
    </row>
    <row r="4398" spans="1:12" ht="15" customHeight="1">
      <c r="A4398" s="91">
        <v>2001041</v>
      </c>
      <c r="B4398" s="41" t="s">
        <v>98</v>
      </c>
      <c r="C4398" s="43">
        <v>201</v>
      </c>
      <c r="D4398" s="41" t="s">
        <v>152</v>
      </c>
      <c r="E4398" s="41">
        <v>172900</v>
      </c>
      <c r="F4398" s="201" t="s">
        <v>263</v>
      </c>
      <c r="G4398" s="41"/>
      <c r="H4398" s="41"/>
      <c r="I4398" s="41">
        <v>-339.83</v>
      </c>
      <c r="J4398" s="203"/>
      <c r="K4398" s="286" t="s">
        <v>164</v>
      </c>
      <c r="L4398" s="94"/>
    </row>
    <row r="4399" spans="1:12" ht="15" customHeight="1">
      <c r="A4399" s="91">
        <v>2001011</v>
      </c>
      <c r="B4399" s="41" t="s">
        <v>97</v>
      </c>
      <c r="C4399" s="43">
        <v>201</v>
      </c>
      <c r="D4399" s="41" t="s">
        <v>152</v>
      </c>
      <c r="E4399" s="41">
        <v>172900</v>
      </c>
      <c r="F4399" s="201" t="s">
        <v>263</v>
      </c>
      <c r="G4399" s="41"/>
      <c r="H4399" s="41"/>
      <c r="I4399" s="41">
        <v>-127.75</v>
      </c>
      <c r="J4399" s="203"/>
      <c r="K4399" s="286" t="s">
        <v>164</v>
      </c>
      <c r="L4399" s="94"/>
    </row>
    <row r="4400" spans="1:12" ht="15" customHeight="1">
      <c r="A4400" s="91">
        <v>2001011</v>
      </c>
      <c r="B4400" s="41" t="s">
        <v>97</v>
      </c>
      <c r="C4400" s="43">
        <v>201</v>
      </c>
      <c r="D4400" s="41" t="s">
        <v>152</v>
      </c>
      <c r="E4400" s="41">
        <v>172900</v>
      </c>
      <c r="F4400" s="201" t="s">
        <v>263</v>
      </c>
      <c r="G4400" s="41"/>
      <c r="H4400" s="41"/>
      <c r="I4400" s="41">
        <v>-279.23</v>
      </c>
      <c r="J4400" s="203"/>
      <c r="K4400" s="286" t="s">
        <v>164</v>
      </c>
      <c r="L4400" s="94"/>
    </row>
    <row r="4401" spans="1:12" ht="15" customHeight="1">
      <c r="A4401" s="91">
        <v>2001011</v>
      </c>
      <c r="B4401" s="41" t="s">
        <v>97</v>
      </c>
      <c r="C4401" s="43">
        <v>201</v>
      </c>
      <c r="D4401" s="41" t="s">
        <v>152</v>
      </c>
      <c r="E4401" s="41">
        <v>172900</v>
      </c>
      <c r="F4401" s="201" t="s">
        <v>263</v>
      </c>
      <c r="G4401" s="41"/>
      <c r="H4401" s="41"/>
      <c r="I4401" s="41">
        <v>-46.14</v>
      </c>
      <c r="J4401" s="203"/>
      <c r="K4401" s="286" t="s">
        <v>164</v>
      </c>
      <c r="L4401" s="94"/>
    </row>
    <row r="4402" spans="1:12" ht="15" customHeight="1">
      <c r="A4402" s="91">
        <v>2001011</v>
      </c>
      <c r="B4402" s="41" t="s">
        <v>97</v>
      </c>
      <c r="C4402" s="43">
        <v>201</v>
      </c>
      <c r="D4402" s="41" t="s">
        <v>152</v>
      </c>
      <c r="E4402" s="41">
        <v>172900</v>
      </c>
      <c r="F4402" s="201" t="s">
        <v>263</v>
      </c>
      <c r="G4402" s="41"/>
      <c r="H4402" s="41"/>
      <c r="I4402" s="41">
        <v>-239.93</v>
      </c>
      <c r="J4402" s="203"/>
      <c r="K4402" s="286" t="s">
        <v>164</v>
      </c>
      <c r="L4402" s="94"/>
    </row>
    <row r="4403" spans="1:12" ht="15" customHeight="1">
      <c r="A4403" s="91">
        <v>2001011</v>
      </c>
      <c r="B4403" s="41" t="s">
        <v>97</v>
      </c>
      <c r="C4403" s="43">
        <v>201</v>
      </c>
      <c r="D4403" s="41" t="s">
        <v>152</v>
      </c>
      <c r="E4403" s="41">
        <v>172900</v>
      </c>
      <c r="F4403" s="201" t="s">
        <v>263</v>
      </c>
      <c r="G4403" s="41"/>
      <c r="H4403" s="41"/>
      <c r="I4403" s="41">
        <v>-46.14</v>
      </c>
      <c r="J4403" s="203"/>
      <c r="K4403" s="286" t="s">
        <v>164</v>
      </c>
      <c r="L4403" s="94"/>
    </row>
    <row r="4404" spans="1:12" ht="15" customHeight="1">
      <c r="A4404" s="91">
        <v>2001011</v>
      </c>
      <c r="B4404" s="41" t="s">
        <v>97</v>
      </c>
      <c r="C4404" s="43">
        <v>201</v>
      </c>
      <c r="D4404" s="41" t="s">
        <v>152</v>
      </c>
      <c r="E4404" s="41">
        <v>172900</v>
      </c>
      <c r="F4404" s="201" t="s">
        <v>263</v>
      </c>
      <c r="G4404" s="41"/>
      <c r="H4404" s="41"/>
      <c r="I4404" s="41">
        <v>-35.32</v>
      </c>
      <c r="J4404" s="203"/>
      <c r="K4404" s="286" t="s">
        <v>164</v>
      </c>
      <c r="L4404" s="94"/>
    </row>
    <row r="4405" spans="1:12" ht="15" customHeight="1">
      <c r="A4405" s="91">
        <v>2001011</v>
      </c>
      <c r="B4405" s="41" t="s">
        <v>97</v>
      </c>
      <c r="C4405" s="43">
        <v>201</v>
      </c>
      <c r="D4405" s="41" t="s">
        <v>152</v>
      </c>
      <c r="E4405" s="41">
        <v>172900</v>
      </c>
      <c r="F4405" s="201" t="s">
        <v>263</v>
      </c>
      <c r="G4405" s="41"/>
      <c r="H4405" s="41"/>
      <c r="I4405" s="41">
        <v>-31.39</v>
      </c>
      <c r="J4405" s="203"/>
      <c r="K4405" s="286" t="s">
        <v>164</v>
      </c>
      <c r="L4405" s="94"/>
    </row>
    <row r="4406" spans="1:12" ht="15" customHeight="1">
      <c r="A4406" s="91">
        <v>2001011</v>
      </c>
      <c r="B4406" s="41" t="s">
        <v>97</v>
      </c>
      <c r="C4406" s="43">
        <v>201</v>
      </c>
      <c r="D4406" s="41" t="s">
        <v>152</v>
      </c>
      <c r="E4406" s="41">
        <v>172900</v>
      </c>
      <c r="F4406" s="201" t="s">
        <v>263</v>
      </c>
      <c r="G4406" s="41"/>
      <c r="H4406" s="41"/>
      <c r="I4406" s="41">
        <v>-62.23</v>
      </c>
      <c r="J4406" s="203"/>
      <c r="K4406" s="286" t="s">
        <v>164</v>
      </c>
      <c r="L4406" s="94"/>
    </row>
    <row r="4407" spans="1:12" ht="15" customHeight="1">
      <c r="A4407" s="91">
        <v>2001011</v>
      </c>
      <c r="B4407" s="41" t="s">
        <v>97</v>
      </c>
      <c r="C4407" s="43">
        <v>201</v>
      </c>
      <c r="D4407" s="41" t="s">
        <v>152</v>
      </c>
      <c r="E4407" s="41">
        <v>172900</v>
      </c>
      <c r="F4407" s="201" t="s">
        <v>263</v>
      </c>
      <c r="G4407" s="41"/>
      <c r="H4407" s="41"/>
      <c r="I4407" s="41">
        <v>-128.94</v>
      </c>
      <c r="J4407" s="203"/>
      <c r="K4407" s="286" t="s">
        <v>164</v>
      </c>
      <c r="L4407" s="94"/>
    </row>
    <row r="4408" spans="1:12" ht="15" customHeight="1">
      <c r="A4408" s="91">
        <v>2001011</v>
      </c>
      <c r="B4408" s="41" t="s">
        <v>97</v>
      </c>
      <c r="C4408" s="43">
        <v>201</v>
      </c>
      <c r="D4408" s="41" t="s">
        <v>152</v>
      </c>
      <c r="E4408" s="41">
        <v>172900</v>
      </c>
      <c r="F4408" s="201" t="s">
        <v>263</v>
      </c>
      <c r="G4408" s="41"/>
      <c r="H4408" s="41"/>
      <c r="I4408" s="41">
        <v>-589.72</v>
      </c>
      <c r="J4408" s="203"/>
      <c r="K4408" s="286" t="s">
        <v>164</v>
      </c>
      <c r="L4408" s="94"/>
    </row>
    <row r="4409" spans="1:12" ht="15" customHeight="1">
      <c r="A4409" s="91">
        <v>2001011</v>
      </c>
      <c r="B4409" s="41" t="s">
        <v>97</v>
      </c>
      <c r="C4409" s="43">
        <v>201</v>
      </c>
      <c r="D4409" s="41" t="s">
        <v>152</v>
      </c>
      <c r="E4409" s="41">
        <v>172900</v>
      </c>
      <c r="F4409" s="201" t="s">
        <v>263</v>
      </c>
      <c r="G4409" s="41"/>
      <c r="H4409" s="41"/>
      <c r="I4409" s="41">
        <v>-364.72</v>
      </c>
      <c r="J4409" s="203"/>
      <c r="K4409" s="286" t="s">
        <v>164</v>
      </c>
      <c r="L4409" s="94"/>
    </row>
    <row r="4410" spans="1:12" ht="15" customHeight="1">
      <c r="A4410" s="91">
        <v>2001011</v>
      </c>
      <c r="B4410" s="41" t="s">
        <v>97</v>
      </c>
      <c r="C4410" s="43">
        <v>201</v>
      </c>
      <c r="D4410" s="41" t="s">
        <v>152</v>
      </c>
      <c r="E4410" s="41">
        <v>172900</v>
      </c>
      <c r="F4410" s="201" t="s">
        <v>263</v>
      </c>
      <c r="G4410" s="41"/>
      <c r="H4410" s="41"/>
      <c r="I4410" s="41">
        <v>-234.76</v>
      </c>
      <c r="J4410" s="203"/>
      <c r="K4410" s="286" t="s">
        <v>164</v>
      </c>
      <c r="L4410" s="94"/>
    </row>
    <row r="4411" spans="1:12" ht="15" customHeight="1">
      <c r="A4411" s="91">
        <v>2001011</v>
      </c>
      <c r="B4411" s="41" t="s">
        <v>97</v>
      </c>
      <c r="C4411" s="43">
        <v>201</v>
      </c>
      <c r="D4411" s="41" t="s">
        <v>152</v>
      </c>
      <c r="E4411" s="41">
        <v>172900</v>
      </c>
      <c r="F4411" s="201" t="s">
        <v>263</v>
      </c>
      <c r="G4411" s="41"/>
      <c r="H4411" s="41"/>
      <c r="I4411" s="41">
        <v>-433.5</v>
      </c>
      <c r="J4411" s="203"/>
      <c r="K4411" s="286" t="s">
        <v>164</v>
      </c>
      <c r="L4411" s="94"/>
    </row>
    <row r="4412" spans="1:12" ht="15" customHeight="1">
      <c r="A4412" s="91">
        <v>2001011</v>
      </c>
      <c r="B4412" s="41" t="s">
        <v>97</v>
      </c>
      <c r="C4412" s="43">
        <v>201</v>
      </c>
      <c r="D4412" s="41" t="s">
        <v>152</v>
      </c>
      <c r="E4412" s="41">
        <v>172900</v>
      </c>
      <c r="F4412" s="201" t="s">
        <v>263</v>
      </c>
      <c r="G4412" s="41"/>
      <c r="H4412" s="41"/>
      <c r="I4412" s="41">
        <v>-331.71</v>
      </c>
      <c r="J4412" s="203"/>
      <c r="K4412" s="286" t="s">
        <v>164</v>
      </c>
      <c r="L4412" s="94"/>
    </row>
    <row r="4413" spans="1:12" ht="15" customHeight="1">
      <c r="A4413" s="91">
        <v>2001041</v>
      </c>
      <c r="B4413" s="41" t="s">
        <v>98</v>
      </c>
      <c r="C4413" s="43">
        <v>201</v>
      </c>
      <c r="D4413" s="41" t="s">
        <v>152</v>
      </c>
      <c r="E4413" s="41">
        <v>172900</v>
      </c>
      <c r="F4413" s="201" t="s">
        <v>263</v>
      </c>
      <c r="G4413" s="41"/>
      <c r="H4413" s="41"/>
      <c r="I4413" s="41">
        <v>-665.73</v>
      </c>
      <c r="J4413" s="203"/>
      <c r="K4413" s="286" t="s">
        <v>164</v>
      </c>
      <c r="L4413" s="94"/>
    </row>
    <row r="4414" spans="1:12" ht="15" customHeight="1">
      <c r="A4414" s="91">
        <v>2001041</v>
      </c>
      <c r="B4414" s="41" t="s">
        <v>98</v>
      </c>
      <c r="C4414" s="43">
        <v>201</v>
      </c>
      <c r="D4414" s="41" t="s">
        <v>152</v>
      </c>
      <c r="E4414" s="41">
        <v>172900</v>
      </c>
      <c r="F4414" s="201" t="s">
        <v>263</v>
      </c>
      <c r="G4414" s="41"/>
      <c r="H4414" s="41"/>
      <c r="I4414" s="41">
        <v>-97.45</v>
      </c>
      <c r="J4414" s="203"/>
      <c r="K4414" s="286" t="s">
        <v>164</v>
      </c>
      <c r="L4414" s="94"/>
    </row>
    <row r="4415" spans="1:12" ht="15" customHeight="1">
      <c r="A4415" s="91">
        <v>2001041</v>
      </c>
      <c r="B4415" s="41" t="s">
        <v>98</v>
      </c>
      <c r="C4415" s="43">
        <v>201</v>
      </c>
      <c r="D4415" s="41" t="s">
        <v>152</v>
      </c>
      <c r="E4415" s="41">
        <v>172900</v>
      </c>
      <c r="F4415" s="201" t="s">
        <v>263</v>
      </c>
      <c r="G4415" s="41"/>
      <c r="H4415" s="41"/>
      <c r="I4415" s="41">
        <v>-65.25</v>
      </c>
      <c r="J4415" s="203"/>
      <c r="K4415" s="286" t="s">
        <v>164</v>
      </c>
      <c r="L4415" s="94"/>
    </row>
    <row r="4416" spans="1:12" ht="15" customHeight="1">
      <c r="A4416" s="91">
        <v>2001041</v>
      </c>
      <c r="B4416" s="41" t="s">
        <v>98</v>
      </c>
      <c r="C4416" s="43">
        <v>201</v>
      </c>
      <c r="D4416" s="41" t="s">
        <v>152</v>
      </c>
      <c r="E4416" s="41">
        <v>172900</v>
      </c>
      <c r="F4416" s="201" t="s">
        <v>263</v>
      </c>
      <c r="G4416" s="41"/>
      <c r="H4416" s="41"/>
      <c r="I4416" s="41">
        <v>-97.5</v>
      </c>
      <c r="J4416" s="203"/>
      <c r="K4416" s="286" t="s">
        <v>164</v>
      </c>
      <c r="L4416" s="94"/>
    </row>
    <row r="4417" spans="1:12" ht="15" customHeight="1">
      <c r="A4417" s="91">
        <v>2001041</v>
      </c>
      <c r="B4417" s="41" t="s">
        <v>98</v>
      </c>
      <c r="C4417" s="43">
        <v>201</v>
      </c>
      <c r="D4417" s="41" t="s">
        <v>152</v>
      </c>
      <c r="E4417" s="41">
        <v>172900</v>
      </c>
      <c r="F4417" s="201" t="s">
        <v>263</v>
      </c>
      <c r="G4417" s="41"/>
      <c r="H4417" s="41"/>
      <c r="I4417" s="41">
        <v>-231.9</v>
      </c>
      <c r="J4417" s="203"/>
      <c r="K4417" s="286" t="s">
        <v>164</v>
      </c>
      <c r="L4417" s="94"/>
    </row>
    <row r="4418" spans="1:12" ht="15" customHeight="1">
      <c r="A4418" s="91">
        <v>2001041</v>
      </c>
      <c r="B4418" s="41" t="s">
        <v>98</v>
      </c>
      <c r="C4418" s="43">
        <v>201</v>
      </c>
      <c r="D4418" s="41" t="s">
        <v>152</v>
      </c>
      <c r="E4418" s="41">
        <v>172900</v>
      </c>
      <c r="F4418" s="201" t="s">
        <v>263</v>
      </c>
      <c r="G4418" s="41"/>
      <c r="H4418" s="41"/>
      <c r="I4418" s="41">
        <v>370.08</v>
      </c>
      <c r="J4418" s="203"/>
      <c r="K4418" s="286" t="s">
        <v>164</v>
      </c>
      <c r="L4418" s="94"/>
    </row>
    <row r="4419" spans="1:12" ht="15" customHeight="1">
      <c r="A4419" s="91">
        <v>2001041</v>
      </c>
      <c r="B4419" s="41" t="s">
        <v>98</v>
      </c>
      <c r="C4419" s="43">
        <v>201</v>
      </c>
      <c r="D4419" s="41" t="s">
        <v>152</v>
      </c>
      <c r="E4419" s="41">
        <v>172900</v>
      </c>
      <c r="F4419" s="201" t="s">
        <v>263</v>
      </c>
      <c r="G4419" s="41"/>
      <c r="H4419" s="41"/>
      <c r="I4419" s="41">
        <v>-70.180000000000007</v>
      </c>
      <c r="J4419" s="203"/>
      <c r="K4419" s="286" t="s">
        <v>164</v>
      </c>
      <c r="L4419" s="94"/>
    </row>
    <row r="4420" spans="1:12" ht="15" customHeight="1">
      <c r="A4420" s="91">
        <v>2001041</v>
      </c>
      <c r="B4420" s="41" t="s">
        <v>98</v>
      </c>
      <c r="C4420" s="43">
        <v>201</v>
      </c>
      <c r="D4420" s="41" t="s">
        <v>152</v>
      </c>
      <c r="E4420" s="41">
        <v>172900</v>
      </c>
      <c r="F4420" s="201" t="s">
        <v>263</v>
      </c>
      <c r="G4420" s="41"/>
      <c r="H4420" s="41"/>
      <c r="I4420" s="41">
        <v>-161</v>
      </c>
      <c r="J4420" s="203"/>
      <c r="K4420" s="286" t="s">
        <v>164</v>
      </c>
      <c r="L4420" s="94"/>
    </row>
    <row r="4421" spans="1:12" ht="15" customHeight="1">
      <c r="A4421" s="91">
        <v>2001011</v>
      </c>
      <c r="B4421" s="41" t="s">
        <v>97</v>
      </c>
      <c r="C4421" s="43">
        <v>201</v>
      </c>
      <c r="D4421" s="41" t="s">
        <v>152</v>
      </c>
      <c r="E4421" s="41">
        <v>172900</v>
      </c>
      <c r="F4421" s="201" t="s">
        <v>263</v>
      </c>
      <c r="G4421" s="41"/>
      <c r="H4421" s="41"/>
      <c r="I4421" s="41">
        <v>-46.14</v>
      </c>
      <c r="J4421" s="203"/>
      <c r="K4421" s="286" t="s">
        <v>164</v>
      </c>
      <c r="L4421" s="94"/>
    </row>
    <row r="4422" spans="1:12" ht="15" customHeight="1">
      <c r="A4422" s="91">
        <v>2001011</v>
      </c>
      <c r="B4422" s="41" t="s">
        <v>97</v>
      </c>
      <c r="C4422" s="43">
        <v>201</v>
      </c>
      <c r="D4422" s="41" t="s">
        <v>152</v>
      </c>
      <c r="E4422" s="41">
        <v>172900</v>
      </c>
      <c r="F4422" s="201" t="s">
        <v>263</v>
      </c>
      <c r="G4422" s="41"/>
      <c r="H4422" s="41"/>
      <c r="I4422" s="41">
        <v>-115.68</v>
      </c>
      <c r="J4422" s="203"/>
      <c r="K4422" s="286" t="s">
        <v>164</v>
      </c>
      <c r="L4422" s="94"/>
    </row>
    <row r="4423" spans="1:12" ht="15" customHeight="1">
      <c r="A4423" s="91">
        <v>2001011</v>
      </c>
      <c r="B4423" s="41" t="s">
        <v>97</v>
      </c>
      <c r="C4423" s="43">
        <v>201</v>
      </c>
      <c r="D4423" s="41" t="s">
        <v>152</v>
      </c>
      <c r="E4423" s="41">
        <v>172900</v>
      </c>
      <c r="F4423" s="201" t="s">
        <v>263</v>
      </c>
      <c r="G4423" s="41"/>
      <c r="H4423" s="41"/>
      <c r="I4423" s="41">
        <v>-117.23</v>
      </c>
      <c r="J4423" s="203"/>
      <c r="K4423" s="286" t="s">
        <v>164</v>
      </c>
      <c r="L4423" s="94"/>
    </row>
    <row r="4424" spans="1:12" ht="15" customHeight="1">
      <c r="A4424" s="91">
        <v>2001011</v>
      </c>
      <c r="B4424" s="41" t="s">
        <v>97</v>
      </c>
      <c r="C4424" s="43">
        <v>201</v>
      </c>
      <c r="D4424" s="41" t="s">
        <v>152</v>
      </c>
      <c r="E4424" s="41">
        <v>172900</v>
      </c>
      <c r="F4424" s="201" t="s">
        <v>263</v>
      </c>
      <c r="G4424" s="41"/>
      <c r="H4424" s="41"/>
      <c r="I4424" s="41">
        <v>-451.42</v>
      </c>
      <c r="J4424" s="203"/>
      <c r="K4424" s="286" t="s">
        <v>164</v>
      </c>
      <c r="L4424" s="94"/>
    </row>
    <row r="4425" spans="1:12" ht="15" customHeight="1">
      <c r="A4425" s="91">
        <v>2001011</v>
      </c>
      <c r="B4425" s="41" t="s">
        <v>97</v>
      </c>
      <c r="C4425" s="43">
        <v>201</v>
      </c>
      <c r="D4425" s="41" t="s">
        <v>152</v>
      </c>
      <c r="E4425" s="41">
        <v>172900</v>
      </c>
      <c r="F4425" s="201" t="s">
        <v>263</v>
      </c>
      <c r="G4425" s="41"/>
      <c r="H4425" s="41"/>
      <c r="I4425" s="41">
        <v>-47.81</v>
      </c>
      <c r="J4425" s="203"/>
      <c r="K4425" s="286" t="s">
        <v>164</v>
      </c>
      <c r="L4425" s="94"/>
    </row>
    <row r="4426" spans="1:12" ht="15" customHeight="1">
      <c r="A4426" s="91">
        <v>2001011</v>
      </c>
      <c r="B4426" s="41" t="s">
        <v>97</v>
      </c>
      <c r="C4426" s="43">
        <v>201</v>
      </c>
      <c r="D4426" s="41" t="s">
        <v>152</v>
      </c>
      <c r="E4426" s="41">
        <v>172900</v>
      </c>
      <c r="F4426" s="201" t="s">
        <v>263</v>
      </c>
      <c r="G4426" s="41"/>
      <c r="H4426" s="41"/>
      <c r="I4426" s="41">
        <v>-128.94</v>
      </c>
      <c r="J4426" s="203"/>
      <c r="K4426" s="286" t="s">
        <v>164</v>
      </c>
      <c r="L4426" s="94"/>
    </row>
    <row r="4427" spans="1:12" ht="15" customHeight="1">
      <c r="A4427" s="91">
        <v>2001011</v>
      </c>
      <c r="B4427" s="41" t="s">
        <v>97</v>
      </c>
      <c r="C4427" s="43">
        <v>201</v>
      </c>
      <c r="D4427" s="41" t="s">
        <v>152</v>
      </c>
      <c r="E4427" s="41">
        <v>172900</v>
      </c>
      <c r="F4427" s="201" t="s">
        <v>263</v>
      </c>
      <c r="G4427" s="41"/>
      <c r="H4427" s="41"/>
      <c r="I4427" s="41">
        <v>-236.84</v>
      </c>
      <c r="J4427" s="203"/>
      <c r="K4427" s="286" t="s">
        <v>164</v>
      </c>
      <c r="L4427" s="94"/>
    </row>
    <row r="4428" spans="1:12" ht="15" customHeight="1">
      <c r="A4428" s="91">
        <v>2001011</v>
      </c>
      <c r="B4428" s="41" t="s">
        <v>97</v>
      </c>
      <c r="C4428" s="43">
        <v>201</v>
      </c>
      <c r="D4428" s="41" t="s">
        <v>152</v>
      </c>
      <c r="E4428" s="41">
        <v>172900</v>
      </c>
      <c r="F4428" s="201" t="s">
        <v>263</v>
      </c>
      <c r="G4428" s="41"/>
      <c r="H4428" s="41"/>
      <c r="I4428" s="41">
        <v>-527.86</v>
      </c>
      <c r="J4428" s="203"/>
      <c r="K4428" s="286" t="s">
        <v>164</v>
      </c>
      <c r="L4428" s="94"/>
    </row>
    <row r="4429" spans="1:12" ht="15" customHeight="1">
      <c r="A4429" s="91">
        <v>2001011</v>
      </c>
      <c r="B4429" s="41" t="s">
        <v>97</v>
      </c>
      <c r="C4429" s="43">
        <v>201</v>
      </c>
      <c r="D4429" s="41" t="s">
        <v>152</v>
      </c>
      <c r="E4429" s="41">
        <v>172900</v>
      </c>
      <c r="F4429" s="201" t="s">
        <v>263</v>
      </c>
      <c r="G4429" s="41"/>
      <c r="H4429" s="41"/>
      <c r="I4429" s="41">
        <v>-539.11</v>
      </c>
      <c r="J4429" s="203"/>
      <c r="K4429" s="286" t="s">
        <v>164</v>
      </c>
      <c r="L4429" s="94"/>
    </row>
    <row r="4430" spans="1:12" ht="15" customHeight="1">
      <c r="A4430" s="91">
        <v>2001011</v>
      </c>
      <c r="B4430" s="41" t="s">
        <v>97</v>
      </c>
      <c r="C4430" s="43">
        <v>201</v>
      </c>
      <c r="D4430" s="41" t="s">
        <v>152</v>
      </c>
      <c r="E4430" s="41">
        <v>172900</v>
      </c>
      <c r="F4430" s="201" t="s">
        <v>263</v>
      </c>
      <c r="G4430" s="41"/>
      <c r="H4430" s="41"/>
      <c r="I4430" s="41">
        <v>-46.14</v>
      </c>
      <c r="J4430" s="203"/>
      <c r="K4430" s="286" t="s">
        <v>164</v>
      </c>
      <c r="L4430" s="94"/>
    </row>
    <row r="4431" spans="1:12" ht="15" customHeight="1">
      <c r="A4431" s="91">
        <v>2001011</v>
      </c>
      <c r="B4431" s="41" t="s">
        <v>97</v>
      </c>
      <c r="C4431" s="43">
        <v>201</v>
      </c>
      <c r="D4431" s="41" t="s">
        <v>152</v>
      </c>
      <c r="E4431" s="41">
        <v>172900</v>
      </c>
      <c r="F4431" s="201" t="s">
        <v>263</v>
      </c>
      <c r="G4431" s="41"/>
      <c r="H4431" s="41"/>
      <c r="I4431" s="41">
        <v>-25.69</v>
      </c>
      <c r="J4431" s="203"/>
      <c r="K4431" s="286" t="s">
        <v>164</v>
      </c>
      <c r="L4431" s="94"/>
    </row>
    <row r="4432" spans="1:12" ht="15" customHeight="1">
      <c r="A4432" s="91">
        <v>2001011</v>
      </c>
      <c r="B4432" s="41" t="s">
        <v>97</v>
      </c>
      <c r="C4432" s="43">
        <v>201</v>
      </c>
      <c r="D4432" s="41" t="s">
        <v>152</v>
      </c>
      <c r="E4432" s="41">
        <v>172900</v>
      </c>
      <c r="F4432" s="201" t="s">
        <v>263</v>
      </c>
      <c r="G4432" s="41"/>
      <c r="H4432" s="41"/>
      <c r="I4432" s="41">
        <v>-85</v>
      </c>
      <c r="J4432" s="203"/>
      <c r="K4432" s="286" t="s">
        <v>164</v>
      </c>
      <c r="L4432" s="94"/>
    </row>
    <row r="4433" spans="1:12" ht="15" customHeight="1">
      <c r="A4433" s="91">
        <v>2001011</v>
      </c>
      <c r="B4433" s="41" t="s">
        <v>97</v>
      </c>
      <c r="C4433" s="43">
        <v>201</v>
      </c>
      <c r="D4433" s="41" t="s">
        <v>152</v>
      </c>
      <c r="E4433" s="41">
        <v>172900</v>
      </c>
      <c r="F4433" s="201" t="s">
        <v>263</v>
      </c>
      <c r="G4433" s="41"/>
      <c r="H4433" s="41"/>
      <c r="I4433" s="41">
        <v>-128.94</v>
      </c>
      <c r="J4433" s="203"/>
      <c r="K4433" s="286" t="s">
        <v>164</v>
      </c>
      <c r="L4433" s="94"/>
    </row>
    <row r="4434" spans="1:12" ht="15" customHeight="1">
      <c r="A4434" s="91">
        <v>2001011</v>
      </c>
      <c r="B4434" s="41" t="s">
        <v>97</v>
      </c>
      <c r="C4434" s="43">
        <v>201</v>
      </c>
      <c r="D4434" s="41" t="s">
        <v>152</v>
      </c>
      <c r="E4434" s="41">
        <v>172900</v>
      </c>
      <c r="F4434" s="201" t="s">
        <v>263</v>
      </c>
      <c r="G4434" s="41"/>
      <c r="H4434" s="41"/>
      <c r="I4434" s="41">
        <v>-342.83</v>
      </c>
      <c r="J4434" s="203"/>
      <c r="K4434" s="286" t="s">
        <v>164</v>
      </c>
      <c r="L4434" s="94"/>
    </row>
    <row r="4435" spans="1:12" ht="15" customHeight="1">
      <c r="A4435" s="91">
        <v>2001011</v>
      </c>
      <c r="B4435" s="41" t="s">
        <v>97</v>
      </c>
      <c r="C4435" s="43">
        <v>201</v>
      </c>
      <c r="D4435" s="41" t="s">
        <v>152</v>
      </c>
      <c r="E4435" s="41">
        <v>172900</v>
      </c>
      <c r="F4435" s="201" t="s">
        <v>263</v>
      </c>
      <c r="G4435" s="41"/>
      <c r="H4435" s="41"/>
      <c r="I4435" s="41">
        <v>-610.74</v>
      </c>
      <c r="J4435" s="203"/>
      <c r="K4435" s="286" t="s">
        <v>164</v>
      </c>
      <c r="L4435" s="94"/>
    </row>
    <row r="4436" spans="1:12" ht="15" customHeight="1">
      <c r="A4436" s="91">
        <v>2001011</v>
      </c>
      <c r="B4436" s="41" t="s">
        <v>97</v>
      </c>
      <c r="C4436" s="43">
        <v>201</v>
      </c>
      <c r="D4436" s="41" t="s">
        <v>152</v>
      </c>
      <c r="E4436" s="41">
        <v>172900</v>
      </c>
      <c r="F4436" s="201" t="s">
        <v>263</v>
      </c>
      <c r="G4436" s="41"/>
      <c r="H4436" s="41"/>
      <c r="I4436" s="41">
        <v>-26</v>
      </c>
      <c r="J4436" s="203"/>
      <c r="K4436" s="286" t="s">
        <v>164</v>
      </c>
      <c r="L4436" s="94"/>
    </row>
    <row r="4437" spans="1:12" ht="15" customHeight="1">
      <c r="A4437" s="91">
        <v>2001021</v>
      </c>
      <c r="B4437" s="41" t="s">
        <v>89</v>
      </c>
      <c r="C4437" s="43">
        <v>201</v>
      </c>
      <c r="D4437" s="41" t="s">
        <v>152</v>
      </c>
      <c r="E4437" s="41">
        <v>172900</v>
      </c>
      <c r="F4437" s="201" t="s">
        <v>263</v>
      </c>
      <c r="G4437" s="41"/>
      <c r="H4437" s="41"/>
      <c r="I4437" s="41">
        <v>-215.04</v>
      </c>
      <c r="J4437" s="203"/>
      <c r="K4437" s="286" t="s">
        <v>164</v>
      </c>
      <c r="L4437" s="94"/>
    </row>
    <row r="4438" spans="1:12" ht="15" customHeight="1">
      <c r="A4438" s="91">
        <v>2001021</v>
      </c>
      <c r="B4438" s="41" t="s">
        <v>89</v>
      </c>
      <c r="C4438" s="43">
        <v>201</v>
      </c>
      <c r="D4438" s="41" t="s">
        <v>152</v>
      </c>
      <c r="E4438" s="41">
        <v>172900</v>
      </c>
      <c r="F4438" s="201" t="s">
        <v>263</v>
      </c>
      <c r="G4438" s="41"/>
      <c r="H4438" s="41"/>
      <c r="I4438" s="41">
        <v>-205.71</v>
      </c>
      <c r="J4438" s="203"/>
      <c r="K4438" s="286" t="s">
        <v>164</v>
      </c>
      <c r="L4438" s="94"/>
    </row>
    <row r="4439" spans="1:12" ht="15" customHeight="1">
      <c r="A4439" s="91">
        <v>2001021</v>
      </c>
      <c r="B4439" s="41" t="s">
        <v>89</v>
      </c>
      <c r="C4439" s="43">
        <v>201</v>
      </c>
      <c r="D4439" s="41" t="s">
        <v>152</v>
      </c>
      <c r="E4439" s="41">
        <v>172900</v>
      </c>
      <c r="F4439" s="201" t="s">
        <v>263</v>
      </c>
      <c r="G4439" s="41"/>
      <c r="H4439" s="41"/>
      <c r="I4439" s="41">
        <v>-34.03</v>
      </c>
      <c r="J4439" s="203"/>
      <c r="K4439" s="286" t="s">
        <v>164</v>
      </c>
      <c r="L4439" s="94"/>
    </row>
    <row r="4440" spans="1:12" ht="15" customHeight="1">
      <c r="A4440" s="91">
        <v>2001021</v>
      </c>
      <c r="B4440" s="41" t="s">
        <v>89</v>
      </c>
      <c r="C4440" s="43">
        <v>201</v>
      </c>
      <c r="D4440" s="41" t="s">
        <v>152</v>
      </c>
      <c r="E4440" s="41">
        <v>172900</v>
      </c>
      <c r="F4440" s="201" t="s">
        <v>263</v>
      </c>
      <c r="G4440" s="41"/>
      <c r="H4440" s="41"/>
      <c r="I4440" s="41">
        <v>-268.5</v>
      </c>
      <c r="J4440" s="203"/>
      <c r="K4440" s="286" t="s">
        <v>164</v>
      </c>
      <c r="L4440" s="94"/>
    </row>
    <row r="4441" spans="1:12" ht="15" customHeight="1">
      <c r="A4441" s="91">
        <v>2001021</v>
      </c>
      <c r="B4441" s="41" t="s">
        <v>89</v>
      </c>
      <c r="C4441" s="43">
        <v>201</v>
      </c>
      <c r="D4441" s="41" t="s">
        <v>152</v>
      </c>
      <c r="E4441" s="41">
        <v>172900</v>
      </c>
      <c r="F4441" s="201" t="s">
        <v>263</v>
      </c>
      <c r="G4441" s="41"/>
      <c r="H4441" s="41"/>
      <c r="I4441" s="41">
        <v>-532.36</v>
      </c>
      <c r="J4441" s="203"/>
      <c r="K4441" s="286" t="s">
        <v>164</v>
      </c>
      <c r="L4441" s="94"/>
    </row>
    <row r="4442" spans="1:12" ht="15" customHeight="1">
      <c r="A4442" s="91">
        <v>2001021</v>
      </c>
      <c r="B4442" s="41" t="s">
        <v>89</v>
      </c>
      <c r="C4442" s="43">
        <v>201</v>
      </c>
      <c r="D4442" s="41" t="s">
        <v>152</v>
      </c>
      <c r="E4442" s="41">
        <v>172900</v>
      </c>
      <c r="F4442" s="201" t="s">
        <v>263</v>
      </c>
      <c r="G4442" s="41"/>
      <c r="H4442" s="41"/>
      <c r="I4442" s="41">
        <v>-1061.1199999999999</v>
      </c>
      <c r="J4442" s="203"/>
      <c r="K4442" s="286" t="s">
        <v>164</v>
      </c>
      <c r="L4442" s="94"/>
    </row>
    <row r="4443" spans="1:12" ht="15" customHeight="1">
      <c r="A4443" s="91">
        <v>2001021</v>
      </c>
      <c r="B4443" s="41" t="s">
        <v>89</v>
      </c>
      <c r="C4443" s="43">
        <v>201</v>
      </c>
      <c r="D4443" s="41" t="s">
        <v>152</v>
      </c>
      <c r="E4443" s="41">
        <v>172900</v>
      </c>
      <c r="F4443" s="201" t="s">
        <v>263</v>
      </c>
      <c r="G4443" s="41"/>
      <c r="H4443" s="41"/>
      <c r="I4443" s="41">
        <v>-537.76</v>
      </c>
      <c r="J4443" s="203"/>
      <c r="K4443" s="286" t="s">
        <v>164</v>
      </c>
      <c r="L4443" s="94"/>
    </row>
    <row r="4444" spans="1:12" ht="15" customHeight="1">
      <c r="A4444" s="91">
        <v>2001021</v>
      </c>
      <c r="B4444" s="41" t="s">
        <v>89</v>
      </c>
      <c r="C4444" s="43">
        <v>201</v>
      </c>
      <c r="D4444" s="41" t="s">
        <v>152</v>
      </c>
      <c r="E4444" s="41">
        <v>172900</v>
      </c>
      <c r="F4444" s="201" t="s">
        <v>263</v>
      </c>
      <c r="G4444" s="41"/>
      <c r="H4444" s="41"/>
      <c r="I4444" s="41">
        <v>-257.35000000000002</v>
      </c>
      <c r="J4444" s="203"/>
      <c r="K4444" s="286" t="s">
        <v>164</v>
      </c>
      <c r="L4444" s="94"/>
    </row>
    <row r="4445" spans="1:12" ht="15" customHeight="1">
      <c r="A4445" s="91">
        <v>2001051</v>
      </c>
      <c r="B4445" s="41" t="s">
        <v>87</v>
      </c>
      <c r="C4445" s="43">
        <v>201</v>
      </c>
      <c r="D4445" s="41" t="s">
        <v>152</v>
      </c>
      <c r="E4445" s="41">
        <v>172900</v>
      </c>
      <c r="F4445" s="201" t="s">
        <v>263</v>
      </c>
      <c r="G4445" s="41"/>
      <c r="H4445" s="41"/>
      <c r="I4445" s="41">
        <v>-487.63</v>
      </c>
      <c r="J4445" s="203"/>
      <c r="K4445" s="286" t="s">
        <v>164</v>
      </c>
      <c r="L4445" s="94"/>
    </row>
    <row r="4446" spans="1:12" ht="15" customHeight="1">
      <c r="A4446" s="91">
        <v>2001051</v>
      </c>
      <c r="B4446" s="41" t="s">
        <v>87</v>
      </c>
      <c r="C4446" s="43">
        <v>201</v>
      </c>
      <c r="D4446" s="41" t="s">
        <v>152</v>
      </c>
      <c r="E4446" s="41">
        <v>172900</v>
      </c>
      <c r="F4446" s="201" t="s">
        <v>263</v>
      </c>
      <c r="G4446" s="41"/>
      <c r="H4446" s="41"/>
      <c r="I4446" s="41">
        <v>-41.17</v>
      </c>
      <c r="J4446" s="203"/>
      <c r="K4446" s="286" t="s">
        <v>164</v>
      </c>
      <c r="L4446" s="94"/>
    </row>
    <row r="4447" spans="1:12" ht="15" customHeight="1">
      <c r="A4447" s="91">
        <v>2001051</v>
      </c>
      <c r="B4447" s="41" t="s">
        <v>87</v>
      </c>
      <c r="C4447" s="43">
        <v>201</v>
      </c>
      <c r="D4447" s="41" t="s">
        <v>152</v>
      </c>
      <c r="E4447" s="41">
        <v>172900</v>
      </c>
      <c r="F4447" s="201" t="s">
        <v>263</v>
      </c>
      <c r="G4447" s="41"/>
      <c r="H4447" s="41"/>
      <c r="I4447" s="41">
        <v>-475.06</v>
      </c>
      <c r="J4447" s="203"/>
      <c r="K4447" s="286" t="s">
        <v>164</v>
      </c>
      <c r="L4447" s="94"/>
    </row>
    <row r="4448" spans="1:12" ht="15" customHeight="1">
      <c r="A4448" s="91">
        <v>2001051</v>
      </c>
      <c r="B4448" s="41" t="s">
        <v>87</v>
      </c>
      <c r="C4448" s="43">
        <v>201</v>
      </c>
      <c r="D4448" s="41" t="s">
        <v>152</v>
      </c>
      <c r="E4448" s="41">
        <v>172900</v>
      </c>
      <c r="F4448" s="201" t="s">
        <v>263</v>
      </c>
      <c r="G4448" s="41"/>
      <c r="H4448" s="41"/>
      <c r="I4448" s="41">
        <v>-186.69</v>
      </c>
      <c r="J4448" s="203"/>
      <c r="K4448" s="286" t="s">
        <v>164</v>
      </c>
      <c r="L4448" s="94"/>
    </row>
    <row r="4449" spans="1:12" ht="15" customHeight="1">
      <c r="A4449" s="91">
        <v>2001051</v>
      </c>
      <c r="B4449" s="41" t="s">
        <v>87</v>
      </c>
      <c r="C4449" s="43">
        <v>201</v>
      </c>
      <c r="D4449" s="41" t="s">
        <v>152</v>
      </c>
      <c r="E4449" s="41">
        <v>172900</v>
      </c>
      <c r="F4449" s="201" t="s">
        <v>263</v>
      </c>
      <c r="G4449" s="41"/>
      <c r="H4449" s="41"/>
      <c r="I4449" s="41">
        <v>-654.88</v>
      </c>
      <c r="J4449" s="203"/>
      <c r="K4449" s="286" t="s">
        <v>164</v>
      </c>
      <c r="L4449" s="94"/>
    </row>
    <row r="4450" spans="1:12" ht="15" customHeight="1">
      <c r="A4450" s="91">
        <v>2001011</v>
      </c>
      <c r="B4450" s="41" t="s">
        <v>97</v>
      </c>
      <c r="C4450" s="43">
        <v>201</v>
      </c>
      <c r="D4450" s="41" t="s">
        <v>152</v>
      </c>
      <c r="E4450" s="41">
        <v>172900</v>
      </c>
      <c r="F4450" s="201" t="s">
        <v>263</v>
      </c>
      <c r="G4450" s="41"/>
      <c r="H4450" s="41"/>
      <c r="I4450" s="41">
        <v>-554.63</v>
      </c>
      <c r="J4450" s="203"/>
      <c r="K4450" s="286" t="s">
        <v>164</v>
      </c>
      <c r="L4450" s="94"/>
    </row>
    <row r="4451" spans="1:12" ht="15" customHeight="1">
      <c r="A4451" s="91">
        <v>2001021</v>
      </c>
      <c r="B4451" s="41" t="s">
        <v>89</v>
      </c>
      <c r="C4451" s="43">
        <v>201</v>
      </c>
      <c r="D4451" s="41" t="s">
        <v>152</v>
      </c>
      <c r="E4451" s="41">
        <v>172900</v>
      </c>
      <c r="F4451" s="201" t="s">
        <v>263</v>
      </c>
      <c r="G4451" s="41"/>
      <c r="H4451" s="41"/>
      <c r="I4451" s="41">
        <v>-139.44999999999999</v>
      </c>
      <c r="J4451" s="203"/>
      <c r="K4451" s="286" t="s">
        <v>164</v>
      </c>
      <c r="L4451" s="94"/>
    </row>
    <row r="4452" spans="1:12" ht="15" customHeight="1">
      <c r="A4452" s="91">
        <v>2001011</v>
      </c>
      <c r="B4452" s="41" t="s">
        <v>97</v>
      </c>
      <c r="C4452" s="43">
        <v>201</v>
      </c>
      <c r="D4452" s="41" t="s">
        <v>152</v>
      </c>
      <c r="E4452" s="41">
        <v>172900</v>
      </c>
      <c r="F4452" s="201" t="s">
        <v>263</v>
      </c>
      <c r="G4452" s="41"/>
      <c r="H4452" s="41"/>
      <c r="I4452" s="41">
        <v>-1457.59</v>
      </c>
      <c r="J4452" s="203"/>
      <c r="K4452" s="286" t="s">
        <v>164</v>
      </c>
      <c r="L4452" s="94"/>
    </row>
    <row r="4453" spans="1:12" ht="15" customHeight="1">
      <c r="A4453" s="91">
        <v>2000010</v>
      </c>
      <c r="B4453" s="41" t="s">
        <v>159</v>
      </c>
      <c r="C4453" s="43">
        <v>201</v>
      </c>
      <c r="D4453" s="41" t="s">
        <v>152</v>
      </c>
      <c r="E4453" s="41">
        <v>172900</v>
      </c>
      <c r="F4453" s="201" t="s">
        <v>263</v>
      </c>
      <c r="G4453" s="41"/>
      <c r="H4453" s="41"/>
      <c r="I4453" s="41">
        <v>-95.03</v>
      </c>
      <c r="J4453" s="203"/>
      <c r="K4453" s="286" t="s">
        <v>161</v>
      </c>
      <c r="L4453" s="94"/>
    </row>
    <row r="4454" spans="1:12" ht="15" customHeight="1">
      <c r="A4454" s="91">
        <v>2001021</v>
      </c>
      <c r="B4454" s="41" t="s">
        <v>89</v>
      </c>
      <c r="C4454" s="43">
        <v>201</v>
      </c>
      <c r="D4454" s="41" t="s">
        <v>152</v>
      </c>
      <c r="E4454" s="41">
        <v>172900</v>
      </c>
      <c r="F4454" s="201" t="s">
        <v>263</v>
      </c>
      <c r="G4454" s="41"/>
      <c r="H4454" s="41"/>
      <c r="I4454" s="41">
        <v>-96</v>
      </c>
      <c r="J4454" s="203"/>
      <c r="K4454" s="286" t="s">
        <v>164</v>
      </c>
      <c r="L4454" s="94"/>
    </row>
    <row r="4455" spans="1:12" ht="15" customHeight="1">
      <c r="A4455" s="91">
        <v>2001051</v>
      </c>
      <c r="B4455" s="41" t="s">
        <v>87</v>
      </c>
      <c r="C4455" s="43">
        <v>201</v>
      </c>
      <c r="D4455" s="41" t="s">
        <v>152</v>
      </c>
      <c r="E4455" s="41">
        <v>172900</v>
      </c>
      <c r="F4455" s="201" t="s">
        <v>263</v>
      </c>
      <c r="G4455" s="41"/>
      <c r="H4455" s="41"/>
      <c r="I4455" s="41">
        <v>-226</v>
      </c>
      <c r="J4455" s="203"/>
      <c r="K4455" s="286" t="s">
        <v>164</v>
      </c>
      <c r="L4455" s="94"/>
    </row>
    <row r="4456" spans="1:12" ht="15" customHeight="1">
      <c r="A4456" s="91">
        <v>2001041</v>
      </c>
      <c r="B4456" s="41" t="s">
        <v>98</v>
      </c>
      <c r="C4456" s="43">
        <v>201</v>
      </c>
      <c r="D4456" s="41" t="s">
        <v>152</v>
      </c>
      <c r="E4456" s="41">
        <v>172900</v>
      </c>
      <c r="F4456" s="201" t="s">
        <v>263</v>
      </c>
      <c r="G4456" s="41"/>
      <c r="H4456" s="41"/>
      <c r="I4456" s="41">
        <v>-1547.23</v>
      </c>
      <c r="J4456" s="203"/>
      <c r="K4456" s="286" t="s">
        <v>164</v>
      </c>
      <c r="L4456" s="94"/>
    </row>
    <row r="4457" spans="1:12" ht="15" customHeight="1">
      <c r="A4457" s="91">
        <v>2001041</v>
      </c>
      <c r="B4457" s="41" t="s">
        <v>98</v>
      </c>
      <c r="C4457" s="43">
        <v>201</v>
      </c>
      <c r="D4457" s="41" t="s">
        <v>152</v>
      </c>
      <c r="E4457" s="41">
        <v>172900</v>
      </c>
      <c r="F4457" s="201" t="s">
        <v>263</v>
      </c>
      <c r="G4457" s="41"/>
      <c r="H4457" s="41"/>
      <c r="I4457" s="41">
        <v>-670.18</v>
      </c>
      <c r="J4457" s="203"/>
      <c r="K4457" s="286" t="s">
        <v>164</v>
      </c>
      <c r="L4457" s="94"/>
    </row>
    <row r="4458" spans="1:12" ht="15" customHeight="1">
      <c r="A4458" s="91">
        <v>2001041</v>
      </c>
      <c r="B4458" s="41" t="s">
        <v>98</v>
      </c>
      <c r="C4458" s="43">
        <v>201</v>
      </c>
      <c r="D4458" s="41" t="s">
        <v>152</v>
      </c>
      <c r="E4458" s="41">
        <v>172900</v>
      </c>
      <c r="F4458" s="201" t="s">
        <v>263</v>
      </c>
      <c r="G4458" s="41"/>
      <c r="H4458" s="41"/>
      <c r="I4458" s="41">
        <v>-293.75</v>
      </c>
      <c r="J4458" s="203"/>
      <c r="K4458" s="286" t="s">
        <v>164</v>
      </c>
      <c r="L4458" s="94"/>
    </row>
    <row r="4459" spans="1:12" ht="15" customHeight="1">
      <c r="A4459" s="91">
        <v>2001041</v>
      </c>
      <c r="B4459" s="41" t="s">
        <v>98</v>
      </c>
      <c r="C4459" s="43">
        <v>201</v>
      </c>
      <c r="D4459" s="41" t="s">
        <v>152</v>
      </c>
      <c r="E4459" s="41">
        <v>172900</v>
      </c>
      <c r="F4459" s="201" t="s">
        <v>263</v>
      </c>
      <c r="G4459" s="41"/>
      <c r="H4459" s="41"/>
      <c r="I4459" s="41">
        <v>-104.25</v>
      </c>
      <c r="J4459" s="203"/>
      <c r="K4459" s="286" t="s">
        <v>164</v>
      </c>
      <c r="L4459" s="94"/>
    </row>
    <row r="4460" spans="1:12" ht="15" customHeight="1">
      <c r="A4460" s="91">
        <v>2001041</v>
      </c>
      <c r="B4460" s="41" t="s">
        <v>98</v>
      </c>
      <c r="C4460" s="43">
        <v>201</v>
      </c>
      <c r="D4460" s="41" t="s">
        <v>152</v>
      </c>
      <c r="E4460" s="41">
        <v>172900</v>
      </c>
      <c r="F4460" s="201" t="s">
        <v>263</v>
      </c>
      <c r="G4460" s="41"/>
      <c r="H4460" s="41"/>
      <c r="I4460" s="41">
        <v>-2000</v>
      </c>
      <c r="J4460" s="203"/>
      <c r="K4460" s="286" t="s">
        <v>164</v>
      </c>
      <c r="L4460" s="94"/>
    </row>
    <row r="4461" spans="1:12" ht="15" customHeight="1">
      <c r="A4461" s="91">
        <v>2001041</v>
      </c>
      <c r="B4461" s="41" t="s">
        <v>98</v>
      </c>
      <c r="C4461" s="43">
        <v>201</v>
      </c>
      <c r="D4461" s="41" t="s">
        <v>152</v>
      </c>
      <c r="E4461" s="41">
        <v>172900</v>
      </c>
      <c r="F4461" s="201" t="s">
        <v>263</v>
      </c>
      <c r="G4461" s="41"/>
      <c r="H4461" s="41"/>
      <c r="I4461" s="41">
        <v>-925.01</v>
      </c>
      <c r="J4461" s="203"/>
      <c r="K4461" s="286" t="s">
        <v>164</v>
      </c>
      <c r="L4461" s="94"/>
    </row>
    <row r="4462" spans="1:12" ht="15" customHeight="1">
      <c r="A4462" s="91">
        <v>2001041</v>
      </c>
      <c r="B4462" s="41" t="s">
        <v>98</v>
      </c>
      <c r="C4462" s="43">
        <v>201</v>
      </c>
      <c r="D4462" s="41" t="s">
        <v>152</v>
      </c>
      <c r="E4462" s="41">
        <v>172900</v>
      </c>
      <c r="F4462" s="201" t="s">
        <v>263</v>
      </c>
      <c r="G4462" s="41"/>
      <c r="H4462" s="41"/>
      <c r="I4462" s="41">
        <v>-71.25</v>
      </c>
      <c r="J4462" s="203"/>
      <c r="K4462" s="286" t="s">
        <v>164</v>
      </c>
      <c r="L4462" s="94"/>
    </row>
    <row r="4463" spans="1:12" ht="15" customHeight="1">
      <c r="A4463" s="91">
        <v>2001041</v>
      </c>
      <c r="B4463" s="41" t="s">
        <v>98</v>
      </c>
      <c r="C4463" s="43">
        <v>201</v>
      </c>
      <c r="D4463" s="41" t="s">
        <v>152</v>
      </c>
      <c r="E4463" s="41">
        <v>172900</v>
      </c>
      <c r="F4463" s="201" t="s">
        <v>263</v>
      </c>
      <c r="G4463" s="41"/>
      <c r="H4463" s="41"/>
      <c r="I4463" s="41">
        <v>-9105</v>
      </c>
      <c r="J4463" s="203"/>
      <c r="K4463" s="286" t="s">
        <v>164</v>
      </c>
      <c r="L4463" s="94"/>
    </row>
    <row r="4464" spans="1:12" ht="15" customHeight="1">
      <c r="A4464" s="91">
        <v>2001051</v>
      </c>
      <c r="B4464" s="41" t="s">
        <v>87</v>
      </c>
      <c r="C4464" s="43">
        <v>201</v>
      </c>
      <c r="D4464" s="41" t="s">
        <v>152</v>
      </c>
      <c r="E4464" s="41">
        <v>172900</v>
      </c>
      <c r="F4464" s="201" t="s">
        <v>263</v>
      </c>
      <c r="G4464" s="41"/>
      <c r="H4464" s="41"/>
      <c r="I4464" s="41">
        <v>-1863.75</v>
      </c>
      <c r="J4464" s="203"/>
      <c r="K4464" s="286" t="s">
        <v>164</v>
      </c>
      <c r="L4464" s="94"/>
    </row>
    <row r="4465" spans="1:12" ht="15" customHeight="1">
      <c r="A4465" s="91">
        <v>2001011</v>
      </c>
      <c r="B4465" s="41" t="s">
        <v>97</v>
      </c>
      <c r="C4465" s="43">
        <v>201</v>
      </c>
      <c r="D4465" s="41" t="s">
        <v>152</v>
      </c>
      <c r="E4465" s="41">
        <v>172900</v>
      </c>
      <c r="F4465" s="201" t="s">
        <v>263</v>
      </c>
      <c r="G4465" s="41"/>
      <c r="H4465" s="41"/>
      <c r="I4465" s="41">
        <v>-98.75</v>
      </c>
      <c r="J4465" s="203"/>
      <c r="K4465" s="286" t="s">
        <v>164</v>
      </c>
      <c r="L4465" s="94"/>
    </row>
    <row r="4466" spans="1:12" ht="15" customHeight="1">
      <c r="A4466" s="91">
        <v>2001011</v>
      </c>
      <c r="B4466" s="41" t="s">
        <v>97</v>
      </c>
      <c r="C4466" s="43">
        <v>201</v>
      </c>
      <c r="D4466" s="41" t="s">
        <v>152</v>
      </c>
      <c r="E4466" s="41">
        <v>172900</v>
      </c>
      <c r="F4466" s="201" t="s">
        <v>263</v>
      </c>
      <c r="G4466" s="41"/>
      <c r="H4466" s="41"/>
      <c r="I4466" s="41">
        <v>-46.14</v>
      </c>
      <c r="J4466" s="203"/>
      <c r="K4466" s="286" t="s">
        <v>164</v>
      </c>
      <c r="L4466" s="94"/>
    </row>
    <row r="4467" spans="1:12" ht="15" customHeight="1">
      <c r="A4467" s="91">
        <v>2001011</v>
      </c>
      <c r="B4467" s="41" t="s">
        <v>97</v>
      </c>
      <c r="C4467" s="43">
        <v>201</v>
      </c>
      <c r="D4467" s="41" t="s">
        <v>152</v>
      </c>
      <c r="E4467" s="41">
        <v>172900</v>
      </c>
      <c r="F4467" s="201" t="s">
        <v>263</v>
      </c>
      <c r="G4467" s="41"/>
      <c r="H4467" s="41"/>
      <c r="I4467" s="41">
        <v>-71.599999999999994</v>
      </c>
      <c r="J4467" s="203"/>
      <c r="K4467" s="286" t="s">
        <v>164</v>
      </c>
      <c r="L4467" s="94"/>
    </row>
    <row r="4468" spans="1:12" ht="15" customHeight="1">
      <c r="A4468" s="91">
        <v>2001011</v>
      </c>
      <c r="B4468" s="41" t="s">
        <v>97</v>
      </c>
      <c r="C4468" s="43">
        <v>201</v>
      </c>
      <c r="D4468" s="41" t="s">
        <v>152</v>
      </c>
      <c r="E4468" s="41">
        <v>172900</v>
      </c>
      <c r="F4468" s="201" t="s">
        <v>263</v>
      </c>
      <c r="G4468" s="41"/>
      <c r="H4468" s="41"/>
      <c r="I4468" s="41">
        <v>-973.5</v>
      </c>
      <c r="J4468" s="203"/>
      <c r="K4468" s="286" t="s">
        <v>164</v>
      </c>
      <c r="L4468" s="94"/>
    </row>
    <row r="4469" spans="1:12" ht="15" customHeight="1">
      <c r="A4469" s="91">
        <v>2001011</v>
      </c>
      <c r="B4469" s="41" t="s">
        <v>97</v>
      </c>
      <c r="C4469" s="43">
        <v>201</v>
      </c>
      <c r="D4469" s="41" t="s">
        <v>152</v>
      </c>
      <c r="E4469" s="41">
        <v>172900</v>
      </c>
      <c r="F4469" s="201" t="s">
        <v>263</v>
      </c>
      <c r="G4469" s="41"/>
      <c r="H4469" s="41"/>
      <c r="I4469" s="41">
        <v>-247.52</v>
      </c>
      <c r="J4469" s="203"/>
      <c r="K4469" s="286" t="s">
        <v>164</v>
      </c>
      <c r="L4469" s="94"/>
    </row>
    <row r="4470" spans="1:12" ht="15" customHeight="1">
      <c r="A4470" s="91">
        <v>2001011</v>
      </c>
      <c r="B4470" s="41" t="s">
        <v>97</v>
      </c>
      <c r="C4470" s="43">
        <v>201</v>
      </c>
      <c r="D4470" s="41" t="s">
        <v>152</v>
      </c>
      <c r="E4470" s="41">
        <v>172900</v>
      </c>
      <c r="F4470" s="201" t="s">
        <v>263</v>
      </c>
      <c r="G4470" s="41"/>
      <c r="H4470" s="41"/>
      <c r="I4470" s="41">
        <v>-188.88</v>
      </c>
      <c r="J4470" s="203"/>
      <c r="K4470" s="286" t="s">
        <v>164</v>
      </c>
      <c r="L4470" s="94"/>
    </row>
    <row r="4471" spans="1:12" ht="15" customHeight="1">
      <c r="A4471" s="91">
        <v>2001041</v>
      </c>
      <c r="B4471" s="41" t="s">
        <v>98</v>
      </c>
      <c r="C4471" s="43">
        <v>201</v>
      </c>
      <c r="D4471" s="41" t="s">
        <v>152</v>
      </c>
      <c r="E4471" s="41">
        <v>172900</v>
      </c>
      <c r="F4471" s="201" t="s">
        <v>263</v>
      </c>
      <c r="G4471" s="41"/>
      <c r="H4471" s="41"/>
      <c r="I4471" s="41">
        <v>-582</v>
      </c>
      <c r="J4471" s="203"/>
      <c r="K4471" s="286" t="s">
        <v>164</v>
      </c>
      <c r="L4471" s="94"/>
    </row>
    <row r="4472" spans="1:12" ht="15" customHeight="1">
      <c r="A4472" s="91">
        <v>2001041</v>
      </c>
      <c r="B4472" s="41" t="s">
        <v>98</v>
      </c>
      <c r="C4472" s="43">
        <v>201</v>
      </c>
      <c r="D4472" s="41" t="s">
        <v>152</v>
      </c>
      <c r="E4472" s="41">
        <v>172900</v>
      </c>
      <c r="F4472" s="201" t="s">
        <v>263</v>
      </c>
      <c r="G4472" s="41"/>
      <c r="H4472" s="41"/>
      <c r="I4472" s="41">
        <v>-170.53</v>
      </c>
      <c r="J4472" s="203"/>
      <c r="K4472" s="286" t="s">
        <v>164</v>
      </c>
      <c r="L4472" s="94"/>
    </row>
    <row r="4473" spans="1:12" ht="15" customHeight="1">
      <c r="A4473" s="91">
        <v>2001041</v>
      </c>
      <c r="B4473" s="41" t="s">
        <v>98</v>
      </c>
      <c r="C4473" s="43">
        <v>201</v>
      </c>
      <c r="D4473" s="41" t="s">
        <v>152</v>
      </c>
      <c r="E4473" s="41">
        <v>172900</v>
      </c>
      <c r="F4473" s="201" t="s">
        <v>263</v>
      </c>
      <c r="G4473" s="41"/>
      <c r="H4473" s="41"/>
      <c r="I4473" s="41">
        <v>-1300</v>
      </c>
      <c r="J4473" s="203"/>
      <c r="K4473" s="286" t="s">
        <v>164</v>
      </c>
      <c r="L4473" s="94"/>
    </row>
    <row r="4474" spans="1:12" ht="15" customHeight="1">
      <c r="A4474" s="91">
        <v>2001051</v>
      </c>
      <c r="B4474" s="41" t="s">
        <v>87</v>
      </c>
      <c r="C4474" s="43">
        <v>201</v>
      </c>
      <c r="D4474" s="41" t="s">
        <v>152</v>
      </c>
      <c r="E4474" s="41">
        <v>172900</v>
      </c>
      <c r="F4474" s="201" t="s">
        <v>263</v>
      </c>
      <c r="G4474" s="41"/>
      <c r="H4474" s="41"/>
      <c r="I4474" s="41">
        <v>-531.03</v>
      </c>
      <c r="J4474" s="203"/>
      <c r="K4474" s="286" t="s">
        <v>164</v>
      </c>
      <c r="L4474" s="94"/>
    </row>
    <row r="4475" spans="1:12" ht="15" customHeight="1">
      <c r="A4475" s="91">
        <v>2001051</v>
      </c>
      <c r="B4475" s="41" t="s">
        <v>87</v>
      </c>
      <c r="C4475" s="43">
        <v>201</v>
      </c>
      <c r="D4475" s="41" t="s">
        <v>152</v>
      </c>
      <c r="E4475" s="41">
        <v>172900</v>
      </c>
      <c r="F4475" s="201" t="s">
        <v>263</v>
      </c>
      <c r="G4475" s="41"/>
      <c r="H4475" s="41"/>
      <c r="I4475" s="41">
        <v>-604.63</v>
      </c>
      <c r="J4475" s="203"/>
      <c r="K4475" s="286" t="s">
        <v>164</v>
      </c>
      <c r="L4475" s="94"/>
    </row>
    <row r="4476" spans="1:12" ht="15" customHeight="1">
      <c r="A4476" s="91">
        <v>2001011</v>
      </c>
      <c r="B4476" s="41" t="s">
        <v>97</v>
      </c>
      <c r="C4476" s="43">
        <v>201</v>
      </c>
      <c r="D4476" s="41" t="s">
        <v>152</v>
      </c>
      <c r="E4476" s="41">
        <v>172900</v>
      </c>
      <c r="F4476" s="201" t="s">
        <v>263</v>
      </c>
      <c r="G4476" s="41"/>
      <c r="H4476" s="41"/>
      <c r="I4476" s="41">
        <v>-59.92</v>
      </c>
      <c r="J4476" s="203"/>
      <c r="K4476" s="286" t="s">
        <v>164</v>
      </c>
      <c r="L4476" s="94"/>
    </row>
    <row r="4477" spans="1:12" ht="15" customHeight="1">
      <c r="A4477" s="91">
        <v>2001011</v>
      </c>
      <c r="B4477" s="41" t="s">
        <v>97</v>
      </c>
      <c r="C4477" s="43">
        <v>201</v>
      </c>
      <c r="D4477" s="41" t="s">
        <v>152</v>
      </c>
      <c r="E4477" s="41">
        <v>172900</v>
      </c>
      <c r="F4477" s="201" t="s">
        <v>263</v>
      </c>
      <c r="G4477" s="41"/>
      <c r="H4477" s="41"/>
      <c r="I4477" s="41">
        <v>-46.14</v>
      </c>
      <c r="J4477" s="203"/>
      <c r="K4477" s="286" t="s">
        <v>164</v>
      </c>
      <c r="L4477" s="94"/>
    </row>
    <row r="4478" spans="1:12" ht="15" customHeight="1">
      <c r="A4478" s="91">
        <v>2001011</v>
      </c>
      <c r="B4478" s="41" t="s">
        <v>97</v>
      </c>
      <c r="C4478" s="43">
        <v>201</v>
      </c>
      <c r="D4478" s="41" t="s">
        <v>152</v>
      </c>
      <c r="E4478" s="41">
        <v>172900</v>
      </c>
      <c r="F4478" s="201" t="s">
        <v>263</v>
      </c>
      <c r="G4478" s="41"/>
      <c r="H4478" s="41"/>
      <c r="I4478" s="41">
        <v>-41.16</v>
      </c>
      <c r="J4478" s="203"/>
      <c r="K4478" s="286" t="s">
        <v>164</v>
      </c>
      <c r="L4478" s="94"/>
    </row>
    <row r="4479" spans="1:12" ht="15" customHeight="1">
      <c r="A4479" s="91">
        <v>2001011</v>
      </c>
      <c r="B4479" s="41" t="s">
        <v>97</v>
      </c>
      <c r="C4479" s="43">
        <v>201</v>
      </c>
      <c r="D4479" s="41" t="s">
        <v>152</v>
      </c>
      <c r="E4479" s="41">
        <v>172900</v>
      </c>
      <c r="F4479" s="201" t="s">
        <v>263</v>
      </c>
      <c r="G4479" s="41"/>
      <c r="H4479" s="41"/>
      <c r="I4479" s="41">
        <v>-285.45999999999998</v>
      </c>
      <c r="J4479" s="203"/>
      <c r="K4479" s="286" t="s">
        <v>164</v>
      </c>
      <c r="L4479" s="94"/>
    </row>
    <row r="4480" spans="1:12" ht="15" customHeight="1">
      <c r="A4480" s="91">
        <v>2001011</v>
      </c>
      <c r="B4480" s="41" t="s">
        <v>97</v>
      </c>
      <c r="C4480" s="43">
        <v>201</v>
      </c>
      <c r="D4480" s="41" t="s">
        <v>152</v>
      </c>
      <c r="E4480" s="41">
        <v>172900</v>
      </c>
      <c r="F4480" s="201" t="s">
        <v>263</v>
      </c>
      <c r="G4480" s="41"/>
      <c r="H4480" s="41"/>
      <c r="I4480" s="41">
        <v>-52.54</v>
      </c>
      <c r="J4480" s="203"/>
      <c r="K4480" s="286" t="s">
        <v>164</v>
      </c>
      <c r="L4480" s="94"/>
    </row>
    <row r="4481" spans="1:12" ht="15" customHeight="1">
      <c r="A4481" s="91">
        <v>2001011</v>
      </c>
      <c r="B4481" s="41" t="s">
        <v>97</v>
      </c>
      <c r="C4481" s="43">
        <v>201</v>
      </c>
      <c r="D4481" s="41" t="s">
        <v>152</v>
      </c>
      <c r="E4481" s="41">
        <v>172900</v>
      </c>
      <c r="F4481" s="201" t="s">
        <v>263</v>
      </c>
      <c r="G4481" s="41"/>
      <c r="H4481" s="41"/>
      <c r="I4481" s="41">
        <v>-667.32</v>
      </c>
      <c r="J4481" s="203"/>
      <c r="K4481" s="286" t="s">
        <v>164</v>
      </c>
      <c r="L4481" s="94"/>
    </row>
    <row r="4482" spans="1:12" ht="15" customHeight="1">
      <c r="A4482" s="91">
        <v>2001011</v>
      </c>
      <c r="B4482" s="41" t="s">
        <v>97</v>
      </c>
      <c r="C4482" s="43">
        <v>201</v>
      </c>
      <c r="D4482" s="41" t="s">
        <v>152</v>
      </c>
      <c r="E4482" s="41">
        <v>172900</v>
      </c>
      <c r="F4482" s="201" t="s">
        <v>263</v>
      </c>
      <c r="G4482" s="41"/>
      <c r="H4482" s="41"/>
      <c r="I4482" s="41">
        <v>-287.43</v>
      </c>
      <c r="J4482" s="203"/>
      <c r="K4482" s="286" t="s">
        <v>164</v>
      </c>
      <c r="L4482" s="94"/>
    </row>
    <row r="4483" spans="1:12" ht="15" customHeight="1">
      <c r="A4483" s="91">
        <v>2001011</v>
      </c>
      <c r="B4483" s="41" t="s">
        <v>97</v>
      </c>
      <c r="C4483" s="43">
        <v>201</v>
      </c>
      <c r="D4483" s="41" t="s">
        <v>152</v>
      </c>
      <c r="E4483" s="41">
        <v>172900</v>
      </c>
      <c r="F4483" s="201" t="s">
        <v>263</v>
      </c>
      <c r="G4483" s="41"/>
      <c r="H4483" s="41"/>
      <c r="I4483" s="41">
        <v>-103.29</v>
      </c>
      <c r="J4483" s="203"/>
      <c r="K4483" s="286" t="s">
        <v>164</v>
      </c>
      <c r="L4483" s="94"/>
    </row>
    <row r="4484" spans="1:12" ht="15" customHeight="1">
      <c r="A4484" s="91">
        <v>2001011</v>
      </c>
      <c r="B4484" s="41" t="s">
        <v>97</v>
      </c>
      <c r="C4484" s="43">
        <v>201</v>
      </c>
      <c r="D4484" s="41" t="s">
        <v>152</v>
      </c>
      <c r="E4484" s="41">
        <v>172900</v>
      </c>
      <c r="F4484" s="201" t="s">
        <v>263</v>
      </c>
      <c r="G4484" s="41"/>
      <c r="H4484" s="41"/>
      <c r="I4484" s="41">
        <v>-8.3000000000000007</v>
      </c>
      <c r="J4484" s="203"/>
      <c r="K4484" s="286" t="s">
        <v>164</v>
      </c>
      <c r="L4484" s="94"/>
    </row>
    <row r="4485" spans="1:12" ht="15" customHeight="1">
      <c r="A4485" s="91">
        <v>2001011</v>
      </c>
      <c r="B4485" s="41" t="s">
        <v>97</v>
      </c>
      <c r="C4485" s="43">
        <v>201</v>
      </c>
      <c r="D4485" s="41" t="s">
        <v>152</v>
      </c>
      <c r="E4485" s="41">
        <v>172900</v>
      </c>
      <c r="F4485" s="201" t="s">
        <v>263</v>
      </c>
      <c r="G4485" s="41"/>
      <c r="H4485" s="41"/>
      <c r="I4485" s="41">
        <v>-415.2</v>
      </c>
      <c r="J4485" s="203"/>
      <c r="K4485" s="286" t="s">
        <v>164</v>
      </c>
      <c r="L4485" s="94"/>
    </row>
    <row r="4486" spans="1:12" ht="15" customHeight="1">
      <c r="A4486" s="91">
        <v>2001021</v>
      </c>
      <c r="B4486" s="41" t="s">
        <v>89</v>
      </c>
      <c r="C4486" s="43">
        <v>201</v>
      </c>
      <c r="D4486" s="41" t="s">
        <v>152</v>
      </c>
      <c r="E4486" s="41">
        <v>172900</v>
      </c>
      <c r="F4486" s="201" t="s">
        <v>263</v>
      </c>
      <c r="G4486" s="41"/>
      <c r="H4486" s="41"/>
      <c r="I4486" s="41">
        <v>-1026.6199999999999</v>
      </c>
      <c r="J4486" s="203"/>
      <c r="K4486" s="286" t="s">
        <v>164</v>
      </c>
      <c r="L4486" s="94"/>
    </row>
    <row r="4487" spans="1:12" ht="15" customHeight="1">
      <c r="A4487" s="91">
        <v>2001021</v>
      </c>
      <c r="B4487" s="41" t="s">
        <v>89</v>
      </c>
      <c r="C4487" s="43">
        <v>201</v>
      </c>
      <c r="D4487" s="41" t="s">
        <v>152</v>
      </c>
      <c r="E4487" s="41">
        <v>172900</v>
      </c>
      <c r="F4487" s="201" t="s">
        <v>263</v>
      </c>
      <c r="G4487" s="41"/>
      <c r="H4487" s="41"/>
      <c r="I4487" s="41">
        <v>-218.25</v>
      </c>
      <c r="J4487" s="203"/>
      <c r="K4487" s="286" t="s">
        <v>164</v>
      </c>
      <c r="L4487" s="94"/>
    </row>
    <row r="4488" spans="1:12" ht="15" customHeight="1">
      <c r="A4488" s="91">
        <v>2001021</v>
      </c>
      <c r="B4488" s="41" t="s">
        <v>89</v>
      </c>
      <c r="C4488" s="43">
        <v>201</v>
      </c>
      <c r="D4488" s="41" t="s">
        <v>152</v>
      </c>
      <c r="E4488" s="41">
        <v>172900</v>
      </c>
      <c r="F4488" s="201" t="s">
        <v>263</v>
      </c>
      <c r="G4488" s="41"/>
      <c r="H4488" s="41"/>
      <c r="I4488" s="41">
        <v>-757.35</v>
      </c>
      <c r="J4488" s="203"/>
      <c r="K4488" s="286" t="s">
        <v>164</v>
      </c>
      <c r="L4488" s="94"/>
    </row>
    <row r="4489" spans="1:12" ht="15" customHeight="1">
      <c r="A4489" s="91">
        <v>2001021</v>
      </c>
      <c r="B4489" s="41" t="s">
        <v>89</v>
      </c>
      <c r="C4489" s="43">
        <v>201</v>
      </c>
      <c r="D4489" s="41" t="s">
        <v>152</v>
      </c>
      <c r="E4489" s="41">
        <v>172900</v>
      </c>
      <c r="F4489" s="201" t="s">
        <v>263</v>
      </c>
      <c r="G4489" s="41"/>
      <c r="H4489" s="41"/>
      <c r="I4489" s="41">
        <v>-135.68</v>
      </c>
      <c r="J4489" s="203"/>
      <c r="K4489" s="286" t="s">
        <v>164</v>
      </c>
      <c r="L4489" s="94"/>
    </row>
    <row r="4490" spans="1:12" ht="15" customHeight="1">
      <c r="A4490" s="91">
        <v>2001021</v>
      </c>
      <c r="B4490" s="41" t="s">
        <v>89</v>
      </c>
      <c r="C4490" s="43">
        <v>201</v>
      </c>
      <c r="D4490" s="41" t="s">
        <v>152</v>
      </c>
      <c r="E4490" s="41">
        <v>172900</v>
      </c>
      <c r="F4490" s="201" t="s">
        <v>263</v>
      </c>
      <c r="G4490" s="41"/>
      <c r="H4490" s="41"/>
      <c r="I4490" s="41">
        <v>-1137.5</v>
      </c>
      <c r="J4490" s="203"/>
      <c r="K4490" s="286" t="s">
        <v>164</v>
      </c>
      <c r="L4490" s="94"/>
    </row>
    <row r="4491" spans="1:12" ht="15" customHeight="1">
      <c r="A4491" s="91">
        <v>2001021</v>
      </c>
      <c r="B4491" s="41" t="s">
        <v>89</v>
      </c>
      <c r="C4491" s="43">
        <v>201</v>
      </c>
      <c r="D4491" s="41" t="s">
        <v>152</v>
      </c>
      <c r="E4491" s="41">
        <v>172900</v>
      </c>
      <c r="F4491" s="201" t="s">
        <v>263</v>
      </c>
      <c r="G4491" s="41"/>
      <c r="H4491" s="41"/>
      <c r="I4491" s="41">
        <v>-219.64</v>
      </c>
      <c r="J4491" s="203"/>
      <c r="K4491" s="286" t="s">
        <v>164</v>
      </c>
      <c r="L4491" s="94"/>
    </row>
    <row r="4492" spans="1:12" ht="15" customHeight="1">
      <c r="A4492" s="91">
        <v>2001021</v>
      </c>
      <c r="B4492" s="41" t="s">
        <v>89</v>
      </c>
      <c r="C4492" s="43">
        <v>201</v>
      </c>
      <c r="D4492" s="41" t="s">
        <v>152</v>
      </c>
      <c r="E4492" s="41">
        <v>172900</v>
      </c>
      <c r="F4492" s="201" t="s">
        <v>263</v>
      </c>
      <c r="G4492" s="41"/>
      <c r="H4492" s="41"/>
      <c r="I4492" s="41">
        <v>-104.25</v>
      </c>
      <c r="J4492" s="203"/>
      <c r="K4492" s="286" t="s">
        <v>164</v>
      </c>
      <c r="L4492" s="94"/>
    </row>
    <row r="4493" spans="1:12" ht="15" customHeight="1">
      <c r="A4493" s="91">
        <v>2001011</v>
      </c>
      <c r="B4493" s="41" t="s">
        <v>97</v>
      </c>
      <c r="C4493" s="43">
        <v>201</v>
      </c>
      <c r="D4493" s="41" t="s">
        <v>152</v>
      </c>
      <c r="E4493" s="41">
        <v>172900</v>
      </c>
      <c r="F4493" s="201" t="s">
        <v>263</v>
      </c>
      <c r="G4493" s="41"/>
      <c r="H4493" s="41"/>
      <c r="I4493" s="41">
        <v>-449</v>
      </c>
      <c r="J4493" s="203"/>
      <c r="K4493" s="286" t="s">
        <v>164</v>
      </c>
      <c r="L4493" s="94"/>
    </row>
    <row r="4494" spans="1:12" ht="15" customHeight="1">
      <c r="A4494" s="91">
        <v>2001011</v>
      </c>
      <c r="B4494" s="41" t="s">
        <v>97</v>
      </c>
      <c r="C4494" s="43">
        <v>201</v>
      </c>
      <c r="D4494" s="41" t="s">
        <v>152</v>
      </c>
      <c r="E4494" s="41">
        <v>172900</v>
      </c>
      <c r="F4494" s="201" t="s">
        <v>263</v>
      </c>
      <c r="G4494" s="41"/>
      <c r="H4494" s="41"/>
      <c r="I4494" s="41">
        <v>-106.9</v>
      </c>
      <c r="J4494" s="203"/>
      <c r="K4494" s="286" t="s">
        <v>164</v>
      </c>
      <c r="L4494" s="94"/>
    </row>
    <row r="4495" spans="1:12" ht="15" customHeight="1">
      <c r="A4495" s="91">
        <v>2001011</v>
      </c>
      <c r="B4495" s="41" t="s">
        <v>97</v>
      </c>
      <c r="C4495" s="43">
        <v>201</v>
      </c>
      <c r="D4495" s="41" t="s">
        <v>152</v>
      </c>
      <c r="E4495" s="41">
        <v>172900</v>
      </c>
      <c r="F4495" s="201" t="s">
        <v>263</v>
      </c>
      <c r="G4495" s="41"/>
      <c r="H4495" s="41"/>
      <c r="I4495" s="41">
        <v>-56.56</v>
      </c>
      <c r="J4495" s="203"/>
      <c r="K4495" s="286" t="s">
        <v>164</v>
      </c>
      <c r="L4495" s="94"/>
    </row>
    <row r="4496" spans="1:12" ht="15" customHeight="1">
      <c r="A4496" s="91">
        <v>2001011</v>
      </c>
      <c r="B4496" s="41" t="s">
        <v>97</v>
      </c>
      <c r="C4496" s="43">
        <v>201</v>
      </c>
      <c r="D4496" s="41" t="s">
        <v>152</v>
      </c>
      <c r="E4496" s="41">
        <v>172900</v>
      </c>
      <c r="F4496" s="201" t="s">
        <v>263</v>
      </c>
      <c r="G4496" s="41"/>
      <c r="H4496" s="41"/>
      <c r="I4496" s="41">
        <v>-46.14</v>
      </c>
      <c r="J4496" s="203"/>
      <c r="K4496" s="286" t="s">
        <v>164</v>
      </c>
      <c r="L4496" s="94"/>
    </row>
    <row r="4497" spans="1:12" ht="15" customHeight="1">
      <c r="A4497" s="91">
        <v>2000010</v>
      </c>
      <c r="B4497" s="41" t="s">
        <v>159</v>
      </c>
      <c r="C4497" s="43">
        <v>201</v>
      </c>
      <c r="D4497" s="41" t="s">
        <v>152</v>
      </c>
      <c r="E4497" s="41">
        <v>172900</v>
      </c>
      <c r="F4497" s="201" t="s">
        <v>263</v>
      </c>
      <c r="G4497" s="41"/>
      <c r="H4497" s="41"/>
      <c r="I4497" s="41">
        <v>-1740.25</v>
      </c>
      <c r="J4497" s="203"/>
      <c r="K4497" s="286" t="s">
        <v>161</v>
      </c>
      <c r="L4497" s="94"/>
    </row>
    <row r="4498" spans="1:12" ht="15" customHeight="1">
      <c r="A4498" s="91">
        <v>2000010</v>
      </c>
      <c r="B4498" s="41" t="s">
        <v>159</v>
      </c>
      <c r="C4498" s="43">
        <v>201</v>
      </c>
      <c r="D4498" s="41" t="s">
        <v>152</v>
      </c>
      <c r="E4498" s="41">
        <v>172900</v>
      </c>
      <c r="F4498" s="201" t="s">
        <v>263</v>
      </c>
      <c r="G4498" s="41"/>
      <c r="H4498" s="41"/>
      <c r="I4498" s="41">
        <v>-128.88999999999999</v>
      </c>
      <c r="J4498" s="203"/>
      <c r="K4498" s="286" t="s">
        <v>161</v>
      </c>
      <c r="L4498" s="94"/>
    </row>
    <row r="4499" spans="1:12" ht="15" customHeight="1">
      <c r="A4499" s="91">
        <v>2000010</v>
      </c>
      <c r="B4499" s="41" t="s">
        <v>159</v>
      </c>
      <c r="C4499" s="43">
        <v>201</v>
      </c>
      <c r="D4499" s="41" t="s">
        <v>152</v>
      </c>
      <c r="E4499" s="41">
        <v>172900</v>
      </c>
      <c r="F4499" s="201" t="s">
        <v>263</v>
      </c>
      <c r="G4499" s="41"/>
      <c r="H4499" s="41"/>
      <c r="I4499" s="41">
        <v>128.88999999999999</v>
      </c>
      <c r="J4499" s="203"/>
      <c r="K4499" s="286" t="s">
        <v>161</v>
      </c>
      <c r="L4499" s="94"/>
    </row>
    <row r="4500" spans="1:12" ht="15" customHeight="1">
      <c r="A4500" s="91">
        <v>2000010</v>
      </c>
      <c r="B4500" s="41" t="s">
        <v>159</v>
      </c>
      <c r="C4500" s="43">
        <v>201</v>
      </c>
      <c r="D4500" s="41" t="s">
        <v>152</v>
      </c>
      <c r="E4500" s="41">
        <v>172900</v>
      </c>
      <c r="F4500" s="201" t="s">
        <v>263</v>
      </c>
      <c r="G4500" s="41"/>
      <c r="H4500" s="41"/>
      <c r="I4500" s="41">
        <v>-68.2</v>
      </c>
      <c r="J4500" s="203"/>
      <c r="K4500" s="286" t="s">
        <v>161</v>
      </c>
      <c r="L4500" s="94"/>
    </row>
    <row r="4501" spans="1:12" ht="15" customHeight="1">
      <c r="A4501" s="91">
        <v>2001011</v>
      </c>
      <c r="B4501" s="41" t="s">
        <v>97</v>
      </c>
      <c r="C4501" s="43">
        <v>201</v>
      </c>
      <c r="D4501" s="41" t="s">
        <v>152</v>
      </c>
      <c r="E4501" s="41">
        <v>172900</v>
      </c>
      <c r="F4501" s="201" t="s">
        <v>263</v>
      </c>
      <c r="G4501" s="41"/>
      <c r="H4501" s="41"/>
      <c r="I4501" s="41">
        <v>-46.14</v>
      </c>
      <c r="J4501" s="203"/>
      <c r="K4501" s="286" t="s">
        <v>164</v>
      </c>
      <c r="L4501" s="94"/>
    </row>
    <row r="4502" spans="1:12" ht="15" customHeight="1">
      <c r="A4502" s="91">
        <v>2001011</v>
      </c>
      <c r="B4502" s="41" t="s">
        <v>97</v>
      </c>
      <c r="C4502" s="43">
        <v>201</v>
      </c>
      <c r="D4502" s="41" t="s">
        <v>152</v>
      </c>
      <c r="E4502" s="41">
        <v>172900</v>
      </c>
      <c r="F4502" s="201" t="s">
        <v>263</v>
      </c>
      <c r="G4502" s="41"/>
      <c r="H4502" s="41"/>
      <c r="I4502" s="41">
        <v>-206.31</v>
      </c>
      <c r="J4502" s="203"/>
      <c r="K4502" s="286" t="s">
        <v>164</v>
      </c>
      <c r="L4502" s="94"/>
    </row>
    <row r="4503" spans="1:12" ht="15" customHeight="1">
      <c r="A4503" s="91">
        <v>2001011</v>
      </c>
      <c r="B4503" s="41" t="s">
        <v>97</v>
      </c>
      <c r="C4503" s="43">
        <v>201</v>
      </c>
      <c r="D4503" s="41" t="s">
        <v>152</v>
      </c>
      <c r="E4503" s="41">
        <v>172900</v>
      </c>
      <c r="F4503" s="201" t="s">
        <v>263</v>
      </c>
      <c r="G4503" s="41"/>
      <c r="H4503" s="41"/>
      <c r="I4503" s="41">
        <v>-98.75</v>
      </c>
      <c r="J4503" s="203"/>
      <c r="K4503" s="286" t="s">
        <v>164</v>
      </c>
      <c r="L4503" s="94"/>
    </row>
    <row r="4504" spans="1:12" ht="15" customHeight="1">
      <c r="A4504" s="91">
        <v>2001051</v>
      </c>
      <c r="B4504" s="41" t="s">
        <v>87</v>
      </c>
      <c r="C4504" s="43">
        <v>201</v>
      </c>
      <c r="D4504" s="41" t="s">
        <v>152</v>
      </c>
      <c r="E4504" s="41">
        <v>172900</v>
      </c>
      <c r="F4504" s="201" t="s">
        <v>263</v>
      </c>
      <c r="G4504" s="41"/>
      <c r="H4504" s="41"/>
      <c r="I4504" s="41">
        <v>-147.06</v>
      </c>
      <c r="J4504" s="203"/>
      <c r="K4504" s="286" t="s">
        <v>164</v>
      </c>
      <c r="L4504" s="94"/>
    </row>
    <row r="4505" spans="1:12" ht="15" customHeight="1">
      <c r="A4505" s="91">
        <v>2001051</v>
      </c>
      <c r="B4505" s="41" t="s">
        <v>87</v>
      </c>
      <c r="C4505" s="43">
        <v>201</v>
      </c>
      <c r="D4505" s="41" t="s">
        <v>152</v>
      </c>
      <c r="E4505" s="41">
        <v>172900</v>
      </c>
      <c r="F4505" s="201" t="s">
        <v>263</v>
      </c>
      <c r="G4505" s="41"/>
      <c r="H4505" s="41"/>
      <c r="I4505" s="41">
        <v>-79.8</v>
      </c>
      <c r="J4505" s="203"/>
      <c r="K4505" s="286" t="s">
        <v>164</v>
      </c>
      <c r="L4505" s="94"/>
    </row>
    <row r="4506" spans="1:12" ht="15" customHeight="1">
      <c r="A4506" s="91">
        <v>2001051</v>
      </c>
      <c r="B4506" s="41" t="s">
        <v>87</v>
      </c>
      <c r="C4506" s="43">
        <v>201</v>
      </c>
      <c r="D4506" s="41" t="s">
        <v>152</v>
      </c>
      <c r="E4506" s="41">
        <v>172900</v>
      </c>
      <c r="F4506" s="201" t="s">
        <v>263</v>
      </c>
      <c r="G4506" s="41"/>
      <c r="H4506" s="41"/>
      <c r="I4506" s="41">
        <v>-471.27</v>
      </c>
      <c r="J4506" s="203"/>
      <c r="K4506" s="286" t="s">
        <v>164</v>
      </c>
      <c r="L4506" s="94"/>
    </row>
    <row r="4507" spans="1:12" ht="15" customHeight="1">
      <c r="A4507" s="91">
        <v>2001051</v>
      </c>
      <c r="B4507" s="41" t="s">
        <v>87</v>
      </c>
      <c r="C4507" s="43">
        <v>201</v>
      </c>
      <c r="D4507" s="41" t="s">
        <v>152</v>
      </c>
      <c r="E4507" s="41">
        <v>172900</v>
      </c>
      <c r="F4507" s="201" t="s">
        <v>263</v>
      </c>
      <c r="G4507" s="41"/>
      <c r="H4507" s="41"/>
      <c r="I4507" s="41">
        <v>-385.23</v>
      </c>
      <c r="J4507" s="203"/>
      <c r="K4507" s="286" t="s">
        <v>164</v>
      </c>
      <c r="L4507" s="94"/>
    </row>
    <row r="4508" spans="1:12" ht="15" customHeight="1">
      <c r="A4508" s="91">
        <v>2001021</v>
      </c>
      <c r="B4508" s="41" t="s">
        <v>89</v>
      </c>
      <c r="C4508" s="43">
        <v>201</v>
      </c>
      <c r="D4508" s="41" t="s">
        <v>152</v>
      </c>
      <c r="E4508" s="41">
        <v>172900</v>
      </c>
      <c r="F4508" s="201" t="s">
        <v>263</v>
      </c>
      <c r="G4508" s="41"/>
      <c r="H4508" s="41"/>
      <c r="I4508" s="41">
        <v>-41.94</v>
      </c>
      <c r="J4508" s="203"/>
      <c r="K4508" s="286" t="s">
        <v>164</v>
      </c>
      <c r="L4508" s="94"/>
    </row>
    <row r="4509" spans="1:12" ht="15" customHeight="1">
      <c r="A4509" s="91">
        <v>2001021</v>
      </c>
      <c r="B4509" s="41" t="s">
        <v>89</v>
      </c>
      <c r="C4509" s="43">
        <v>201</v>
      </c>
      <c r="D4509" s="41" t="s">
        <v>152</v>
      </c>
      <c r="E4509" s="41">
        <v>172900</v>
      </c>
      <c r="F4509" s="201" t="s">
        <v>263</v>
      </c>
      <c r="G4509" s="41"/>
      <c r="H4509" s="41"/>
      <c r="I4509" s="41">
        <v>-131.25</v>
      </c>
      <c r="J4509" s="203"/>
      <c r="K4509" s="286" t="s">
        <v>164</v>
      </c>
      <c r="L4509" s="94"/>
    </row>
    <row r="4510" spans="1:12" ht="15" customHeight="1">
      <c r="A4510" s="91">
        <v>2001021</v>
      </c>
      <c r="B4510" s="41" t="s">
        <v>89</v>
      </c>
      <c r="C4510" s="43">
        <v>201</v>
      </c>
      <c r="D4510" s="41" t="s">
        <v>152</v>
      </c>
      <c r="E4510" s="41">
        <v>172900</v>
      </c>
      <c r="F4510" s="201" t="s">
        <v>263</v>
      </c>
      <c r="G4510" s="41"/>
      <c r="H4510" s="41"/>
      <c r="I4510" s="41">
        <v>-992.68</v>
      </c>
      <c r="J4510" s="203"/>
      <c r="K4510" s="286" t="s">
        <v>164</v>
      </c>
      <c r="L4510" s="94"/>
    </row>
    <row r="4511" spans="1:12" ht="15" customHeight="1">
      <c r="A4511" s="91">
        <v>2001021</v>
      </c>
      <c r="B4511" s="41" t="s">
        <v>89</v>
      </c>
      <c r="C4511" s="43">
        <v>201</v>
      </c>
      <c r="D4511" s="41" t="s">
        <v>152</v>
      </c>
      <c r="E4511" s="41">
        <v>172900</v>
      </c>
      <c r="F4511" s="201" t="s">
        <v>263</v>
      </c>
      <c r="G4511" s="41"/>
      <c r="H4511" s="41"/>
      <c r="I4511" s="41">
        <v>-73.349999999999994</v>
      </c>
      <c r="J4511" s="203"/>
      <c r="K4511" s="286" t="s">
        <v>164</v>
      </c>
      <c r="L4511" s="94"/>
    </row>
    <row r="4512" spans="1:12" ht="15" customHeight="1">
      <c r="A4512" s="91">
        <v>2001011</v>
      </c>
      <c r="B4512" s="41" t="s">
        <v>97</v>
      </c>
      <c r="C4512" s="43">
        <v>201</v>
      </c>
      <c r="D4512" s="41" t="s">
        <v>152</v>
      </c>
      <c r="E4512" s="41">
        <v>172900</v>
      </c>
      <c r="F4512" s="201" t="s">
        <v>263</v>
      </c>
      <c r="G4512" s="41"/>
      <c r="H4512" s="41"/>
      <c r="I4512" s="41">
        <v>-103.29</v>
      </c>
      <c r="J4512" s="203"/>
      <c r="K4512" s="286" t="s">
        <v>164</v>
      </c>
      <c r="L4512" s="94"/>
    </row>
    <row r="4513" spans="1:12" ht="15" customHeight="1">
      <c r="A4513" s="91">
        <v>2001011</v>
      </c>
      <c r="B4513" s="41" t="s">
        <v>97</v>
      </c>
      <c r="C4513" s="43">
        <v>201</v>
      </c>
      <c r="D4513" s="41" t="s">
        <v>152</v>
      </c>
      <c r="E4513" s="41">
        <v>172900</v>
      </c>
      <c r="F4513" s="201" t="s">
        <v>263</v>
      </c>
      <c r="G4513" s="41"/>
      <c r="H4513" s="41"/>
      <c r="I4513" s="41">
        <v>-508.49</v>
      </c>
      <c r="J4513" s="203"/>
      <c r="K4513" s="286" t="s">
        <v>164</v>
      </c>
      <c r="L4513" s="94"/>
    </row>
    <row r="4514" spans="1:12" ht="15" customHeight="1">
      <c r="A4514" s="91">
        <v>2001011</v>
      </c>
      <c r="B4514" s="41" t="s">
        <v>97</v>
      </c>
      <c r="C4514" s="43">
        <v>201</v>
      </c>
      <c r="D4514" s="41" t="s">
        <v>152</v>
      </c>
      <c r="E4514" s="41">
        <v>172900</v>
      </c>
      <c r="F4514" s="201" t="s">
        <v>263</v>
      </c>
      <c r="G4514" s="41"/>
      <c r="H4514" s="41"/>
      <c r="I4514" s="41">
        <v>-129.27000000000001</v>
      </c>
      <c r="J4514" s="203"/>
      <c r="K4514" s="286" t="s">
        <v>164</v>
      </c>
      <c r="L4514" s="94"/>
    </row>
    <row r="4515" spans="1:12" ht="15" customHeight="1">
      <c r="A4515" s="91">
        <v>2001011</v>
      </c>
      <c r="B4515" s="41" t="s">
        <v>97</v>
      </c>
      <c r="C4515" s="43">
        <v>201</v>
      </c>
      <c r="D4515" s="41" t="s">
        <v>152</v>
      </c>
      <c r="E4515" s="41">
        <v>172900</v>
      </c>
      <c r="F4515" s="201" t="s">
        <v>263</v>
      </c>
      <c r="G4515" s="41"/>
      <c r="H4515" s="41"/>
      <c r="I4515" s="41">
        <v>-513.20000000000005</v>
      </c>
      <c r="J4515" s="203"/>
      <c r="K4515" s="286" t="s">
        <v>164</v>
      </c>
      <c r="L4515" s="94"/>
    </row>
    <row r="4516" spans="1:12" ht="15" customHeight="1">
      <c r="A4516" s="91">
        <v>2001021</v>
      </c>
      <c r="B4516" s="41" t="s">
        <v>89</v>
      </c>
      <c r="C4516" s="43">
        <v>201</v>
      </c>
      <c r="D4516" s="41" t="s">
        <v>152</v>
      </c>
      <c r="E4516" s="41">
        <v>172900</v>
      </c>
      <c r="F4516" s="201" t="s">
        <v>263</v>
      </c>
      <c r="G4516" s="41"/>
      <c r="H4516" s="41"/>
      <c r="I4516" s="41">
        <v>-547.73</v>
      </c>
      <c r="J4516" s="203"/>
      <c r="K4516" s="286" t="s">
        <v>164</v>
      </c>
      <c r="L4516" s="94"/>
    </row>
    <row r="4517" spans="1:12" ht="15" customHeight="1">
      <c r="A4517" s="91">
        <v>2001021</v>
      </c>
      <c r="B4517" s="41" t="s">
        <v>89</v>
      </c>
      <c r="C4517" s="43">
        <v>201</v>
      </c>
      <c r="D4517" s="41" t="s">
        <v>152</v>
      </c>
      <c r="E4517" s="41">
        <v>172900</v>
      </c>
      <c r="F4517" s="201" t="s">
        <v>263</v>
      </c>
      <c r="G4517" s="41"/>
      <c r="H4517" s="41"/>
      <c r="I4517" s="41">
        <v>-833.35</v>
      </c>
      <c r="J4517" s="203"/>
      <c r="K4517" s="286" t="s">
        <v>164</v>
      </c>
      <c r="L4517" s="94"/>
    </row>
    <row r="4518" spans="1:12" ht="15" customHeight="1">
      <c r="A4518" s="91">
        <v>2001021</v>
      </c>
      <c r="B4518" s="41" t="s">
        <v>89</v>
      </c>
      <c r="C4518" s="43">
        <v>201</v>
      </c>
      <c r="D4518" s="41" t="s">
        <v>152</v>
      </c>
      <c r="E4518" s="41">
        <v>172900</v>
      </c>
      <c r="F4518" s="201" t="s">
        <v>263</v>
      </c>
      <c r="G4518" s="41"/>
      <c r="H4518" s="41"/>
      <c r="I4518" s="41">
        <v>-97.5</v>
      </c>
      <c r="J4518" s="203"/>
      <c r="K4518" s="286" t="s">
        <v>164</v>
      </c>
      <c r="L4518" s="94"/>
    </row>
    <row r="4519" spans="1:12" ht="15" customHeight="1">
      <c r="A4519" s="91">
        <v>2001021</v>
      </c>
      <c r="B4519" s="41" t="s">
        <v>89</v>
      </c>
      <c r="C4519" s="43">
        <v>201</v>
      </c>
      <c r="D4519" s="41" t="s">
        <v>152</v>
      </c>
      <c r="E4519" s="41">
        <v>172900</v>
      </c>
      <c r="F4519" s="201" t="s">
        <v>263</v>
      </c>
      <c r="G4519" s="41"/>
      <c r="H4519" s="41"/>
      <c r="I4519" s="41">
        <v>-214.29</v>
      </c>
      <c r="J4519" s="203"/>
      <c r="K4519" s="286" t="s">
        <v>164</v>
      </c>
      <c r="L4519" s="94"/>
    </row>
    <row r="4520" spans="1:12" ht="15" customHeight="1">
      <c r="A4520" s="91">
        <v>2001021</v>
      </c>
      <c r="B4520" s="41" t="s">
        <v>89</v>
      </c>
      <c r="C4520" s="43">
        <v>201</v>
      </c>
      <c r="D4520" s="41" t="s">
        <v>152</v>
      </c>
      <c r="E4520" s="41">
        <v>172900</v>
      </c>
      <c r="F4520" s="201" t="s">
        <v>263</v>
      </c>
      <c r="G4520" s="41"/>
      <c r="H4520" s="41"/>
      <c r="I4520" s="41">
        <v>-513.61</v>
      </c>
      <c r="J4520" s="203"/>
      <c r="K4520" s="286" t="s">
        <v>164</v>
      </c>
      <c r="L4520" s="94"/>
    </row>
    <row r="4521" spans="1:12" ht="15" customHeight="1">
      <c r="A4521" s="91">
        <v>2001041</v>
      </c>
      <c r="B4521" s="41" t="s">
        <v>98</v>
      </c>
      <c r="C4521" s="43">
        <v>201</v>
      </c>
      <c r="D4521" s="41" t="s">
        <v>152</v>
      </c>
      <c r="E4521" s="41">
        <v>172900</v>
      </c>
      <c r="F4521" s="201" t="s">
        <v>263</v>
      </c>
      <c r="G4521" s="41"/>
      <c r="H4521" s="41"/>
      <c r="I4521" s="41">
        <v>-104.25</v>
      </c>
      <c r="J4521" s="203"/>
      <c r="K4521" s="286" t="s">
        <v>164</v>
      </c>
      <c r="L4521" s="94"/>
    </row>
    <row r="4522" spans="1:12" ht="15" customHeight="1">
      <c r="A4522" s="91">
        <v>2001041</v>
      </c>
      <c r="B4522" s="41" t="s">
        <v>98</v>
      </c>
      <c r="C4522" s="43">
        <v>201</v>
      </c>
      <c r="D4522" s="41" t="s">
        <v>152</v>
      </c>
      <c r="E4522" s="41">
        <v>172900</v>
      </c>
      <c r="F4522" s="201" t="s">
        <v>263</v>
      </c>
      <c r="G4522" s="41"/>
      <c r="H4522" s="41"/>
      <c r="I4522" s="41">
        <v>-849.54</v>
      </c>
      <c r="J4522" s="203"/>
      <c r="K4522" s="286" t="s">
        <v>164</v>
      </c>
      <c r="L4522" s="94"/>
    </row>
    <row r="4523" spans="1:12" ht="15" customHeight="1">
      <c r="A4523" s="91">
        <v>2001041</v>
      </c>
      <c r="B4523" s="41" t="s">
        <v>98</v>
      </c>
      <c r="C4523" s="43">
        <v>201</v>
      </c>
      <c r="D4523" s="41" t="s">
        <v>152</v>
      </c>
      <c r="E4523" s="41">
        <v>172900</v>
      </c>
      <c r="F4523" s="201" t="s">
        <v>263</v>
      </c>
      <c r="G4523" s="41"/>
      <c r="H4523" s="41"/>
      <c r="I4523" s="41">
        <v>-53.55</v>
      </c>
      <c r="J4523" s="203"/>
      <c r="K4523" s="286" t="s">
        <v>164</v>
      </c>
      <c r="L4523" s="94"/>
    </row>
    <row r="4524" spans="1:12" ht="15" customHeight="1">
      <c r="A4524" s="91">
        <v>2001041</v>
      </c>
      <c r="B4524" s="41" t="s">
        <v>98</v>
      </c>
      <c r="C4524" s="43">
        <v>201</v>
      </c>
      <c r="D4524" s="41" t="s">
        <v>152</v>
      </c>
      <c r="E4524" s="41">
        <v>172900</v>
      </c>
      <c r="F4524" s="201" t="s">
        <v>263</v>
      </c>
      <c r="G4524" s="41"/>
      <c r="H4524" s="41"/>
      <c r="I4524" s="41">
        <v>-127.24</v>
      </c>
      <c r="J4524" s="203"/>
      <c r="K4524" s="286" t="s">
        <v>164</v>
      </c>
      <c r="L4524" s="94"/>
    </row>
    <row r="4525" spans="1:12" ht="15" customHeight="1">
      <c r="A4525" s="91">
        <v>2001041</v>
      </c>
      <c r="B4525" s="41" t="s">
        <v>98</v>
      </c>
      <c r="C4525" s="43">
        <v>201</v>
      </c>
      <c r="D4525" s="41" t="s">
        <v>152</v>
      </c>
      <c r="E4525" s="41">
        <v>172900</v>
      </c>
      <c r="F4525" s="201" t="s">
        <v>263</v>
      </c>
      <c r="G4525" s="41"/>
      <c r="H4525" s="41"/>
      <c r="I4525" s="41">
        <v>-784.51</v>
      </c>
      <c r="J4525" s="203"/>
      <c r="K4525" s="286" t="s">
        <v>164</v>
      </c>
      <c r="L4525" s="94"/>
    </row>
    <row r="4526" spans="1:12" ht="15" customHeight="1">
      <c r="A4526" s="91">
        <v>2001041</v>
      </c>
      <c r="B4526" s="41" t="s">
        <v>98</v>
      </c>
      <c r="C4526" s="43">
        <v>201</v>
      </c>
      <c r="D4526" s="41" t="s">
        <v>152</v>
      </c>
      <c r="E4526" s="41">
        <v>172900</v>
      </c>
      <c r="F4526" s="201" t="s">
        <v>263</v>
      </c>
      <c r="G4526" s="41"/>
      <c r="H4526" s="41"/>
      <c r="I4526" s="41">
        <v>-717.85</v>
      </c>
      <c r="J4526" s="203"/>
      <c r="K4526" s="286" t="s">
        <v>164</v>
      </c>
      <c r="L4526" s="94"/>
    </row>
    <row r="4527" spans="1:12" ht="15" customHeight="1">
      <c r="A4527" s="91">
        <v>2001041</v>
      </c>
      <c r="B4527" s="41" t="s">
        <v>98</v>
      </c>
      <c r="C4527" s="43">
        <v>201</v>
      </c>
      <c r="D4527" s="41" t="s">
        <v>152</v>
      </c>
      <c r="E4527" s="41">
        <v>172900</v>
      </c>
      <c r="F4527" s="201" t="s">
        <v>263</v>
      </c>
      <c r="G4527" s="41"/>
      <c r="H4527" s="41"/>
      <c r="I4527" s="41">
        <v>-210</v>
      </c>
      <c r="J4527" s="203"/>
      <c r="K4527" s="286" t="s">
        <v>164</v>
      </c>
      <c r="L4527" s="94"/>
    </row>
    <row r="4528" spans="1:12" ht="15" customHeight="1">
      <c r="A4528" s="91">
        <v>2001041</v>
      </c>
      <c r="B4528" s="41" t="s">
        <v>98</v>
      </c>
      <c r="C4528" s="43">
        <v>201</v>
      </c>
      <c r="D4528" s="41" t="s">
        <v>152</v>
      </c>
      <c r="E4528" s="41">
        <v>172900</v>
      </c>
      <c r="F4528" s="201" t="s">
        <v>263</v>
      </c>
      <c r="G4528" s="41"/>
      <c r="H4528" s="41"/>
      <c r="I4528" s="41">
        <v>-32</v>
      </c>
      <c r="J4528" s="203"/>
      <c r="K4528" s="286" t="s">
        <v>164</v>
      </c>
      <c r="L4528" s="94"/>
    </row>
    <row r="4529" spans="1:12" ht="15" customHeight="1">
      <c r="A4529" s="91">
        <v>2001041</v>
      </c>
      <c r="B4529" s="41" t="s">
        <v>98</v>
      </c>
      <c r="C4529" s="43">
        <v>201</v>
      </c>
      <c r="D4529" s="41" t="s">
        <v>152</v>
      </c>
      <c r="E4529" s="41">
        <v>172900</v>
      </c>
      <c r="F4529" s="201" t="s">
        <v>263</v>
      </c>
      <c r="G4529" s="41"/>
      <c r="H4529" s="41"/>
      <c r="I4529" s="41">
        <v>-131.25</v>
      </c>
      <c r="J4529" s="203"/>
      <c r="K4529" s="286" t="s">
        <v>164</v>
      </c>
      <c r="L4529" s="94"/>
    </row>
    <row r="4530" spans="1:12" ht="15" customHeight="1">
      <c r="A4530" s="91">
        <v>2001041</v>
      </c>
      <c r="B4530" s="41" t="s">
        <v>98</v>
      </c>
      <c r="C4530" s="43">
        <v>201</v>
      </c>
      <c r="D4530" s="41" t="s">
        <v>152</v>
      </c>
      <c r="E4530" s="41">
        <v>172900</v>
      </c>
      <c r="F4530" s="201" t="s">
        <v>263</v>
      </c>
      <c r="G4530" s="41"/>
      <c r="H4530" s="41"/>
      <c r="I4530" s="41">
        <v>-131.25</v>
      </c>
      <c r="J4530" s="203"/>
      <c r="K4530" s="286" t="s">
        <v>164</v>
      </c>
      <c r="L4530" s="94"/>
    </row>
    <row r="4531" spans="1:12" ht="15" customHeight="1">
      <c r="A4531" s="91">
        <v>2001041</v>
      </c>
      <c r="B4531" s="41" t="s">
        <v>98</v>
      </c>
      <c r="C4531" s="43">
        <v>201</v>
      </c>
      <c r="D4531" s="41" t="s">
        <v>152</v>
      </c>
      <c r="E4531" s="41">
        <v>172900</v>
      </c>
      <c r="F4531" s="201" t="s">
        <v>263</v>
      </c>
      <c r="G4531" s="41"/>
      <c r="H4531" s="41"/>
      <c r="I4531" s="41">
        <v>-2073.4</v>
      </c>
      <c r="J4531" s="203"/>
      <c r="K4531" s="286" t="s">
        <v>164</v>
      </c>
      <c r="L4531" s="94"/>
    </row>
    <row r="4532" spans="1:12" ht="15" customHeight="1">
      <c r="A4532" s="91">
        <v>2001041</v>
      </c>
      <c r="B4532" s="41" t="s">
        <v>98</v>
      </c>
      <c r="C4532" s="43">
        <v>201</v>
      </c>
      <c r="D4532" s="41" t="s">
        <v>152</v>
      </c>
      <c r="E4532" s="41">
        <v>172900</v>
      </c>
      <c r="F4532" s="201" t="s">
        <v>263</v>
      </c>
      <c r="G4532" s="41"/>
      <c r="H4532" s="41"/>
      <c r="I4532" s="41">
        <v>-625.28</v>
      </c>
      <c r="J4532" s="203"/>
      <c r="K4532" s="286" t="s">
        <v>164</v>
      </c>
      <c r="L4532" s="94"/>
    </row>
    <row r="4533" spans="1:12" ht="15" customHeight="1">
      <c r="A4533" s="91">
        <v>2001041</v>
      </c>
      <c r="B4533" s="41" t="s">
        <v>98</v>
      </c>
      <c r="C4533" s="43">
        <v>201</v>
      </c>
      <c r="D4533" s="41" t="s">
        <v>152</v>
      </c>
      <c r="E4533" s="41">
        <v>172900</v>
      </c>
      <c r="F4533" s="201" t="s">
        <v>263</v>
      </c>
      <c r="G4533" s="41"/>
      <c r="H4533" s="41"/>
      <c r="I4533" s="41">
        <v>-1885.91</v>
      </c>
      <c r="J4533" s="203"/>
      <c r="K4533" s="286" t="s">
        <v>164</v>
      </c>
      <c r="L4533" s="94"/>
    </row>
    <row r="4534" spans="1:12" ht="15" customHeight="1">
      <c r="A4534" s="91">
        <v>2001041</v>
      </c>
      <c r="B4534" s="41" t="s">
        <v>98</v>
      </c>
      <c r="C4534" s="43">
        <v>201</v>
      </c>
      <c r="D4534" s="41" t="s">
        <v>152</v>
      </c>
      <c r="E4534" s="41">
        <v>172900</v>
      </c>
      <c r="F4534" s="201" t="s">
        <v>263</v>
      </c>
      <c r="G4534" s="41"/>
      <c r="H4534" s="41"/>
      <c r="I4534" s="41">
        <v>-266</v>
      </c>
      <c r="J4534" s="203"/>
      <c r="K4534" s="286" t="s">
        <v>164</v>
      </c>
      <c r="L4534" s="94"/>
    </row>
    <row r="4535" spans="1:12" ht="15" customHeight="1">
      <c r="A4535" s="91">
        <v>2001041</v>
      </c>
      <c r="B4535" s="41" t="s">
        <v>98</v>
      </c>
      <c r="C4535" s="43">
        <v>201</v>
      </c>
      <c r="D4535" s="41" t="s">
        <v>152</v>
      </c>
      <c r="E4535" s="41">
        <v>172900</v>
      </c>
      <c r="F4535" s="201" t="s">
        <v>263</v>
      </c>
      <c r="G4535" s="41"/>
      <c r="H4535" s="41"/>
      <c r="I4535" s="41">
        <v>-107.14</v>
      </c>
      <c r="J4535" s="203"/>
      <c r="K4535" s="286" t="s">
        <v>164</v>
      </c>
      <c r="L4535" s="94"/>
    </row>
    <row r="4536" spans="1:12" ht="15" customHeight="1">
      <c r="A4536" s="91">
        <v>2001041</v>
      </c>
      <c r="B4536" s="41" t="s">
        <v>98</v>
      </c>
      <c r="C4536" s="43">
        <v>201</v>
      </c>
      <c r="D4536" s="41" t="s">
        <v>152</v>
      </c>
      <c r="E4536" s="41">
        <v>172900</v>
      </c>
      <c r="F4536" s="201" t="s">
        <v>263</v>
      </c>
      <c r="G4536" s="41"/>
      <c r="H4536" s="41"/>
      <c r="I4536" s="41">
        <v>-895.38</v>
      </c>
      <c r="J4536" s="203"/>
      <c r="K4536" s="286" t="s">
        <v>164</v>
      </c>
      <c r="L4536" s="94"/>
    </row>
    <row r="4537" spans="1:12" ht="15" customHeight="1">
      <c r="A4537" s="91">
        <v>2001041</v>
      </c>
      <c r="B4537" s="41" t="s">
        <v>98</v>
      </c>
      <c r="C4537" s="43">
        <v>201</v>
      </c>
      <c r="D4537" s="41" t="s">
        <v>152</v>
      </c>
      <c r="E4537" s="41">
        <v>172900</v>
      </c>
      <c r="F4537" s="201" t="s">
        <v>263</v>
      </c>
      <c r="G4537" s="41"/>
      <c r="H4537" s="41"/>
      <c r="I4537" s="41">
        <v>-973.93</v>
      </c>
      <c r="J4537" s="203"/>
      <c r="K4537" s="286" t="s">
        <v>164</v>
      </c>
      <c r="L4537" s="94"/>
    </row>
    <row r="4538" spans="1:12" ht="15" customHeight="1">
      <c r="A4538" s="91">
        <v>2001041</v>
      </c>
      <c r="B4538" s="41" t="s">
        <v>98</v>
      </c>
      <c r="C4538" s="43">
        <v>201</v>
      </c>
      <c r="D4538" s="41" t="s">
        <v>152</v>
      </c>
      <c r="E4538" s="41">
        <v>172900</v>
      </c>
      <c r="F4538" s="201" t="s">
        <v>263</v>
      </c>
      <c r="G4538" s="41"/>
      <c r="H4538" s="41"/>
      <c r="I4538" s="41">
        <v>-574.5</v>
      </c>
      <c r="J4538" s="203"/>
      <c r="K4538" s="286" t="s">
        <v>164</v>
      </c>
      <c r="L4538" s="94"/>
    </row>
    <row r="4539" spans="1:12" ht="15" customHeight="1">
      <c r="A4539" s="91">
        <v>2001041</v>
      </c>
      <c r="B4539" s="41" t="s">
        <v>98</v>
      </c>
      <c r="C4539" s="43">
        <v>201</v>
      </c>
      <c r="D4539" s="41" t="s">
        <v>152</v>
      </c>
      <c r="E4539" s="41">
        <v>172900</v>
      </c>
      <c r="F4539" s="201" t="s">
        <v>263</v>
      </c>
      <c r="G4539" s="41"/>
      <c r="H4539" s="41"/>
      <c r="I4539" s="41">
        <v>-97.5</v>
      </c>
      <c r="J4539" s="203"/>
      <c r="K4539" s="286" t="s">
        <v>164</v>
      </c>
      <c r="L4539" s="94"/>
    </row>
    <row r="4540" spans="1:12" ht="15" customHeight="1">
      <c r="A4540" s="91">
        <v>2001041</v>
      </c>
      <c r="B4540" s="41" t="s">
        <v>98</v>
      </c>
      <c r="C4540" s="43">
        <v>201</v>
      </c>
      <c r="D4540" s="41" t="s">
        <v>152</v>
      </c>
      <c r="E4540" s="41">
        <v>172900</v>
      </c>
      <c r="F4540" s="201" t="s">
        <v>263</v>
      </c>
      <c r="G4540" s="41"/>
      <c r="H4540" s="41"/>
      <c r="I4540" s="41">
        <v>-9</v>
      </c>
      <c r="J4540" s="203"/>
      <c r="K4540" s="286" t="s">
        <v>164</v>
      </c>
      <c r="L4540" s="94"/>
    </row>
    <row r="4541" spans="1:12" ht="15" customHeight="1">
      <c r="A4541" s="91">
        <v>2001041</v>
      </c>
      <c r="B4541" s="41" t="s">
        <v>98</v>
      </c>
      <c r="C4541" s="43">
        <v>201</v>
      </c>
      <c r="D4541" s="41" t="s">
        <v>152</v>
      </c>
      <c r="E4541" s="41">
        <v>172900</v>
      </c>
      <c r="F4541" s="201" t="s">
        <v>263</v>
      </c>
      <c r="G4541" s="41"/>
      <c r="H4541" s="41"/>
      <c r="I4541" s="41">
        <v>-880.87</v>
      </c>
      <c r="J4541" s="203"/>
      <c r="K4541" s="286" t="s">
        <v>164</v>
      </c>
      <c r="L4541" s="94"/>
    </row>
    <row r="4542" spans="1:12" ht="15" customHeight="1">
      <c r="A4542" s="91">
        <v>2000010</v>
      </c>
      <c r="B4542" s="41" t="s">
        <v>159</v>
      </c>
      <c r="C4542" s="43">
        <v>201</v>
      </c>
      <c r="D4542" s="41" t="s">
        <v>152</v>
      </c>
      <c r="E4542" s="41">
        <v>172900</v>
      </c>
      <c r="F4542" s="201" t="s">
        <v>263</v>
      </c>
      <c r="G4542" s="41"/>
      <c r="H4542" s="41"/>
      <c r="I4542" s="41">
        <v>-128.88999999999999</v>
      </c>
      <c r="J4542" s="203"/>
      <c r="K4542" s="286" t="s">
        <v>161</v>
      </c>
      <c r="L4542" s="94"/>
    </row>
    <row r="4543" spans="1:12" ht="15" customHeight="1">
      <c r="A4543" s="91">
        <v>2001041</v>
      </c>
      <c r="B4543" s="41" t="s">
        <v>98</v>
      </c>
      <c r="C4543" s="43">
        <v>201</v>
      </c>
      <c r="D4543" s="41" t="s">
        <v>152</v>
      </c>
      <c r="E4543" s="41">
        <v>172900</v>
      </c>
      <c r="F4543" s="201" t="s">
        <v>263</v>
      </c>
      <c r="G4543" s="41"/>
      <c r="H4543" s="41"/>
      <c r="I4543" s="41">
        <v>-113.65</v>
      </c>
      <c r="J4543" s="203"/>
      <c r="K4543" s="286" t="s">
        <v>164</v>
      </c>
      <c r="L4543" s="94"/>
    </row>
    <row r="4544" spans="1:12" ht="15" customHeight="1">
      <c r="A4544" s="91">
        <v>2001041</v>
      </c>
      <c r="B4544" s="41" t="s">
        <v>98</v>
      </c>
      <c r="C4544" s="43">
        <v>201</v>
      </c>
      <c r="D4544" s="41" t="s">
        <v>152</v>
      </c>
      <c r="E4544" s="41">
        <v>172900</v>
      </c>
      <c r="F4544" s="201" t="s">
        <v>263</v>
      </c>
      <c r="G4544" s="41"/>
      <c r="H4544" s="41"/>
      <c r="I4544" s="41">
        <v>-829.79</v>
      </c>
      <c r="J4544" s="203"/>
      <c r="K4544" s="286" t="s">
        <v>164</v>
      </c>
      <c r="L4544" s="94"/>
    </row>
    <row r="4545" spans="1:12" ht="15" customHeight="1">
      <c r="A4545" s="91">
        <v>2001041</v>
      </c>
      <c r="B4545" s="41" t="s">
        <v>98</v>
      </c>
      <c r="C4545" s="43">
        <v>201</v>
      </c>
      <c r="D4545" s="41" t="s">
        <v>152</v>
      </c>
      <c r="E4545" s="41">
        <v>172900</v>
      </c>
      <c r="F4545" s="201" t="s">
        <v>263</v>
      </c>
      <c r="G4545" s="41"/>
      <c r="H4545" s="41"/>
      <c r="I4545" s="41">
        <v>-147.5</v>
      </c>
      <c r="J4545" s="203"/>
      <c r="K4545" s="286" t="s">
        <v>164</v>
      </c>
      <c r="L4545" s="94"/>
    </row>
    <row r="4546" spans="1:12" ht="15" customHeight="1">
      <c r="A4546" s="91">
        <v>2001051</v>
      </c>
      <c r="B4546" s="41" t="s">
        <v>87</v>
      </c>
      <c r="C4546" s="43">
        <v>201</v>
      </c>
      <c r="D4546" s="41" t="s">
        <v>152</v>
      </c>
      <c r="E4546" s="41">
        <v>172900</v>
      </c>
      <c r="F4546" s="201" t="s">
        <v>263</v>
      </c>
      <c r="G4546" s="41"/>
      <c r="H4546" s="41"/>
      <c r="I4546" s="41">
        <v>-627.48</v>
      </c>
      <c r="J4546" s="203"/>
      <c r="K4546" s="286" t="s">
        <v>164</v>
      </c>
      <c r="L4546" s="94"/>
    </row>
    <row r="4547" spans="1:12" ht="15" customHeight="1">
      <c r="A4547" s="91">
        <v>2001021</v>
      </c>
      <c r="B4547" s="41" t="s">
        <v>89</v>
      </c>
      <c r="C4547" s="43">
        <v>201</v>
      </c>
      <c r="D4547" s="41" t="s">
        <v>152</v>
      </c>
      <c r="E4547" s="41">
        <v>172900</v>
      </c>
      <c r="F4547" s="201" t="s">
        <v>263</v>
      </c>
      <c r="G4547" s="41"/>
      <c r="H4547" s="41"/>
      <c r="I4547" s="41">
        <v>-131.25</v>
      </c>
      <c r="J4547" s="203"/>
      <c r="K4547" s="286" t="s">
        <v>164</v>
      </c>
      <c r="L4547" s="94"/>
    </row>
    <row r="4548" spans="1:12" ht="15" customHeight="1">
      <c r="A4548" s="91">
        <v>2001021</v>
      </c>
      <c r="B4548" s="41" t="s">
        <v>89</v>
      </c>
      <c r="C4548" s="43">
        <v>201</v>
      </c>
      <c r="D4548" s="41" t="s">
        <v>152</v>
      </c>
      <c r="E4548" s="41">
        <v>172900</v>
      </c>
      <c r="F4548" s="201" t="s">
        <v>263</v>
      </c>
      <c r="G4548" s="41"/>
      <c r="H4548" s="41"/>
      <c r="I4548" s="41">
        <v>-151.16999999999999</v>
      </c>
      <c r="J4548" s="203"/>
      <c r="K4548" s="286" t="s">
        <v>164</v>
      </c>
      <c r="L4548" s="94"/>
    </row>
    <row r="4549" spans="1:12" ht="15" customHeight="1">
      <c r="A4549" s="91">
        <v>2001021</v>
      </c>
      <c r="B4549" s="41" t="s">
        <v>89</v>
      </c>
      <c r="C4549" s="43">
        <v>201</v>
      </c>
      <c r="D4549" s="41" t="s">
        <v>152</v>
      </c>
      <c r="E4549" s="41">
        <v>172900</v>
      </c>
      <c r="F4549" s="201" t="s">
        <v>263</v>
      </c>
      <c r="G4549" s="41"/>
      <c r="H4549" s="41"/>
      <c r="I4549" s="41">
        <v>-385.99</v>
      </c>
      <c r="J4549" s="203"/>
      <c r="K4549" s="286" t="s">
        <v>164</v>
      </c>
      <c r="L4549" s="94"/>
    </row>
    <row r="4550" spans="1:12" ht="15" customHeight="1">
      <c r="A4550" s="91">
        <v>2001021</v>
      </c>
      <c r="B4550" s="41" t="s">
        <v>89</v>
      </c>
      <c r="C4550" s="43">
        <v>201</v>
      </c>
      <c r="D4550" s="41" t="s">
        <v>152</v>
      </c>
      <c r="E4550" s="41">
        <v>172900</v>
      </c>
      <c r="F4550" s="201" t="s">
        <v>263</v>
      </c>
      <c r="G4550" s="41"/>
      <c r="H4550" s="41"/>
      <c r="I4550" s="41">
        <v>-1096.77</v>
      </c>
      <c r="J4550" s="203"/>
      <c r="K4550" s="286" t="s">
        <v>164</v>
      </c>
      <c r="L4550" s="94"/>
    </row>
    <row r="4551" spans="1:12" ht="15" customHeight="1">
      <c r="A4551" s="91">
        <v>2001021</v>
      </c>
      <c r="B4551" s="41" t="s">
        <v>89</v>
      </c>
      <c r="C4551" s="43">
        <v>201</v>
      </c>
      <c r="D4551" s="41" t="s">
        <v>152</v>
      </c>
      <c r="E4551" s="41">
        <v>172900</v>
      </c>
      <c r="F4551" s="201" t="s">
        <v>263</v>
      </c>
      <c r="G4551" s="41"/>
      <c r="H4551" s="41"/>
      <c r="I4551" s="41">
        <v>-356.59</v>
      </c>
      <c r="J4551" s="203"/>
      <c r="K4551" s="286" t="s">
        <v>164</v>
      </c>
      <c r="L4551" s="94"/>
    </row>
    <row r="4552" spans="1:12" ht="15" customHeight="1">
      <c r="A4552" s="91">
        <v>2000010</v>
      </c>
      <c r="B4552" s="41" t="s">
        <v>159</v>
      </c>
      <c r="C4552" s="43">
        <v>201</v>
      </c>
      <c r="D4552" s="41" t="s">
        <v>152</v>
      </c>
      <c r="E4552" s="41">
        <v>172900</v>
      </c>
      <c r="F4552" s="201" t="s">
        <v>263</v>
      </c>
      <c r="G4552" s="41"/>
      <c r="H4552" s="41"/>
      <c r="I4552" s="41">
        <v>-133.61000000000001</v>
      </c>
      <c r="J4552" s="203"/>
      <c r="K4552" s="286" t="s">
        <v>161</v>
      </c>
      <c r="L4552" s="94"/>
    </row>
    <row r="4553" spans="1:12" ht="15" customHeight="1">
      <c r="A4553" s="91">
        <v>2001011</v>
      </c>
      <c r="B4553" s="41" t="s">
        <v>97</v>
      </c>
      <c r="C4553" s="43">
        <v>201</v>
      </c>
      <c r="D4553" s="41" t="s">
        <v>152</v>
      </c>
      <c r="E4553" s="41">
        <v>172900</v>
      </c>
      <c r="F4553" s="201" t="s">
        <v>263</v>
      </c>
      <c r="G4553" s="41"/>
      <c r="H4553" s="41"/>
      <c r="I4553" s="41">
        <v>-177.51</v>
      </c>
      <c r="J4553" s="203"/>
      <c r="K4553" s="286" t="s">
        <v>164</v>
      </c>
      <c r="L4553" s="94"/>
    </row>
    <row r="4554" spans="1:12" ht="15" customHeight="1">
      <c r="A4554" s="91">
        <v>2001011</v>
      </c>
      <c r="B4554" s="41" t="s">
        <v>97</v>
      </c>
      <c r="C4554" s="43">
        <v>201</v>
      </c>
      <c r="D4554" s="41" t="s">
        <v>152</v>
      </c>
      <c r="E4554" s="41">
        <v>172900</v>
      </c>
      <c r="F4554" s="201" t="s">
        <v>263</v>
      </c>
      <c r="G4554" s="41"/>
      <c r="H4554" s="41"/>
      <c r="I4554" s="41">
        <v>-46.14</v>
      </c>
      <c r="J4554" s="203"/>
      <c r="K4554" s="286" t="s">
        <v>164</v>
      </c>
      <c r="L4554" s="94"/>
    </row>
    <row r="4555" spans="1:12" ht="15" customHeight="1">
      <c r="A4555" s="91">
        <v>2001011</v>
      </c>
      <c r="B4555" s="41" t="s">
        <v>97</v>
      </c>
      <c r="C4555" s="43">
        <v>201</v>
      </c>
      <c r="D4555" s="41" t="s">
        <v>152</v>
      </c>
      <c r="E4555" s="41">
        <v>172900</v>
      </c>
      <c r="F4555" s="201" t="s">
        <v>263</v>
      </c>
      <c r="G4555" s="41"/>
      <c r="H4555" s="41"/>
      <c r="I4555" s="41">
        <v>-111</v>
      </c>
      <c r="J4555" s="203"/>
      <c r="K4555" s="286" t="s">
        <v>164</v>
      </c>
      <c r="L4555" s="94"/>
    </row>
    <row r="4556" spans="1:12" ht="15" customHeight="1">
      <c r="A4556" s="91">
        <v>2001011</v>
      </c>
      <c r="B4556" s="41" t="s">
        <v>97</v>
      </c>
      <c r="C4556" s="43">
        <v>201</v>
      </c>
      <c r="D4556" s="41" t="s">
        <v>152</v>
      </c>
      <c r="E4556" s="41">
        <v>172900</v>
      </c>
      <c r="F4556" s="201" t="s">
        <v>263</v>
      </c>
      <c r="G4556" s="41"/>
      <c r="H4556" s="41"/>
      <c r="I4556" s="41">
        <v>-704.35</v>
      </c>
      <c r="J4556" s="203"/>
      <c r="K4556" s="286" t="s">
        <v>164</v>
      </c>
      <c r="L4556" s="94"/>
    </row>
    <row r="4557" spans="1:12" ht="15" customHeight="1">
      <c r="A4557" s="91">
        <v>2001011</v>
      </c>
      <c r="B4557" s="41" t="s">
        <v>97</v>
      </c>
      <c r="C4557" s="43">
        <v>201</v>
      </c>
      <c r="D4557" s="41" t="s">
        <v>152</v>
      </c>
      <c r="E4557" s="41">
        <v>172900</v>
      </c>
      <c r="F4557" s="201" t="s">
        <v>263</v>
      </c>
      <c r="G4557" s="41"/>
      <c r="H4557" s="41"/>
      <c r="I4557" s="41">
        <v>-331.83</v>
      </c>
      <c r="J4557" s="203"/>
      <c r="K4557" s="286" t="s">
        <v>164</v>
      </c>
      <c r="L4557" s="94"/>
    </row>
    <row r="4558" spans="1:12" ht="15" customHeight="1">
      <c r="A4558" s="91">
        <v>2001011</v>
      </c>
      <c r="B4558" s="41" t="s">
        <v>97</v>
      </c>
      <c r="C4558" s="43">
        <v>201</v>
      </c>
      <c r="D4558" s="41" t="s">
        <v>152</v>
      </c>
      <c r="E4558" s="41">
        <v>172900</v>
      </c>
      <c r="F4558" s="201" t="s">
        <v>263</v>
      </c>
      <c r="G4558" s="41"/>
      <c r="H4558" s="41"/>
      <c r="I4558" s="41">
        <v>-322.01</v>
      </c>
      <c r="J4558" s="203"/>
      <c r="K4558" s="286" t="s">
        <v>164</v>
      </c>
      <c r="L4558" s="94"/>
    </row>
    <row r="4559" spans="1:12" ht="15" customHeight="1">
      <c r="A4559" s="91">
        <v>2001011</v>
      </c>
      <c r="B4559" s="41" t="s">
        <v>97</v>
      </c>
      <c r="C4559" s="43">
        <v>201</v>
      </c>
      <c r="D4559" s="41" t="s">
        <v>152</v>
      </c>
      <c r="E4559" s="41">
        <v>172900</v>
      </c>
      <c r="F4559" s="201" t="s">
        <v>263</v>
      </c>
      <c r="G4559" s="41"/>
      <c r="H4559" s="41"/>
      <c r="I4559" s="41">
        <v>-129.27000000000001</v>
      </c>
      <c r="J4559" s="203"/>
      <c r="K4559" s="286" t="s">
        <v>164</v>
      </c>
      <c r="L4559" s="94"/>
    </row>
    <row r="4560" spans="1:12" ht="15" customHeight="1">
      <c r="A4560" s="91">
        <v>2001011</v>
      </c>
      <c r="B4560" s="41" t="s">
        <v>97</v>
      </c>
      <c r="C4560" s="43">
        <v>201</v>
      </c>
      <c r="D4560" s="41" t="s">
        <v>152</v>
      </c>
      <c r="E4560" s="41">
        <v>172900</v>
      </c>
      <c r="F4560" s="201" t="s">
        <v>263</v>
      </c>
      <c r="G4560" s="41"/>
      <c r="H4560" s="41"/>
      <c r="I4560" s="41">
        <v>-129.27000000000001</v>
      </c>
      <c r="J4560" s="203"/>
      <c r="K4560" s="286" t="s">
        <v>164</v>
      </c>
      <c r="L4560" s="94"/>
    </row>
    <row r="4561" spans="1:12" ht="15" customHeight="1">
      <c r="A4561" s="91">
        <v>2001011</v>
      </c>
      <c r="B4561" s="41" t="s">
        <v>97</v>
      </c>
      <c r="C4561" s="43">
        <v>201</v>
      </c>
      <c r="D4561" s="41" t="s">
        <v>152</v>
      </c>
      <c r="E4561" s="41">
        <v>172900</v>
      </c>
      <c r="F4561" s="201" t="s">
        <v>263</v>
      </c>
      <c r="G4561" s="41"/>
      <c r="H4561" s="41"/>
      <c r="I4561" s="41">
        <v>-545.74</v>
      </c>
      <c r="J4561" s="203"/>
      <c r="K4561" s="286" t="s">
        <v>164</v>
      </c>
      <c r="L4561" s="94"/>
    </row>
    <row r="4562" spans="1:12" ht="15" customHeight="1">
      <c r="A4562" s="91">
        <v>2001011</v>
      </c>
      <c r="B4562" s="41" t="s">
        <v>97</v>
      </c>
      <c r="C4562" s="43">
        <v>201</v>
      </c>
      <c r="D4562" s="41" t="s">
        <v>152</v>
      </c>
      <c r="E4562" s="41">
        <v>172900</v>
      </c>
      <c r="F4562" s="201" t="s">
        <v>263</v>
      </c>
      <c r="G4562" s="41"/>
      <c r="H4562" s="41"/>
      <c r="I4562" s="41">
        <v>-39.94</v>
      </c>
      <c r="J4562" s="203"/>
      <c r="K4562" s="286" t="s">
        <v>164</v>
      </c>
      <c r="L4562" s="94"/>
    </row>
    <row r="4563" spans="1:12" ht="15" customHeight="1">
      <c r="A4563" s="91">
        <v>2001011</v>
      </c>
      <c r="B4563" s="41" t="s">
        <v>97</v>
      </c>
      <c r="C4563" s="43">
        <v>201</v>
      </c>
      <c r="D4563" s="41" t="s">
        <v>152</v>
      </c>
      <c r="E4563" s="41">
        <v>172900</v>
      </c>
      <c r="F4563" s="201" t="s">
        <v>263</v>
      </c>
      <c r="G4563" s="41"/>
      <c r="H4563" s="41"/>
      <c r="I4563" s="41">
        <v>-215.21</v>
      </c>
      <c r="J4563" s="203"/>
      <c r="K4563" s="286" t="s">
        <v>164</v>
      </c>
      <c r="L4563" s="94"/>
    </row>
    <row r="4564" spans="1:12" ht="15" customHeight="1">
      <c r="A4564" s="91">
        <v>2001011</v>
      </c>
      <c r="B4564" s="41" t="s">
        <v>97</v>
      </c>
      <c r="C4564" s="43">
        <v>201</v>
      </c>
      <c r="D4564" s="41" t="s">
        <v>152</v>
      </c>
      <c r="E4564" s="41">
        <v>172900</v>
      </c>
      <c r="F4564" s="201" t="s">
        <v>263</v>
      </c>
      <c r="G4564" s="41"/>
      <c r="H4564" s="41"/>
      <c r="I4564" s="41">
        <v>-46.14</v>
      </c>
      <c r="J4564" s="203"/>
      <c r="K4564" s="286" t="s">
        <v>164</v>
      </c>
      <c r="L4564" s="94"/>
    </row>
    <row r="4565" spans="1:12" ht="15" customHeight="1">
      <c r="A4565" s="91">
        <v>2001011</v>
      </c>
      <c r="B4565" s="41" t="s">
        <v>97</v>
      </c>
      <c r="C4565" s="43">
        <v>201</v>
      </c>
      <c r="D4565" s="41" t="s">
        <v>152</v>
      </c>
      <c r="E4565" s="41">
        <v>172900</v>
      </c>
      <c r="F4565" s="201" t="s">
        <v>263</v>
      </c>
      <c r="G4565" s="41"/>
      <c r="H4565" s="41"/>
      <c r="I4565" s="41">
        <v>-319.08</v>
      </c>
      <c r="J4565" s="203"/>
      <c r="K4565" s="286" t="s">
        <v>164</v>
      </c>
      <c r="L4565" s="94"/>
    </row>
    <row r="4566" spans="1:12" ht="15" customHeight="1">
      <c r="A4566" s="91">
        <v>2001021</v>
      </c>
      <c r="B4566" s="41" t="s">
        <v>89</v>
      </c>
      <c r="C4566" s="43">
        <v>201</v>
      </c>
      <c r="D4566" s="41" t="s">
        <v>152</v>
      </c>
      <c r="E4566" s="41">
        <v>172900</v>
      </c>
      <c r="F4566" s="201" t="s">
        <v>263</v>
      </c>
      <c r="G4566" s="41"/>
      <c r="H4566" s="41"/>
      <c r="I4566" s="41">
        <v>-107.14</v>
      </c>
      <c r="J4566" s="203"/>
      <c r="K4566" s="286" t="s">
        <v>164</v>
      </c>
      <c r="L4566" s="94"/>
    </row>
    <row r="4567" spans="1:12" ht="15" customHeight="1">
      <c r="A4567" s="91">
        <v>2001011</v>
      </c>
      <c r="B4567" s="41" t="s">
        <v>97</v>
      </c>
      <c r="C4567" s="43">
        <v>201</v>
      </c>
      <c r="D4567" s="41" t="s">
        <v>152</v>
      </c>
      <c r="E4567" s="41">
        <v>172900</v>
      </c>
      <c r="F4567" s="201" t="s">
        <v>263</v>
      </c>
      <c r="G4567" s="41"/>
      <c r="H4567" s="41"/>
      <c r="I4567" s="41">
        <v>-158</v>
      </c>
      <c r="J4567" s="203"/>
      <c r="K4567" s="286" t="s">
        <v>164</v>
      </c>
      <c r="L4567" s="94"/>
    </row>
    <row r="4568" spans="1:12" ht="15" customHeight="1">
      <c r="A4568" s="91">
        <v>2001011</v>
      </c>
      <c r="B4568" s="41" t="s">
        <v>97</v>
      </c>
      <c r="C4568" s="43">
        <v>201</v>
      </c>
      <c r="D4568" s="41" t="s">
        <v>152</v>
      </c>
      <c r="E4568" s="41">
        <v>172900</v>
      </c>
      <c r="F4568" s="201" t="s">
        <v>263</v>
      </c>
      <c r="G4568" s="41"/>
      <c r="H4568" s="41"/>
      <c r="I4568" s="41">
        <v>-887.16</v>
      </c>
      <c r="J4568" s="203"/>
      <c r="K4568" s="286" t="s">
        <v>164</v>
      </c>
      <c r="L4568" s="94"/>
    </row>
    <row r="4569" spans="1:12" ht="15" customHeight="1">
      <c r="A4569" s="91">
        <v>2001051</v>
      </c>
      <c r="B4569" s="41" t="s">
        <v>87</v>
      </c>
      <c r="C4569" s="43">
        <v>201</v>
      </c>
      <c r="D4569" s="41" t="s">
        <v>152</v>
      </c>
      <c r="E4569" s="41">
        <v>172900</v>
      </c>
      <c r="F4569" s="201" t="s">
        <v>263</v>
      </c>
      <c r="G4569" s="41"/>
      <c r="H4569" s="41"/>
      <c r="I4569" s="41">
        <v>-511.5</v>
      </c>
      <c r="J4569" s="203"/>
      <c r="K4569" s="286" t="s">
        <v>164</v>
      </c>
      <c r="L4569" s="94"/>
    </row>
    <row r="4570" spans="1:12" ht="15" customHeight="1">
      <c r="A4570" s="91">
        <v>2001051</v>
      </c>
      <c r="B4570" s="41" t="s">
        <v>87</v>
      </c>
      <c r="C4570" s="43">
        <v>201</v>
      </c>
      <c r="D4570" s="41" t="s">
        <v>152</v>
      </c>
      <c r="E4570" s="41">
        <v>172900</v>
      </c>
      <c r="F4570" s="201" t="s">
        <v>263</v>
      </c>
      <c r="G4570" s="41"/>
      <c r="H4570" s="41"/>
      <c r="I4570" s="41">
        <v>-599.79999999999995</v>
      </c>
      <c r="J4570" s="203"/>
      <c r="K4570" s="286" t="s">
        <v>164</v>
      </c>
      <c r="L4570" s="94"/>
    </row>
    <row r="4571" spans="1:12" ht="15" customHeight="1">
      <c r="A4571" s="91">
        <v>2001051</v>
      </c>
      <c r="B4571" s="41" t="s">
        <v>87</v>
      </c>
      <c r="C4571" s="43">
        <v>201</v>
      </c>
      <c r="D4571" s="41" t="s">
        <v>152</v>
      </c>
      <c r="E4571" s="41">
        <v>172900</v>
      </c>
      <c r="F4571" s="201" t="s">
        <v>263</v>
      </c>
      <c r="G4571" s="41"/>
      <c r="H4571" s="41"/>
      <c r="I4571" s="41">
        <v>-802.52</v>
      </c>
      <c r="J4571" s="203"/>
      <c r="K4571" s="286" t="s">
        <v>164</v>
      </c>
      <c r="L4571" s="94"/>
    </row>
    <row r="4572" spans="1:12" ht="15" customHeight="1">
      <c r="A4572" s="91">
        <v>2001051</v>
      </c>
      <c r="B4572" s="41" t="s">
        <v>87</v>
      </c>
      <c r="C4572" s="43">
        <v>201</v>
      </c>
      <c r="D4572" s="41" t="s">
        <v>152</v>
      </c>
      <c r="E4572" s="41">
        <v>172900</v>
      </c>
      <c r="F4572" s="201" t="s">
        <v>263</v>
      </c>
      <c r="G4572" s="41"/>
      <c r="H4572" s="41"/>
      <c r="I4572" s="41">
        <v>-135.77000000000001</v>
      </c>
      <c r="J4572" s="203"/>
      <c r="K4572" s="286" t="s">
        <v>164</v>
      </c>
      <c r="L4572" s="94"/>
    </row>
    <row r="4573" spans="1:12" ht="15" customHeight="1">
      <c r="A4573" s="91">
        <v>2000010</v>
      </c>
      <c r="B4573" s="41" t="s">
        <v>159</v>
      </c>
      <c r="C4573" s="43">
        <v>201</v>
      </c>
      <c r="D4573" s="41" t="s">
        <v>152</v>
      </c>
      <c r="E4573" s="41">
        <v>172900</v>
      </c>
      <c r="F4573" s="201" t="s">
        <v>263</v>
      </c>
      <c r="G4573" s="41"/>
      <c r="H4573" s="41"/>
      <c r="I4573" s="41">
        <v>1001.25</v>
      </c>
      <c r="J4573" s="203"/>
      <c r="K4573" s="286" t="s">
        <v>161</v>
      </c>
      <c r="L4573" s="94"/>
    </row>
    <row r="4574" spans="1:12" ht="15" customHeight="1">
      <c r="A4574" s="91">
        <v>2000010</v>
      </c>
      <c r="B4574" s="41" t="s">
        <v>159</v>
      </c>
      <c r="C4574" s="43">
        <v>201</v>
      </c>
      <c r="D4574" s="41" t="s">
        <v>152</v>
      </c>
      <c r="E4574" s="41">
        <v>172900</v>
      </c>
      <c r="F4574" s="201" t="s">
        <v>263</v>
      </c>
      <c r="G4574" s="41"/>
      <c r="H4574" s="41"/>
      <c r="I4574" s="41">
        <v>-1001.25</v>
      </c>
      <c r="J4574" s="203"/>
      <c r="K4574" s="286" t="s">
        <v>161</v>
      </c>
      <c r="L4574" s="94"/>
    </row>
    <row r="4575" spans="1:12" ht="15" customHeight="1">
      <c r="A4575" s="91">
        <v>2001041</v>
      </c>
      <c r="B4575" s="41" t="s">
        <v>98</v>
      </c>
      <c r="C4575" s="43">
        <v>201</v>
      </c>
      <c r="D4575" s="41" t="s">
        <v>152</v>
      </c>
      <c r="E4575" s="41">
        <v>172900</v>
      </c>
      <c r="F4575" s="201" t="s">
        <v>263</v>
      </c>
      <c r="G4575" s="41"/>
      <c r="H4575" s="41"/>
      <c r="I4575" s="41">
        <v>-772.41</v>
      </c>
      <c r="J4575" s="203"/>
      <c r="K4575" s="286" t="s">
        <v>164</v>
      </c>
      <c r="L4575" s="94"/>
    </row>
    <row r="4576" spans="1:12" ht="15" customHeight="1">
      <c r="A4576" s="91">
        <v>2001041</v>
      </c>
      <c r="B4576" s="41" t="s">
        <v>98</v>
      </c>
      <c r="C4576" s="43">
        <v>201</v>
      </c>
      <c r="D4576" s="41" t="s">
        <v>152</v>
      </c>
      <c r="E4576" s="41">
        <v>172900</v>
      </c>
      <c r="F4576" s="201" t="s">
        <v>263</v>
      </c>
      <c r="G4576" s="41"/>
      <c r="H4576" s="41"/>
      <c r="I4576" s="41">
        <v>-802.31</v>
      </c>
      <c r="J4576" s="203"/>
      <c r="K4576" s="286" t="s">
        <v>164</v>
      </c>
      <c r="L4576" s="94"/>
    </row>
    <row r="4577" spans="1:12" ht="15" customHeight="1">
      <c r="A4577" s="91">
        <v>2001041</v>
      </c>
      <c r="B4577" s="41" t="s">
        <v>98</v>
      </c>
      <c r="C4577" s="43">
        <v>201</v>
      </c>
      <c r="D4577" s="41" t="s">
        <v>152</v>
      </c>
      <c r="E4577" s="41">
        <v>172900</v>
      </c>
      <c r="F4577" s="201" t="s">
        <v>263</v>
      </c>
      <c r="G4577" s="41"/>
      <c r="H4577" s="41"/>
      <c r="I4577" s="41">
        <v>-788.13</v>
      </c>
      <c r="J4577" s="203"/>
      <c r="K4577" s="286" t="s">
        <v>164</v>
      </c>
      <c r="L4577" s="94"/>
    </row>
    <row r="4578" spans="1:12" ht="15" customHeight="1">
      <c r="A4578" s="91">
        <v>2001021</v>
      </c>
      <c r="B4578" s="41" t="s">
        <v>89</v>
      </c>
      <c r="C4578" s="43">
        <v>201</v>
      </c>
      <c r="D4578" s="41" t="s">
        <v>152</v>
      </c>
      <c r="E4578" s="41">
        <v>172900</v>
      </c>
      <c r="F4578" s="201" t="s">
        <v>263</v>
      </c>
      <c r="G4578" s="41"/>
      <c r="H4578" s="41"/>
      <c r="I4578" s="41">
        <v>-268.5</v>
      </c>
      <c r="J4578" s="203"/>
      <c r="K4578" s="286" t="s">
        <v>164</v>
      </c>
      <c r="L4578" s="94"/>
    </row>
    <row r="4579" spans="1:12" ht="15" customHeight="1">
      <c r="A4579" s="91">
        <v>2000010</v>
      </c>
      <c r="B4579" s="41" t="s">
        <v>159</v>
      </c>
      <c r="C4579" s="43">
        <v>201</v>
      </c>
      <c r="D4579" s="41" t="s">
        <v>152</v>
      </c>
      <c r="E4579" s="41">
        <v>172900</v>
      </c>
      <c r="F4579" s="201" t="s">
        <v>263</v>
      </c>
      <c r="G4579" s="41"/>
      <c r="H4579" s="41"/>
      <c r="I4579" s="41">
        <v>-38.14</v>
      </c>
      <c r="J4579" s="203"/>
      <c r="K4579" s="286" t="s">
        <v>161</v>
      </c>
      <c r="L4579" s="94"/>
    </row>
    <row r="4580" spans="1:12" ht="15" customHeight="1">
      <c r="A4580" s="91">
        <v>2001021</v>
      </c>
      <c r="B4580" s="41" t="s">
        <v>89</v>
      </c>
      <c r="C4580" s="43">
        <v>201</v>
      </c>
      <c r="D4580" s="41" t="s">
        <v>152</v>
      </c>
      <c r="E4580" s="41">
        <v>172900</v>
      </c>
      <c r="F4580" s="201" t="s">
        <v>263</v>
      </c>
      <c r="G4580" s="41"/>
      <c r="H4580" s="41"/>
      <c r="I4580" s="41">
        <v>-85.17</v>
      </c>
      <c r="J4580" s="203"/>
      <c r="K4580" s="286" t="s">
        <v>164</v>
      </c>
      <c r="L4580" s="94"/>
    </row>
    <row r="4581" spans="1:12" ht="15" customHeight="1">
      <c r="A4581" s="91">
        <v>2001011</v>
      </c>
      <c r="B4581" s="41" t="s">
        <v>97</v>
      </c>
      <c r="C4581" s="43">
        <v>201</v>
      </c>
      <c r="D4581" s="41" t="s">
        <v>152</v>
      </c>
      <c r="E4581" s="41">
        <v>172900</v>
      </c>
      <c r="F4581" s="201" t="s">
        <v>263</v>
      </c>
      <c r="G4581" s="41"/>
      <c r="H4581" s="41"/>
      <c r="I4581" s="41">
        <v>-23.07</v>
      </c>
      <c r="J4581" s="203"/>
      <c r="K4581" s="286" t="s">
        <v>164</v>
      </c>
      <c r="L4581" s="94"/>
    </row>
    <row r="4582" spans="1:12" ht="15" customHeight="1">
      <c r="A4582" s="91">
        <v>2001011</v>
      </c>
      <c r="B4582" s="41" t="s">
        <v>97</v>
      </c>
      <c r="C4582" s="43">
        <v>201</v>
      </c>
      <c r="D4582" s="41" t="s">
        <v>152</v>
      </c>
      <c r="E4582" s="41">
        <v>172900</v>
      </c>
      <c r="F4582" s="201" t="s">
        <v>263</v>
      </c>
      <c r="G4582" s="41"/>
      <c r="H4582" s="41"/>
      <c r="I4582" s="41">
        <v>-356.74</v>
      </c>
      <c r="J4582" s="203"/>
      <c r="K4582" s="286" t="s">
        <v>164</v>
      </c>
      <c r="L4582" s="94"/>
    </row>
    <row r="4583" spans="1:12" ht="15" customHeight="1">
      <c r="A4583" s="91">
        <v>2001011</v>
      </c>
      <c r="B4583" s="41" t="s">
        <v>97</v>
      </c>
      <c r="C4583" s="43">
        <v>201</v>
      </c>
      <c r="D4583" s="41" t="s">
        <v>152</v>
      </c>
      <c r="E4583" s="41">
        <v>172900</v>
      </c>
      <c r="F4583" s="201" t="s">
        <v>263</v>
      </c>
      <c r="G4583" s="41"/>
      <c r="H4583" s="41"/>
      <c r="I4583" s="41">
        <v>-65.94</v>
      </c>
      <c r="J4583" s="203"/>
      <c r="K4583" s="286" t="s">
        <v>164</v>
      </c>
      <c r="L4583" s="94"/>
    </row>
    <row r="4584" spans="1:12" ht="15" customHeight="1">
      <c r="A4584" s="91">
        <v>2001011</v>
      </c>
      <c r="B4584" s="41" t="s">
        <v>97</v>
      </c>
      <c r="C4584" s="43">
        <v>201</v>
      </c>
      <c r="D4584" s="41" t="s">
        <v>152</v>
      </c>
      <c r="E4584" s="41">
        <v>172900</v>
      </c>
      <c r="F4584" s="201" t="s">
        <v>263</v>
      </c>
      <c r="G4584" s="41"/>
      <c r="H4584" s="41"/>
      <c r="I4584" s="41">
        <v>-279.23</v>
      </c>
      <c r="J4584" s="203"/>
      <c r="K4584" s="286" t="s">
        <v>164</v>
      </c>
      <c r="L4584" s="94"/>
    </row>
    <row r="4585" spans="1:12" ht="15" customHeight="1">
      <c r="A4585" s="91">
        <v>2001011</v>
      </c>
      <c r="B4585" s="41" t="s">
        <v>97</v>
      </c>
      <c r="C4585" s="43">
        <v>201</v>
      </c>
      <c r="D4585" s="41" t="s">
        <v>152</v>
      </c>
      <c r="E4585" s="41">
        <v>172900</v>
      </c>
      <c r="F4585" s="201" t="s">
        <v>263</v>
      </c>
      <c r="G4585" s="41"/>
      <c r="H4585" s="41"/>
      <c r="I4585" s="41">
        <v>-46.14</v>
      </c>
      <c r="J4585" s="203"/>
      <c r="K4585" s="286" t="s">
        <v>164</v>
      </c>
      <c r="L4585" s="94"/>
    </row>
    <row r="4586" spans="1:12" ht="15" customHeight="1">
      <c r="A4586" s="91">
        <v>2001051</v>
      </c>
      <c r="B4586" s="41" t="s">
        <v>87</v>
      </c>
      <c r="C4586" s="43">
        <v>201</v>
      </c>
      <c r="D4586" s="41" t="s">
        <v>152</v>
      </c>
      <c r="E4586" s="41">
        <v>172900</v>
      </c>
      <c r="F4586" s="201" t="s">
        <v>263</v>
      </c>
      <c r="G4586" s="41"/>
      <c r="H4586" s="41"/>
      <c r="I4586" s="41">
        <v>-778.04</v>
      </c>
      <c r="J4586" s="203"/>
      <c r="K4586" s="286" t="s">
        <v>164</v>
      </c>
      <c r="L4586" s="94"/>
    </row>
    <row r="4587" spans="1:12" ht="15" customHeight="1">
      <c r="A4587" s="91">
        <v>2001051</v>
      </c>
      <c r="B4587" s="41" t="s">
        <v>87</v>
      </c>
      <c r="C4587" s="43">
        <v>201</v>
      </c>
      <c r="D4587" s="41" t="s">
        <v>152</v>
      </c>
      <c r="E4587" s="41">
        <v>172900</v>
      </c>
      <c r="F4587" s="201" t="s">
        <v>263</v>
      </c>
      <c r="G4587" s="41"/>
      <c r="H4587" s="41"/>
      <c r="I4587" s="41">
        <v>-713.8</v>
      </c>
      <c r="J4587" s="203"/>
      <c r="K4587" s="286" t="s">
        <v>164</v>
      </c>
      <c r="L4587" s="94"/>
    </row>
    <row r="4588" spans="1:12" ht="15" customHeight="1">
      <c r="A4588" s="91">
        <v>2001051</v>
      </c>
      <c r="B4588" s="41" t="s">
        <v>87</v>
      </c>
      <c r="C4588" s="43">
        <v>201</v>
      </c>
      <c r="D4588" s="41" t="s">
        <v>152</v>
      </c>
      <c r="E4588" s="41">
        <v>172900</v>
      </c>
      <c r="F4588" s="201" t="s">
        <v>263</v>
      </c>
      <c r="G4588" s="41"/>
      <c r="H4588" s="41"/>
      <c r="I4588" s="41">
        <v>-159.6</v>
      </c>
      <c r="J4588" s="203"/>
      <c r="K4588" s="286" t="s">
        <v>164</v>
      </c>
      <c r="L4588" s="94"/>
    </row>
    <row r="4589" spans="1:12" ht="15" customHeight="1">
      <c r="A4589" s="91">
        <v>2001051</v>
      </c>
      <c r="B4589" s="41" t="s">
        <v>87</v>
      </c>
      <c r="C4589" s="43">
        <v>201</v>
      </c>
      <c r="D4589" s="41" t="s">
        <v>152</v>
      </c>
      <c r="E4589" s="41">
        <v>172900</v>
      </c>
      <c r="F4589" s="201" t="s">
        <v>263</v>
      </c>
      <c r="G4589" s="41"/>
      <c r="H4589" s="41"/>
      <c r="I4589" s="41">
        <v>-325.73</v>
      </c>
      <c r="J4589" s="203"/>
      <c r="K4589" s="286" t="s">
        <v>164</v>
      </c>
      <c r="L4589" s="94"/>
    </row>
    <row r="4590" spans="1:12" ht="15" customHeight="1">
      <c r="A4590" s="91">
        <v>2001051</v>
      </c>
      <c r="B4590" s="41" t="s">
        <v>87</v>
      </c>
      <c r="C4590" s="43">
        <v>201</v>
      </c>
      <c r="D4590" s="41" t="s">
        <v>152</v>
      </c>
      <c r="E4590" s="41">
        <v>172900</v>
      </c>
      <c r="F4590" s="201" t="s">
        <v>263</v>
      </c>
      <c r="G4590" s="41"/>
      <c r="H4590" s="41"/>
      <c r="I4590" s="41">
        <v>-509.35</v>
      </c>
      <c r="J4590" s="203"/>
      <c r="K4590" s="286" t="s">
        <v>164</v>
      </c>
      <c r="L4590" s="94"/>
    </row>
    <row r="4591" spans="1:12" ht="15" customHeight="1">
      <c r="A4591" s="91">
        <v>2001021</v>
      </c>
      <c r="B4591" s="41" t="s">
        <v>89</v>
      </c>
      <c r="C4591" s="43">
        <v>201</v>
      </c>
      <c r="D4591" s="41" t="s">
        <v>152</v>
      </c>
      <c r="E4591" s="41">
        <v>172900</v>
      </c>
      <c r="F4591" s="201" t="s">
        <v>263</v>
      </c>
      <c r="G4591" s="41"/>
      <c r="H4591" s="41"/>
      <c r="I4591" s="41">
        <v>-400.57</v>
      </c>
      <c r="J4591" s="203"/>
      <c r="K4591" s="286" t="s">
        <v>164</v>
      </c>
      <c r="L4591" s="94"/>
    </row>
    <row r="4592" spans="1:12" ht="15" customHeight="1">
      <c r="A4592" s="91">
        <v>2001021</v>
      </c>
      <c r="B4592" s="41" t="s">
        <v>89</v>
      </c>
      <c r="C4592" s="43">
        <v>201</v>
      </c>
      <c r="D4592" s="41" t="s">
        <v>152</v>
      </c>
      <c r="E4592" s="41">
        <v>172900</v>
      </c>
      <c r="F4592" s="201" t="s">
        <v>263</v>
      </c>
      <c r="G4592" s="41"/>
      <c r="H4592" s="41"/>
      <c r="I4592" s="41">
        <v>-47.62</v>
      </c>
      <c r="J4592" s="203"/>
      <c r="K4592" s="286" t="s">
        <v>164</v>
      </c>
      <c r="L4592" s="94"/>
    </row>
    <row r="4593" spans="1:12" ht="15" customHeight="1">
      <c r="A4593" s="91">
        <v>2001021</v>
      </c>
      <c r="B4593" s="41" t="s">
        <v>89</v>
      </c>
      <c r="C4593" s="43">
        <v>201</v>
      </c>
      <c r="D4593" s="41" t="s">
        <v>152</v>
      </c>
      <c r="E4593" s="41">
        <v>172900</v>
      </c>
      <c r="F4593" s="201" t="s">
        <v>263</v>
      </c>
      <c r="G4593" s="41"/>
      <c r="H4593" s="41"/>
      <c r="I4593" s="41">
        <v>-845.78</v>
      </c>
      <c r="J4593" s="203"/>
      <c r="K4593" s="286" t="s">
        <v>164</v>
      </c>
      <c r="L4593" s="94"/>
    </row>
    <row r="4594" spans="1:12" ht="15" customHeight="1">
      <c r="A4594" s="91">
        <v>2001021</v>
      </c>
      <c r="B4594" s="41" t="s">
        <v>89</v>
      </c>
      <c r="C4594" s="43">
        <v>201</v>
      </c>
      <c r="D4594" s="41" t="s">
        <v>152</v>
      </c>
      <c r="E4594" s="41">
        <v>172900</v>
      </c>
      <c r="F4594" s="201" t="s">
        <v>263</v>
      </c>
      <c r="G4594" s="41"/>
      <c r="H4594" s="41"/>
      <c r="I4594" s="41">
        <v>-683.77</v>
      </c>
      <c r="J4594" s="203"/>
      <c r="K4594" s="286" t="s">
        <v>164</v>
      </c>
      <c r="L4594" s="94"/>
    </row>
    <row r="4595" spans="1:12" ht="15" customHeight="1">
      <c r="A4595" s="91">
        <v>2001051</v>
      </c>
      <c r="B4595" s="41" t="s">
        <v>87</v>
      </c>
      <c r="C4595" s="43">
        <v>201</v>
      </c>
      <c r="D4595" s="41" t="s">
        <v>152</v>
      </c>
      <c r="E4595" s="41">
        <v>172900</v>
      </c>
      <c r="F4595" s="201" t="s">
        <v>263</v>
      </c>
      <c r="G4595" s="41"/>
      <c r="H4595" s="41"/>
      <c r="I4595" s="41">
        <v>-299.25</v>
      </c>
      <c r="J4595" s="203"/>
      <c r="K4595" s="286" t="s">
        <v>164</v>
      </c>
      <c r="L4595" s="94"/>
    </row>
    <row r="4596" spans="1:12" ht="15" customHeight="1">
      <c r="A4596" s="91">
        <v>2001011</v>
      </c>
      <c r="B4596" s="41" t="s">
        <v>97</v>
      </c>
      <c r="C4596" s="43">
        <v>201</v>
      </c>
      <c r="D4596" s="41" t="s">
        <v>152</v>
      </c>
      <c r="E4596" s="41">
        <v>172900</v>
      </c>
      <c r="F4596" s="201" t="s">
        <v>263</v>
      </c>
      <c r="G4596" s="41"/>
      <c r="H4596" s="41"/>
      <c r="I4596" s="41">
        <v>-422.76</v>
      </c>
      <c r="J4596" s="203"/>
      <c r="K4596" s="286" t="s">
        <v>164</v>
      </c>
      <c r="L4596" s="94"/>
    </row>
    <row r="4597" spans="1:12" ht="15" customHeight="1">
      <c r="A4597" s="91">
        <v>2001011</v>
      </c>
      <c r="B4597" s="41" t="s">
        <v>97</v>
      </c>
      <c r="C4597" s="43">
        <v>201</v>
      </c>
      <c r="D4597" s="41" t="s">
        <v>152</v>
      </c>
      <c r="E4597" s="41">
        <v>172900</v>
      </c>
      <c r="F4597" s="201" t="s">
        <v>263</v>
      </c>
      <c r="G4597" s="41"/>
      <c r="H4597" s="41"/>
      <c r="I4597" s="41">
        <v>-144.28</v>
      </c>
      <c r="J4597" s="203"/>
      <c r="K4597" s="286" t="s">
        <v>164</v>
      </c>
      <c r="L4597" s="94"/>
    </row>
    <row r="4598" spans="1:12" ht="15" customHeight="1">
      <c r="A4598" s="91">
        <v>2001011</v>
      </c>
      <c r="B4598" s="41" t="s">
        <v>97</v>
      </c>
      <c r="C4598" s="43">
        <v>201</v>
      </c>
      <c r="D4598" s="41" t="s">
        <v>152</v>
      </c>
      <c r="E4598" s="41">
        <v>172900</v>
      </c>
      <c r="F4598" s="201" t="s">
        <v>263</v>
      </c>
      <c r="G4598" s="41"/>
      <c r="H4598" s="41"/>
      <c r="I4598" s="41">
        <v>-363.03</v>
      </c>
      <c r="J4598" s="203"/>
      <c r="K4598" s="286" t="s">
        <v>164</v>
      </c>
      <c r="L4598" s="94"/>
    </row>
    <row r="4599" spans="1:12" ht="15" customHeight="1">
      <c r="A4599" s="91">
        <v>2001011</v>
      </c>
      <c r="B4599" s="41" t="s">
        <v>97</v>
      </c>
      <c r="C4599" s="43">
        <v>201</v>
      </c>
      <c r="D4599" s="41" t="s">
        <v>152</v>
      </c>
      <c r="E4599" s="41">
        <v>172900</v>
      </c>
      <c r="F4599" s="201" t="s">
        <v>263</v>
      </c>
      <c r="G4599" s="41"/>
      <c r="H4599" s="41"/>
      <c r="I4599" s="41">
        <v>-13.33</v>
      </c>
      <c r="J4599" s="203"/>
      <c r="K4599" s="286" t="s">
        <v>164</v>
      </c>
      <c r="L4599" s="94"/>
    </row>
    <row r="4600" spans="1:12" ht="15" customHeight="1">
      <c r="A4600" s="91">
        <v>2001011</v>
      </c>
      <c r="B4600" s="41" t="s">
        <v>97</v>
      </c>
      <c r="C4600" s="43">
        <v>201</v>
      </c>
      <c r="D4600" s="41" t="s">
        <v>152</v>
      </c>
      <c r="E4600" s="41">
        <v>172900</v>
      </c>
      <c r="F4600" s="201" t="s">
        <v>263</v>
      </c>
      <c r="G4600" s="41"/>
      <c r="H4600" s="41"/>
      <c r="I4600" s="41">
        <v>-550.58000000000004</v>
      </c>
      <c r="J4600" s="203"/>
      <c r="K4600" s="286" t="s">
        <v>164</v>
      </c>
      <c r="L4600" s="94"/>
    </row>
    <row r="4601" spans="1:12" ht="15" customHeight="1">
      <c r="A4601" s="91">
        <v>2001041</v>
      </c>
      <c r="B4601" s="41" t="s">
        <v>98</v>
      </c>
      <c r="C4601" s="43">
        <v>201</v>
      </c>
      <c r="D4601" s="41" t="s">
        <v>152</v>
      </c>
      <c r="E4601" s="41">
        <v>172900</v>
      </c>
      <c r="F4601" s="201" t="s">
        <v>263</v>
      </c>
      <c r="G4601" s="41"/>
      <c r="H4601" s="41"/>
      <c r="I4601" s="41">
        <v>-226</v>
      </c>
      <c r="J4601" s="203"/>
      <c r="K4601" s="286" t="s">
        <v>164</v>
      </c>
      <c r="L4601" s="94"/>
    </row>
    <row r="4602" spans="1:12" ht="15" customHeight="1">
      <c r="A4602" s="91">
        <v>2001041</v>
      </c>
      <c r="B4602" s="41" t="s">
        <v>98</v>
      </c>
      <c r="C4602" s="43">
        <v>201</v>
      </c>
      <c r="D4602" s="41" t="s">
        <v>152</v>
      </c>
      <c r="E4602" s="41">
        <v>172900</v>
      </c>
      <c r="F4602" s="201" t="s">
        <v>263</v>
      </c>
      <c r="G4602" s="41"/>
      <c r="H4602" s="41"/>
      <c r="I4602" s="41">
        <v>-537.63</v>
      </c>
      <c r="J4602" s="203"/>
      <c r="K4602" s="286" t="s">
        <v>164</v>
      </c>
      <c r="L4602" s="94"/>
    </row>
    <row r="4603" spans="1:12" ht="15" customHeight="1">
      <c r="A4603" s="91">
        <v>2001041</v>
      </c>
      <c r="B4603" s="41" t="s">
        <v>98</v>
      </c>
      <c r="C4603" s="43">
        <v>201</v>
      </c>
      <c r="D4603" s="41" t="s">
        <v>152</v>
      </c>
      <c r="E4603" s="41">
        <v>172900</v>
      </c>
      <c r="F4603" s="201" t="s">
        <v>263</v>
      </c>
      <c r="G4603" s="41"/>
      <c r="H4603" s="41"/>
      <c r="I4603" s="41">
        <v>-99.82</v>
      </c>
      <c r="J4603" s="203"/>
      <c r="K4603" s="286" t="s">
        <v>164</v>
      </c>
      <c r="L4603" s="94"/>
    </row>
    <row r="4604" spans="1:12" ht="15" customHeight="1">
      <c r="A4604" s="91">
        <v>2001041</v>
      </c>
      <c r="B4604" s="41" t="s">
        <v>98</v>
      </c>
      <c r="C4604" s="43">
        <v>201</v>
      </c>
      <c r="D4604" s="41" t="s">
        <v>152</v>
      </c>
      <c r="E4604" s="41">
        <v>172900</v>
      </c>
      <c r="F4604" s="201" t="s">
        <v>263</v>
      </c>
      <c r="G4604" s="41"/>
      <c r="H4604" s="41"/>
      <c r="I4604" s="41">
        <v>-788.53</v>
      </c>
      <c r="J4604" s="203"/>
      <c r="K4604" s="286" t="s">
        <v>164</v>
      </c>
      <c r="L4604" s="94"/>
    </row>
    <row r="4605" spans="1:12" ht="15" customHeight="1">
      <c r="A4605" s="91">
        <v>2001041</v>
      </c>
      <c r="B4605" s="41" t="s">
        <v>98</v>
      </c>
      <c r="C4605" s="43">
        <v>201</v>
      </c>
      <c r="D4605" s="41" t="s">
        <v>152</v>
      </c>
      <c r="E4605" s="41">
        <v>172900</v>
      </c>
      <c r="F4605" s="201" t="s">
        <v>263</v>
      </c>
      <c r="G4605" s="41"/>
      <c r="H4605" s="41"/>
      <c r="I4605" s="41">
        <v>-39</v>
      </c>
      <c r="J4605" s="203"/>
      <c r="K4605" s="286" t="s">
        <v>164</v>
      </c>
      <c r="L4605" s="94"/>
    </row>
    <row r="4606" spans="1:12" ht="15" customHeight="1">
      <c r="A4606" s="91">
        <v>2001041</v>
      </c>
      <c r="B4606" s="41" t="s">
        <v>98</v>
      </c>
      <c r="C4606" s="43">
        <v>201</v>
      </c>
      <c r="D4606" s="41" t="s">
        <v>152</v>
      </c>
      <c r="E4606" s="41">
        <v>172900</v>
      </c>
      <c r="F4606" s="201" t="s">
        <v>263</v>
      </c>
      <c r="G4606" s="41"/>
      <c r="H4606" s="41"/>
      <c r="I4606" s="41">
        <v>-93.08</v>
      </c>
      <c r="J4606" s="203"/>
      <c r="K4606" s="286" t="s">
        <v>164</v>
      </c>
      <c r="L4606" s="94"/>
    </row>
    <row r="4607" spans="1:12" ht="15" customHeight="1">
      <c r="A4607" s="91">
        <v>2001041</v>
      </c>
      <c r="B4607" s="41" t="s">
        <v>98</v>
      </c>
      <c r="C4607" s="43">
        <v>201</v>
      </c>
      <c r="D4607" s="41" t="s">
        <v>152</v>
      </c>
      <c r="E4607" s="41">
        <v>172900</v>
      </c>
      <c r="F4607" s="201" t="s">
        <v>263</v>
      </c>
      <c r="G4607" s="41"/>
      <c r="H4607" s="41"/>
      <c r="I4607" s="41">
        <v>-107.14</v>
      </c>
      <c r="J4607" s="203"/>
      <c r="K4607" s="286" t="s">
        <v>164</v>
      </c>
      <c r="L4607" s="94"/>
    </row>
    <row r="4608" spans="1:12" ht="15" customHeight="1">
      <c r="A4608" s="91">
        <v>2001041</v>
      </c>
      <c r="B4608" s="41" t="s">
        <v>98</v>
      </c>
      <c r="C4608" s="43">
        <v>201</v>
      </c>
      <c r="D4608" s="41" t="s">
        <v>152</v>
      </c>
      <c r="E4608" s="41">
        <v>172900</v>
      </c>
      <c r="F4608" s="201" t="s">
        <v>263</v>
      </c>
      <c r="G4608" s="41"/>
      <c r="H4608" s="41"/>
      <c r="I4608" s="41">
        <v>-1678.71</v>
      </c>
      <c r="J4608" s="203"/>
      <c r="K4608" s="286" t="s">
        <v>164</v>
      </c>
      <c r="L4608" s="94"/>
    </row>
    <row r="4609" spans="1:12" ht="15" customHeight="1">
      <c r="A4609" s="91">
        <v>2001041</v>
      </c>
      <c r="B4609" s="41" t="s">
        <v>98</v>
      </c>
      <c r="C4609" s="43">
        <v>201</v>
      </c>
      <c r="D4609" s="41" t="s">
        <v>152</v>
      </c>
      <c r="E4609" s="41">
        <v>172900</v>
      </c>
      <c r="F4609" s="201" t="s">
        <v>263</v>
      </c>
      <c r="G4609" s="41"/>
      <c r="H4609" s="41"/>
      <c r="I4609" s="41">
        <v>-3009.54</v>
      </c>
      <c r="J4609" s="203"/>
      <c r="K4609" s="286" t="s">
        <v>164</v>
      </c>
      <c r="L4609" s="94"/>
    </row>
    <row r="4610" spans="1:12" ht="15" customHeight="1">
      <c r="A4610" s="91">
        <v>2001041</v>
      </c>
      <c r="B4610" s="41" t="s">
        <v>98</v>
      </c>
      <c r="C4610" s="43">
        <v>201</v>
      </c>
      <c r="D4610" s="41" t="s">
        <v>152</v>
      </c>
      <c r="E4610" s="41">
        <v>172900</v>
      </c>
      <c r="F4610" s="201" t="s">
        <v>263</v>
      </c>
      <c r="G4610" s="41"/>
      <c r="H4610" s="41"/>
      <c r="I4610" s="41">
        <v>-112.5</v>
      </c>
      <c r="J4610" s="203"/>
      <c r="K4610" s="286" t="s">
        <v>164</v>
      </c>
      <c r="L4610" s="94"/>
    </row>
    <row r="4611" spans="1:12" ht="15" customHeight="1">
      <c r="A4611" s="91">
        <v>2001021</v>
      </c>
      <c r="B4611" s="41" t="s">
        <v>89</v>
      </c>
      <c r="C4611" s="43">
        <v>201</v>
      </c>
      <c r="D4611" s="41" t="s">
        <v>152</v>
      </c>
      <c r="E4611" s="41">
        <v>172900</v>
      </c>
      <c r="F4611" s="201" t="s">
        <v>263</v>
      </c>
      <c r="G4611" s="41"/>
      <c r="H4611" s="41"/>
      <c r="I4611" s="41">
        <v>-876</v>
      </c>
      <c r="J4611" s="203"/>
      <c r="K4611" s="286" t="s">
        <v>164</v>
      </c>
      <c r="L4611" s="94"/>
    </row>
    <row r="4612" spans="1:12" ht="15" customHeight="1">
      <c r="A4612" s="91">
        <v>2001021</v>
      </c>
      <c r="B4612" s="41" t="s">
        <v>89</v>
      </c>
      <c r="C4612" s="43">
        <v>201</v>
      </c>
      <c r="D4612" s="41" t="s">
        <v>152</v>
      </c>
      <c r="E4612" s="41">
        <v>172900</v>
      </c>
      <c r="F4612" s="201" t="s">
        <v>263</v>
      </c>
      <c r="G4612" s="41"/>
      <c r="H4612" s="41"/>
      <c r="I4612" s="41">
        <v>-214.29</v>
      </c>
      <c r="J4612" s="203"/>
      <c r="K4612" s="286" t="s">
        <v>164</v>
      </c>
      <c r="L4612" s="94"/>
    </row>
    <row r="4613" spans="1:12" ht="15" customHeight="1">
      <c r="A4613" s="91">
        <v>2001021</v>
      </c>
      <c r="B4613" s="41" t="s">
        <v>89</v>
      </c>
      <c r="C4613" s="43">
        <v>201</v>
      </c>
      <c r="D4613" s="41" t="s">
        <v>152</v>
      </c>
      <c r="E4613" s="41">
        <v>172900</v>
      </c>
      <c r="F4613" s="201" t="s">
        <v>263</v>
      </c>
      <c r="G4613" s="41"/>
      <c r="H4613" s="41"/>
      <c r="I4613" s="41">
        <v>-614.71</v>
      </c>
      <c r="J4613" s="203"/>
      <c r="K4613" s="286" t="s">
        <v>164</v>
      </c>
      <c r="L4613" s="94"/>
    </row>
    <row r="4614" spans="1:12" ht="15" customHeight="1">
      <c r="A4614" s="91">
        <v>2001021</v>
      </c>
      <c r="B4614" s="41" t="s">
        <v>89</v>
      </c>
      <c r="C4614" s="43">
        <v>201</v>
      </c>
      <c r="D4614" s="41" t="s">
        <v>152</v>
      </c>
      <c r="E4614" s="41">
        <v>172900</v>
      </c>
      <c r="F4614" s="201" t="s">
        <v>263</v>
      </c>
      <c r="G4614" s="41"/>
      <c r="H4614" s="41"/>
      <c r="I4614" s="41">
        <v>-877.85</v>
      </c>
      <c r="J4614" s="203"/>
      <c r="K4614" s="286" t="s">
        <v>164</v>
      </c>
      <c r="L4614" s="94"/>
    </row>
    <row r="4615" spans="1:12" ht="15" customHeight="1">
      <c r="A4615" s="91">
        <v>2001041</v>
      </c>
      <c r="B4615" s="41" t="s">
        <v>98</v>
      </c>
      <c r="C4615" s="43">
        <v>201</v>
      </c>
      <c r="D4615" s="41" t="s">
        <v>152</v>
      </c>
      <c r="E4615" s="41">
        <v>172900</v>
      </c>
      <c r="F4615" s="201" t="s">
        <v>263</v>
      </c>
      <c r="G4615" s="41"/>
      <c r="H4615" s="41"/>
      <c r="I4615" s="41">
        <v>-950.4</v>
      </c>
      <c r="J4615" s="203"/>
      <c r="K4615" s="286" t="s">
        <v>164</v>
      </c>
      <c r="L4615" s="94"/>
    </row>
    <row r="4616" spans="1:12" ht="15" customHeight="1">
      <c r="A4616" s="91">
        <v>2001041</v>
      </c>
      <c r="B4616" s="41" t="s">
        <v>98</v>
      </c>
      <c r="C4616" s="43">
        <v>201</v>
      </c>
      <c r="D4616" s="41" t="s">
        <v>152</v>
      </c>
      <c r="E4616" s="41">
        <v>172900</v>
      </c>
      <c r="F4616" s="201" t="s">
        <v>263</v>
      </c>
      <c r="G4616" s="41"/>
      <c r="H4616" s="41"/>
      <c r="I4616" s="41">
        <v>-993.75</v>
      </c>
      <c r="J4616" s="203"/>
      <c r="K4616" s="286" t="s">
        <v>164</v>
      </c>
      <c r="L4616" s="94"/>
    </row>
    <row r="4617" spans="1:12" ht="15" customHeight="1">
      <c r="A4617" s="91">
        <v>2001041</v>
      </c>
      <c r="B4617" s="41" t="s">
        <v>98</v>
      </c>
      <c r="C4617" s="43">
        <v>201</v>
      </c>
      <c r="D4617" s="41" t="s">
        <v>152</v>
      </c>
      <c r="E4617" s="41">
        <v>172900</v>
      </c>
      <c r="F4617" s="201" t="s">
        <v>263</v>
      </c>
      <c r="G4617" s="41"/>
      <c r="H4617" s="41"/>
      <c r="I4617" s="41">
        <v>-2244.1999999999998</v>
      </c>
      <c r="J4617" s="203"/>
      <c r="K4617" s="286" t="s">
        <v>164</v>
      </c>
      <c r="L4617" s="94"/>
    </row>
    <row r="4618" spans="1:12" ht="15" customHeight="1">
      <c r="A4618" s="91">
        <v>2001041</v>
      </c>
      <c r="B4618" s="41" t="s">
        <v>98</v>
      </c>
      <c r="C4618" s="43">
        <v>201</v>
      </c>
      <c r="D4618" s="41" t="s">
        <v>152</v>
      </c>
      <c r="E4618" s="41">
        <v>172900</v>
      </c>
      <c r="F4618" s="201" t="s">
        <v>263</v>
      </c>
      <c r="G4618" s="41"/>
      <c r="H4618" s="41"/>
      <c r="I4618" s="41">
        <v>-134.91999999999999</v>
      </c>
      <c r="J4618" s="203"/>
      <c r="K4618" s="286" t="s">
        <v>164</v>
      </c>
      <c r="L4618" s="94"/>
    </row>
    <row r="4619" spans="1:12" ht="15" customHeight="1">
      <c r="A4619" s="91">
        <v>2001041</v>
      </c>
      <c r="B4619" s="41" t="s">
        <v>98</v>
      </c>
      <c r="C4619" s="43">
        <v>201</v>
      </c>
      <c r="D4619" s="41" t="s">
        <v>152</v>
      </c>
      <c r="E4619" s="41">
        <v>172900</v>
      </c>
      <c r="F4619" s="201" t="s">
        <v>263</v>
      </c>
      <c r="G4619" s="41"/>
      <c r="H4619" s="41"/>
      <c r="I4619" s="41">
        <v>-6920</v>
      </c>
      <c r="J4619" s="203"/>
      <c r="K4619" s="286" t="s">
        <v>164</v>
      </c>
      <c r="L4619" s="94"/>
    </row>
    <row r="4620" spans="1:12" ht="15" customHeight="1">
      <c r="A4620" s="91">
        <v>2001041</v>
      </c>
      <c r="B4620" s="41" t="s">
        <v>98</v>
      </c>
      <c r="C4620" s="43">
        <v>201</v>
      </c>
      <c r="D4620" s="41" t="s">
        <v>152</v>
      </c>
      <c r="E4620" s="41">
        <v>172900</v>
      </c>
      <c r="F4620" s="201" t="s">
        <v>263</v>
      </c>
      <c r="G4620" s="41"/>
      <c r="H4620" s="41"/>
      <c r="I4620" s="41">
        <v>-336.7</v>
      </c>
      <c r="J4620" s="203"/>
      <c r="K4620" s="286" t="s">
        <v>164</v>
      </c>
      <c r="L4620" s="94"/>
    </row>
    <row r="4621" spans="1:12" ht="15" customHeight="1">
      <c r="A4621" s="91">
        <v>2001051</v>
      </c>
      <c r="B4621" s="41" t="s">
        <v>87</v>
      </c>
      <c r="C4621" s="43">
        <v>201</v>
      </c>
      <c r="D4621" s="41" t="s">
        <v>152</v>
      </c>
      <c r="E4621" s="41">
        <v>172900</v>
      </c>
      <c r="F4621" s="201" t="s">
        <v>263</v>
      </c>
      <c r="G4621" s="41"/>
      <c r="H4621" s="41"/>
      <c r="I4621" s="41">
        <v>-411.71</v>
      </c>
      <c r="J4621" s="203"/>
      <c r="K4621" s="286" t="s">
        <v>164</v>
      </c>
      <c r="L4621" s="94"/>
    </row>
    <row r="4622" spans="1:12" ht="15" customHeight="1">
      <c r="A4622" s="91">
        <v>2001051</v>
      </c>
      <c r="B4622" s="41" t="s">
        <v>87</v>
      </c>
      <c r="C4622" s="43">
        <v>201</v>
      </c>
      <c r="D4622" s="41" t="s">
        <v>152</v>
      </c>
      <c r="E4622" s="41">
        <v>172900</v>
      </c>
      <c r="F4622" s="201" t="s">
        <v>263</v>
      </c>
      <c r="G4622" s="41"/>
      <c r="H4622" s="41"/>
      <c r="I4622" s="41">
        <v>-746.79</v>
      </c>
      <c r="J4622" s="203"/>
      <c r="K4622" s="286" t="s">
        <v>164</v>
      </c>
      <c r="L4622" s="94"/>
    </row>
    <row r="4623" spans="1:12" ht="15" customHeight="1">
      <c r="A4623" s="91">
        <v>2001021</v>
      </c>
      <c r="B4623" s="41" t="s">
        <v>89</v>
      </c>
      <c r="C4623" s="43">
        <v>201</v>
      </c>
      <c r="D4623" s="41" t="s">
        <v>152</v>
      </c>
      <c r="E4623" s="41">
        <v>172900</v>
      </c>
      <c r="F4623" s="201" t="s">
        <v>263</v>
      </c>
      <c r="G4623" s="41"/>
      <c r="H4623" s="41"/>
      <c r="I4623" s="41">
        <v>-1249.2</v>
      </c>
      <c r="J4623" s="203"/>
      <c r="K4623" s="286" t="s">
        <v>164</v>
      </c>
      <c r="L4623" s="94"/>
    </row>
    <row r="4624" spans="1:12" ht="15" customHeight="1">
      <c r="A4624" s="91">
        <v>2001021</v>
      </c>
      <c r="B4624" s="41" t="s">
        <v>89</v>
      </c>
      <c r="C4624" s="43">
        <v>201</v>
      </c>
      <c r="D4624" s="41" t="s">
        <v>152</v>
      </c>
      <c r="E4624" s="41">
        <v>172900</v>
      </c>
      <c r="F4624" s="201" t="s">
        <v>263</v>
      </c>
      <c r="G4624" s="41"/>
      <c r="H4624" s="41"/>
      <c r="I4624" s="41">
        <v>-233.82</v>
      </c>
      <c r="J4624" s="203"/>
      <c r="K4624" s="286" t="s">
        <v>164</v>
      </c>
      <c r="L4624" s="94"/>
    </row>
    <row r="4625" spans="1:12" ht="15" customHeight="1">
      <c r="A4625" s="91">
        <v>2001021</v>
      </c>
      <c r="B4625" s="41" t="s">
        <v>89</v>
      </c>
      <c r="C4625" s="43">
        <v>201</v>
      </c>
      <c r="D4625" s="41" t="s">
        <v>152</v>
      </c>
      <c r="E4625" s="41">
        <v>172900</v>
      </c>
      <c r="F4625" s="201" t="s">
        <v>263</v>
      </c>
      <c r="G4625" s="41"/>
      <c r="H4625" s="41"/>
      <c r="I4625" s="41">
        <v>-149.4</v>
      </c>
      <c r="J4625" s="203"/>
      <c r="K4625" s="286" t="s">
        <v>164</v>
      </c>
      <c r="L4625" s="94"/>
    </row>
    <row r="4626" spans="1:12" ht="15" customHeight="1">
      <c r="A4626" s="91">
        <v>2001051</v>
      </c>
      <c r="B4626" s="41" t="s">
        <v>87</v>
      </c>
      <c r="C4626" s="43">
        <v>201</v>
      </c>
      <c r="D4626" s="41" t="s">
        <v>152</v>
      </c>
      <c r="E4626" s="41">
        <v>172900</v>
      </c>
      <c r="F4626" s="201" t="s">
        <v>263</v>
      </c>
      <c r="G4626" s="41"/>
      <c r="H4626" s="41"/>
      <c r="I4626" s="41">
        <v>-1090.79</v>
      </c>
      <c r="J4626" s="203"/>
      <c r="K4626" s="286" t="s">
        <v>164</v>
      </c>
      <c r="L4626" s="94"/>
    </row>
    <row r="4627" spans="1:12" ht="15" customHeight="1">
      <c r="A4627" s="91">
        <v>2001051</v>
      </c>
      <c r="B4627" s="41" t="s">
        <v>87</v>
      </c>
      <c r="C4627" s="43">
        <v>201</v>
      </c>
      <c r="D4627" s="41" t="s">
        <v>152</v>
      </c>
      <c r="E4627" s="41">
        <v>172900</v>
      </c>
      <c r="F4627" s="201" t="s">
        <v>263</v>
      </c>
      <c r="G4627" s="41"/>
      <c r="H4627" s="41"/>
      <c r="I4627" s="41">
        <v>-1066.53</v>
      </c>
      <c r="J4627" s="203"/>
      <c r="K4627" s="286" t="s">
        <v>164</v>
      </c>
      <c r="L4627" s="94"/>
    </row>
    <row r="4628" spans="1:12" ht="15" customHeight="1">
      <c r="A4628" s="91">
        <v>2001041</v>
      </c>
      <c r="B4628" s="41" t="s">
        <v>98</v>
      </c>
      <c r="C4628" s="43">
        <v>201</v>
      </c>
      <c r="D4628" s="41" t="s">
        <v>152</v>
      </c>
      <c r="E4628" s="41">
        <v>172900</v>
      </c>
      <c r="F4628" s="201" t="s">
        <v>263</v>
      </c>
      <c r="G4628" s="41"/>
      <c r="H4628" s="41"/>
      <c r="I4628" s="41">
        <v>-368</v>
      </c>
      <c r="J4628" s="203"/>
      <c r="K4628" s="286" t="s">
        <v>164</v>
      </c>
      <c r="L4628" s="94"/>
    </row>
    <row r="4629" spans="1:12" ht="15" customHeight="1">
      <c r="A4629" s="91">
        <v>2001041</v>
      </c>
      <c r="B4629" s="41" t="s">
        <v>98</v>
      </c>
      <c r="C4629" s="43">
        <v>201</v>
      </c>
      <c r="D4629" s="41" t="s">
        <v>152</v>
      </c>
      <c r="E4629" s="41">
        <v>172900</v>
      </c>
      <c r="F4629" s="201" t="s">
        <v>263</v>
      </c>
      <c r="G4629" s="41"/>
      <c r="H4629" s="41"/>
      <c r="I4629" s="41">
        <v>-1423.5</v>
      </c>
      <c r="J4629" s="203"/>
      <c r="K4629" s="286" t="s">
        <v>164</v>
      </c>
      <c r="L4629" s="94"/>
    </row>
    <row r="4630" spans="1:12" ht="15" customHeight="1">
      <c r="A4630" s="91">
        <v>2001041</v>
      </c>
      <c r="B4630" s="41" t="s">
        <v>98</v>
      </c>
      <c r="C4630" s="43">
        <v>201</v>
      </c>
      <c r="D4630" s="41" t="s">
        <v>152</v>
      </c>
      <c r="E4630" s="41">
        <v>172900</v>
      </c>
      <c r="F4630" s="201" t="s">
        <v>263</v>
      </c>
      <c r="G4630" s="41"/>
      <c r="H4630" s="41"/>
      <c r="I4630" s="41">
        <v>-1443.6</v>
      </c>
      <c r="J4630" s="203"/>
      <c r="K4630" s="286" t="s">
        <v>164</v>
      </c>
      <c r="L4630" s="94"/>
    </row>
    <row r="4631" spans="1:12" ht="15" customHeight="1">
      <c r="A4631" s="91">
        <v>2001041</v>
      </c>
      <c r="B4631" s="41" t="s">
        <v>98</v>
      </c>
      <c r="C4631" s="43">
        <v>201</v>
      </c>
      <c r="D4631" s="41" t="s">
        <v>152</v>
      </c>
      <c r="E4631" s="41">
        <v>172900</v>
      </c>
      <c r="F4631" s="201" t="s">
        <v>263</v>
      </c>
      <c r="G4631" s="41"/>
      <c r="H4631" s="41"/>
      <c r="I4631" s="41">
        <v>-794.89</v>
      </c>
      <c r="J4631" s="203"/>
      <c r="K4631" s="286" t="s">
        <v>164</v>
      </c>
      <c r="L4631" s="94"/>
    </row>
    <row r="4632" spans="1:12" ht="15" customHeight="1">
      <c r="A4632" s="91">
        <v>2001041</v>
      </c>
      <c r="B4632" s="41" t="s">
        <v>98</v>
      </c>
      <c r="C4632" s="43">
        <v>201</v>
      </c>
      <c r="D4632" s="41" t="s">
        <v>152</v>
      </c>
      <c r="E4632" s="41">
        <v>172900</v>
      </c>
      <c r="F4632" s="201" t="s">
        <v>263</v>
      </c>
      <c r="G4632" s="41"/>
      <c r="H4632" s="41"/>
      <c r="I4632" s="41">
        <v>-100</v>
      </c>
      <c r="J4632" s="203"/>
      <c r="K4632" s="286" t="s">
        <v>164</v>
      </c>
      <c r="L4632" s="94"/>
    </row>
    <row r="4633" spans="1:12" ht="15" customHeight="1">
      <c r="A4633" s="91">
        <v>2001011</v>
      </c>
      <c r="B4633" s="41" t="s">
        <v>97</v>
      </c>
      <c r="C4633" s="43">
        <v>201</v>
      </c>
      <c r="D4633" s="41" t="s">
        <v>152</v>
      </c>
      <c r="E4633" s="41">
        <v>172900</v>
      </c>
      <c r="F4633" s="201" t="s">
        <v>263</v>
      </c>
      <c r="G4633" s="41"/>
      <c r="H4633" s="41"/>
      <c r="I4633" s="41">
        <v>-134.52000000000001</v>
      </c>
      <c r="J4633" s="203"/>
      <c r="K4633" s="286" t="s">
        <v>164</v>
      </c>
      <c r="L4633" s="94"/>
    </row>
    <row r="4634" spans="1:12" ht="15" customHeight="1">
      <c r="A4634" s="91">
        <v>2001011</v>
      </c>
      <c r="B4634" s="41" t="s">
        <v>97</v>
      </c>
      <c r="C4634" s="43">
        <v>201</v>
      </c>
      <c r="D4634" s="41" t="s">
        <v>152</v>
      </c>
      <c r="E4634" s="41">
        <v>172900</v>
      </c>
      <c r="F4634" s="201" t="s">
        <v>263</v>
      </c>
      <c r="G4634" s="41"/>
      <c r="H4634" s="41"/>
      <c r="I4634" s="41">
        <v>-69.209999999999994</v>
      </c>
      <c r="J4634" s="203"/>
      <c r="K4634" s="286" t="s">
        <v>164</v>
      </c>
      <c r="L4634" s="94"/>
    </row>
    <row r="4635" spans="1:12" ht="15" customHeight="1">
      <c r="A4635" s="91">
        <v>2001011</v>
      </c>
      <c r="B4635" s="41" t="s">
        <v>97</v>
      </c>
      <c r="C4635" s="43">
        <v>201</v>
      </c>
      <c r="D4635" s="41" t="s">
        <v>152</v>
      </c>
      <c r="E4635" s="41">
        <v>172900</v>
      </c>
      <c r="F4635" s="201" t="s">
        <v>263</v>
      </c>
      <c r="G4635" s="41"/>
      <c r="H4635" s="41"/>
      <c r="I4635" s="41">
        <v>-179.15</v>
      </c>
      <c r="J4635" s="203"/>
      <c r="K4635" s="286" t="s">
        <v>164</v>
      </c>
      <c r="L4635" s="94"/>
    </row>
    <row r="4636" spans="1:12" ht="15" customHeight="1">
      <c r="A4636" s="91">
        <v>2001011</v>
      </c>
      <c r="B4636" s="41" t="s">
        <v>97</v>
      </c>
      <c r="C4636" s="43">
        <v>201</v>
      </c>
      <c r="D4636" s="41" t="s">
        <v>152</v>
      </c>
      <c r="E4636" s="41">
        <v>172900</v>
      </c>
      <c r="F4636" s="201" t="s">
        <v>263</v>
      </c>
      <c r="G4636" s="41"/>
      <c r="H4636" s="41"/>
      <c r="I4636" s="41">
        <v>-42.2</v>
      </c>
      <c r="J4636" s="203"/>
      <c r="K4636" s="286" t="s">
        <v>164</v>
      </c>
      <c r="L4636" s="94"/>
    </row>
    <row r="4637" spans="1:12" ht="15" customHeight="1">
      <c r="A4637" s="91">
        <v>2001011</v>
      </c>
      <c r="B4637" s="41" t="s">
        <v>97</v>
      </c>
      <c r="C4637" s="43">
        <v>201</v>
      </c>
      <c r="D4637" s="41" t="s">
        <v>152</v>
      </c>
      <c r="E4637" s="41">
        <v>172900</v>
      </c>
      <c r="F4637" s="201" t="s">
        <v>263</v>
      </c>
      <c r="G4637" s="41"/>
      <c r="H4637" s="41"/>
      <c r="I4637" s="41">
        <v>-46.14</v>
      </c>
      <c r="J4637" s="203"/>
      <c r="K4637" s="286" t="s">
        <v>164</v>
      </c>
      <c r="L4637" s="94"/>
    </row>
    <row r="4638" spans="1:12" ht="15" customHeight="1">
      <c r="A4638" s="91">
        <v>2001011</v>
      </c>
      <c r="B4638" s="41" t="s">
        <v>97</v>
      </c>
      <c r="C4638" s="43">
        <v>201</v>
      </c>
      <c r="D4638" s="41" t="s">
        <v>152</v>
      </c>
      <c r="E4638" s="41">
        <v>172900</v>
      </c>
      <c r="F4638" s="201" t="s">
        <v>263</v>
      </c>
      <c r="G4638" s="41"/>
      <c r="H4638" s="41"/>
      <c r="I4638" s="41">
        <v>-133.63999999999999</v>
      </c>
      <c r="J4638" s="203"/>
      <c r="K4638" s="286" t="s">
        <v>164</v>
      </c>
      <c r="L4638" s="94"/>
    </row>
    <row r="4639" spans="1:12" ht="15" customHeight="1">
      <c r="A4639" s="91">
        <v>2001011</v>
      </c>
      <c r="B4639" s="41" t="s">
        <v>97</v>
      </c>
      <c r="C4639" s="43">
        <v>201</v>
      </c>
      <c r="D4639" s="41" t="s">
        <v>152</v>
      </c>
      <c r="E4639" s="41">
        <v>172900</v>
      </c>
      <c r="F4639" s="201" t="s">
        <v>263</v>
      </c>
      <c r="G4639" s="41"/>
      <c r="H4639" s="41"/>
      <c r="I4639" s="41">
        <v>-291.75</v>
      </c>
      <c r="J4639" s="203"/>
      <c r="K4639" s="286" t="s">
        <v>164</v>
      </c>
      <c r="L4639" s="94"/>
    </row>
    <row r="4640" spans="1:12" ht="15" customHeight="1">
      <c r="A4640" s="91">
        <v>2001011</v>
      </c>
      <c r="B4640" s="41" t="s">
        <v>97</v>
      </c>
      <c r="C4640" s="43">
        <v>201</v>
      </c>
      <c r="D4640" s="41" t="s">
        <v>152</v>
      </c>
      <c r="E4640" s="41">
        <v>172900</v>
      </c>
      <c r="F4640" s="201" t="s">
        <v>263</v>
      </c>
      <c r="G4640" s="41"/>
      <c r="H4640" s="41"/>
      <c r="I4640" s="41">
        <v>-408.41</v>
      </c>
      <c r="J4640" s="203"/>
      <c r="K4640" s="286" t="s">
        <v>164</v>
      </c>
      <c r="L4640" s="94"/>
    </row>
    <row r="4641" spans="1:12" ht="15" customHeight="1">
      <c r="A4641" s="91">
        <v>2001011</v>
      </c>
      <c r="B4641" s="41" t="s">
        <v>97</v>
      </c>
      <c r="C4641" s="43">
        <v>201</v>
      </c>
      <c r="D4641" s="41" t="s">
        <v>152</v>
      </c>
      <c r="E4641" s="41">
        <v>172900</v>
      </c>
      <c r="F4641" s="201" t="s">
        <v>263</v>
      </c>
      <c r="G4641" s="41"/>
      <c r="H4641" s="41"/>
      <c r="I4641" s="41">
        <v>-302.83</v>
      </c>
      <c r="J4641" s="203"/>
      <c r="K4641" s="286" t="s">
        <v>164</v>
      </c>
      <c r="L4641" s="94"/>
    </row>
    <row r="4642" spans="1:12" ht="15" customHeight="1">
      <c r="A4642" s="91">
        <v>2001011</v>
      </c>
      <c r="B4642" s="41" t="s">
        <v>97</v>
      </c>
      <c r="C4642" s="43">
        <v>201</v>
      </c>
      <c r="D4642" s="41" t="s">
        <v>152</v>
      </c>
      <c r="E4642" s="41">
        <v>172900</v>
      </c>
      <c r="F4642" s="201" t="s">
        <v>263</v>
      </c>
      <c r="G4642" s="41"/>
      <c r="H4642" s="41"/>
      <c r="I4642" s="41">
        <v>-487.14</v>
      </c>
      <c r="J4642" s="203"/>
      <c r="K4642" s="286" t="s">
        <v>164</v>
      </c>
      <c r="L4642" s="94"/>
    </row>
    <row r="4643" spans="1:12" ht="15" customHeight="1">
      <c r="A4643" s="91">
        <v>2001011</v>
      </c>
      <c r="B4643" s="41" t="s">
        <v>97</v>
      </c>
      <c r="C4643" s="43">
        <v>201</v>
      </c>
      <c r="D4643" s="41" t="s">
        <v>152</v>
      </c>
      <c r="E4643" s="41">
        <v>172900</v>
      </c>
      <c r="F4643" s="201" t="s">
        <v>263</v>
      </c>
      <c r="G4643" s="41"/>
      <c r="H4643" s="41"/>
      <c r="I4643" s="41">
        <v>-133.63999999999999</v>
      </c>
      <c r="J4643" s="203"/>
      <c r="K4643" s="286" t="s">
        <v>164</v>
      </c>
      <c r="L4643" s="94"/>
    </row>
    <row r="4644" spans="1:12" ht="15" customHeight="1">
      <c r="A4644" s="91">
        <v>2001011</v>
      </c>
      <c r="B4644" s="41" t="s">
        <v>97</v>
      </c>
      <c r="C4644" s="43">
        <v>201</v>
      </c>
      <c r="D4644" s="41" t="s">
        <v>152</v>
      </c>
      <c r="E4644" s="41">
        <v>172900</v>
      </c>
      <c r="F4644" s="201" t="s">
        <v>263</v>
      </c>
      <c r="G4644" s="41"/>
      <c r="H4644" s="41"/>
      <c r="I4644" s="41">
        <v>-352.55</v>
      </c>
      <c r="J4644" s="203"/>
      <c r="K4644" s="286" t="s">
        <v>164</v>
      </c>
      <c r="L4644" s="94"/>
    </row>
    <row r="4645" spans="1:12" ht="15" customHeight="1">
      <c r="A4645" s="91">
        <v>2001011</v>
      </c>
      <c r="B4645" s="41" t="s">
        <v>97</v>
      </c>
      <c r="C4645" s="43">
        <v>201</v>
      </c>
      <c r="D4645" s="41" t="s">
        <v>152</v>
      </c>
      <c r="E4645" s="41">
        <v>172900</v>
      </c>
      <c r="F4645" s="201" t="s">
        <v>263</v>
      </c>
      <c r="G4645" s="41"/>
      <c r="H4645" s="41"/>
      <c r="I4645" s="41">
        <v>-555</v>
      </c>
      <c r="J4645" s="203"/>
      <c r="K4645" s="286" t="s">
        <v>164</v>
      </c>
      <c r="L4645" s="94"/>
    </row>
    <row r="4646" spans="1:12" ht="15" customHeight="1">
      <c r="A4646" s="91">
        <v>2001011</v>
      </c>
      <c r="B4646" s="41" t="s">
        <v>97</v>
      </c>
      <c r="C4646" s="43">
        <v>201</v>
      </c>
      <c r="D4646" s="41" t="s">
        <v>152</v>
      </c>
      <c r="E4646" s="41">
        <v>172900</v>
      </c>
      <c r="F4646" s="201" t="s">
        <v>263</v>
      </c>
      <c r="G4646" s="41"/>
      <c r="H4646" s="41"/>
      <c r="I4646" s="41">
        <v>-21</v>
      </c>
      <c r="J4646" s="203"/>
      <c r="K4646" s="286" t="s">
        <v>164</v>
      </c>
      <c r="L4646" s="94"/>
    </row>
    <row r="4647" spans="1:12" ht="15" customHeight="1">
      <c r="A4647" s="91">
        <v>2001011</v>
      </c>
      <c r="B4647" s="41" t="s">
        <v>97</v>
      </c>
      <c r="C4647" s="43">
        <v>201</v>
      </c>
      <c r="D4647" s="41" t="s">
        <v>152</v>
      </c>
      <c r="E4647" s="41">
        <v>172900</v>
      </c>
      <c r="F4647" s="201" t="s">
        <v>263</v>
      </c>
      <c r="G4647" s="41"/>
      <c r="H4647" s="41"/>
      <c r="I4647" s="41">
        <v>-23.07</v>
      </c>
      <c r="J4647" s="203"/>
      <c r="K4647" s="286" t="s">
        <v>164</v>
      </c>
      <c r="L4647" s="94"/>
    </row>
    <row r="4648" spans="1:12" ht="15" customHeight="1">
      <c r="A4648" s="91">
        <v>2001011</v>
      </c>
      <c r="B4648" s="41" t="s">
        <v>97</v>
      </c>
      <c r="C4648" s="43">
        <v>201</v>
      </c>
      <c r="D4648" s="41" t="s">
        <v>152</v>
      </c>
      <c r="E4648" s="41">
        <v>172900</v>
      </c>
      <c r="F4648" s="201" t="s">
        <v>263</v>
      </c>
      <c r="G4648" s="41"/>
      <c r="H4648" s="41"/>
      <c r="I4648" s="41">
        <v>-174.77</v>
      </c>
      <c r="J4648" s="203"/>
      <c r="K4648" s="286" t="s">
        <v>164</v>
      </c>
      <c r="L4648" s="94"/>
    </row>
    <row r="4649" spans="1:12" ht="15" customHeight="1">
      <c r="A4649" s="91">
        <v>2001021</v>
      </c>
      <c r="B4649" s="41" t="s">
        <v>89</v>
      </c>
      <c r="C4649" s="43">
        <v>201</v>
      </c>
      <c r="D4649" s="41" t="s">
        <v>152</v>
      </c>
      <c r="E4649" s="41">
        <v>172900</v>
      </c>
      <c r="F4649" s="201" t="s">
        <v>263</v>
      </c>
      <c r="G4649" s="41"/>
      <c r="H4649" s="41"/>
      <c r="I4649" s="41">
        <v>-214.29</v>
      </c>
      <c r="J4649" s="203"/>
      <c r="K4649" s="286" t="s">
        <v>164</v>
      </c>
      <c r="L4649" s="94"/>
    </row>
    <row r="4650" spans="1:12" ht="15" customHeight="1">
      <c r="A4650" s="91">
        <v>2000010</v>
      </c>
      <c r="B4650" s="41" t="s">
        <v>159</v>
      </c>
      <c r="C4650" s="43">
        <v>201</v>
      </c>
      <c r="D4650" s="41" t="s">
        <v>152</v>
      </c>
      <c r="E4650" s="41">
        <v>172900</v>
      </c>
      <c r="F4650" s="201" t="s">
        <v>263</v>
      </c>
      <c r="G4650" s="41"/>
      <c r="H4650" s="41"/>
      <c r="I4650" s="41">
        <v>-172.74</v>
      </c>
      <c r="J4650" s="203"/>
      <c r="K4650" s="286" t="s">
        <v>161</v>
      </c>
      <c r="L4650" s="94"/>
    </row>
    <row r="4651" spans="1:12" ht="15" customHeight="1">
      <c r="A4651" s="91">
        <v>2001021</v>
      </c>
      <c r="B4651" s="41" t="s">
        <v>89</v>
      </c>
      <c r="C4651" s="43">
        <v>201</v>
      </c>
      <c r="D4651" s="41" t="s">
        <v>152</v>
      </c>
      <c r="E4651" s="41">
        <v>172900</v>
      </c>
      <c r="F4651" s="201" t="s">
        <v>263</v>
      </c>
      <c r="G4651" s="41"/>
      <c r="H4651" s="41"/>
      <c r="I4651" s="41">
        <v>-26.69</v>
      </c>
      <c r="J4651" s="203"/>
      <c r="K4651" s="286" t="s">
        <v>164</v>
      </c>
      <c r="L4651" s="94"/>
    </row>
    <row r="4652" spans="1:12" ht="15" customHeight="1">
      <c r="A4652" s="91">
        <v>2001021</v>
      </c>
      <c r="B4652" s="41" t="s">
        <v>89</v>
      </c>
      <c r="C4652" s="43">
        <v>201</v>
      </c>
      <c r="D4652" s="41" t="s">
        <v>152</v>
      </c>
      <c r="E4652" s="41">
        <v>172900</v>
      </c>
      <c r="F4652" s="201" t="s">
        <v>263</v>
      </c>
      <c r="G4652" s="41"/>
      <c r="H4652" s="41"/>
      <c r="I4652" s="41">
        <v>-169.04</v>
      </c>
      <c r="J4652" s="203"/>
      <c r="K4652" s="286" t="s">
        <v>164</v>
      </c>
      <c r="L4652" s="94"/>
    </row>
    <row r="4653" spans="1:12" ht="15" customHeight="1">
      <c r="A4653" s="91">
        <v>2001041</v>
      </c>
      <c r="B4653" s="41" t="s">
        <v>98</v>
      </c>
      <c r="C4653" s="43">
        <v>201</v>
      </c>
      <c r="D4653" s="41" t="s">
        <v>152</v>
      </c>
      <c r="E4653" s="41">
        <v>172900</v>
      </c>
      <c r="F4653" s="201" t="s">
        <v>263</v>
      </c>
      <c r="G4653" s="41"/>
      <c r="H4653" s="41"/>
      <c r="I4653" s="41">
        <v>-300</v>
      </c>
      <c r="J4653" s="203"/>
      <c r="K4653" s="286" t="s">
        <v>164</v>
      </c>
      <c r="L4653" s="94"/>
    </row>
    <row r="4654" spans="1:12" ht="15" customHeight="1">
      <c r="A4654" s="91">
        <v>2001051</v>
      </c>
      <c r="B4654" s="41" t="s">
        <v>87</v>
      </c>
      <c r="C4654" s="43">
        <v>201</v>
      </c>
      <c r="D4654" s="41" t="s">
        <v>152</v>
      </c>
      <c r="E4654" s="41">
        <v>172900</v>
      </c>
      <c r="F4654" s="201" t="s">
        <v>263</v>
      </c>
      <c r="G4654" s="41"/>
      <c r="H4654" s="41"/>
      <c r="I4654" s="41">
        <v>-259.8</v>
      </c>
      <c r="J4654" s="203"/>
      <c r="K4654" s="286" t="s">
        <v>164</v>
      </c>
      <c r="L4654" s="94"/>
    </row>
    <row r="4655" spans="1:12" ht="15" customHeight="1">
      <c r="A4655" s="91">
        <v>2001051</v>
      </c>
      <c r="B4655" s="41" t="s">
        <v>87</v>
      </c>
      <c r="C4655" s="43">
        <v>201</v>
      </c>
      <c r="D4655" s="41" t="s">
        <v>152</v>
      </c>
      <c r="E4655" s="41">
        <v>172900</v>
      </c>
      <c r="F4655" s="201" t="s">
        <v>263</v>
      </c>
      <c r="G4655" s="41"/>
      <c r="H4655" s="41"/>
      <c r="I4655" s="41">
        <v>-57.95</v>
      </c>
      <c r="J4655" s="203"/>
      <c r="K4655" s="286" t="s">
        <v>164</v>
      </c>
      <c r="L4655" s="94"/>
    </row>
    <row r="4656" spans="1:12" ht="15" customHeight="1">
      <c r="A4656" s="91">
        <v>2001051</v>
      </c>
      <c r="B4656" s="41" t="s">
        <v>87</v>
      </c>
      <c r="C4656" s="43">
        <v>201</v>
      </c>
      <c r="D4656" s="41" t="s">
        <v>152</v>
      </c>
      <c r="E4656" s="41">
        <v>172900</v>
      </c>
      <c r="F4656" s="201" t="s">
        <v>263</v>
      </c>
      <c r="G4656" s="41"/>
      <c r="H4656" s="41"/>
      <c r="I4656" s="41">
        <v>-337.88</v>
      </c>
      <c r="J4656" s="203"/>
      <c r="K4656" s="286" t="s">
        <v>164</v>
      </c>
      <c r="L4656" s="94"/>
    </row>
    <row r="4657" spans="1:12" ht="15" customHeight="1">
      <c r="A4657" s="91">
        <v>2001051</v>
      </c>
      <c r="B4657" s="41" t="s">
        <v>87</v>
      </c>
      <c r="C4657" s="43">
        <v>201</v>
      </c>
      <c r="D4657" s="41" t="s">
        <v>152</v>
      </c>
      <c r="E4657" s="41">
        <v>172900</v>
      </c>
      <c r="F4657" s="201" t="s">
        <v>263</v>
      </c>
      <c r="G4657" s="41"/>
      <c r="H4657" s="41"/>
      <c r="I4657" s="41">
        <v>-225</v>
      </c>
      <c r="J4657" s="203"/>
      <c r="K4657" s="286" t="s">
        <v>164</v>
      </c>
      <c r="L4657" s="94"/>
    </row>
    <row r="4658" spans="1:12" ht="15" customHeight="1">
      <c r="A4658" s="91">
        <v>2001051</v>
      </c>
      <c r="B4658" s="41" t="s">
        <v>87</v>
      </c>
      <c r="C4658" s="43">
        <v>201</v>
      </c>
      <c r="D4658" s="41" t="s">
        <v>152</v>
      </c>
      <c r="E4658" s="41">
        <v>172900</v>
      </c>
      <c r="F4658" s="201" t="s">
        <v>263</v>
      </c>
      <c r="G4658" s="41"/>
      <c r="H4658" s="41"/>
      <c r="I4658" s="41">
        <v>-523.84</v>
      </c>
      <c r="J4658" s="203"/>
      <c r="K4658" s="286" t="s">
        <v>164</v>
      </c>
      <c r="L4658" s="94"/>
    </row>
    <row r="4659" spans="1:12" ht="15" customHeight="1">
      <c r="A4659" s="91">
        <v>2000010</v>
      </c>
      <c r="B4659" s="41" t="s">
        <v>159</v>
      </c>
      <c r="C4659" s="43">
        <v>201</v>
      </c>
      <c r="D4659" s="41" t="s">
        <v>152</v>
      </c>
      <c r="E4659" s="41">
        <v>172900</v>
      </c>
      <c r="F4659" s="201" t="s">
        <v>263</v>
      </c>
      <c r="G4659" s="41"/>
      <c r="H4659" s="41"/>
      <c r="I4659" s="41">
        <v>-60.17</v>
      </c>
      <c r="J4659" s="203"/>
      <c r="K4659" s="286" t="s">
        <v>161</v>
      </c>
      <c r="L4659" s="94"/>
    </row>
    <row r="4660" spans="1:12" ht="15" customHeight="1">
      <c r="A4660" s="91">
        <v>2001041</v>
      </c>
      <c r="B4660" s="41" t="s">
        <v>98</v>
      </c>
      <c r="C4660" s="43">
        <v>201</v>
      </c>
      <c r="D4660" s="41" t="s">
        <v>152</v>
      </c>
      <c r="E4660" s="41">
        <v>172900</v>
      </c>
      <c r="F4660" s="201" t="s">
        <v>263</v>
      </c>
      <c r="G4660" s="41"/>
      <c r="H4660" s="41"/>
      <c r="I4660" s="41">
        <v>-299.02</v>
      </c>
      <c r="J4660" s="203"/>
      <c r="K4660" s="286" t="s">
        <v>164</v>
      </c>
      <c r="L4660" s="94"/>
    </row>
    <row r="4661" spans="1:12" ht="15" customHeight="1">
      <c r="A4661" s="91">
        <v>2001041</v>
      </c>
      <c r="B4661" s="41" t="s">
        <v>98</v>
      </c>
      <c r="C4661" s="43">
        <v>201</v>
      </c>
      <c r="D4661" s="41" t="s">
        <v>152</v>
      </c>
      <c r="E4661" s="41">
        <v>172900</v>
      </c>
      <c r="F4661" s="201" t="s">
        <v>263</v>
      </c>
      <c r="G4661" s="41"/>
      <c r="H4661" s="41"/>
      <c r="I4661" s="41">
        <v>-548.47</v>
      </c>
      <c r="J4661" s="203"/>
      <c r="K4661" s="286" t="s">
        <v>164</v>
      </c>
      <c r="L4661" s="94"/>
    </row>
    <row r="4662" spans="1:12" ht="15" customHeight="1">
      <c r="A4662" s="91">
        <v>2001041</v>
      </c>
      <c r="B4662" s="41" t="s">
        <v>98</v>
      </c>
      <c r="C4662" s="43">
        <v>201</v>
      </c>
      <c r="D4662" s="41" t="s">
        <v>152</v>
      </c>
      <c r="E4662" s="41">
        <v>172900</v>
      </c>
      <c r="F4662" s="201" t="s">
        <v>263</v>
      </c>
      <c r="G4662" s="41"/>
      <c r="H4662" s="41"/>
      <c r="I4662" s="41">
        <v>-913.82</v>
      </c>
      <c r="J4662" s="203"/>
      <c r="K4662" s="286" t="s">
        <v>164</v>
      </c>
      <c r="L4662" s="94"/>
    </row>
    <row r="4663" spans="1:12" ht="15" customHeight="1">
      <c r="A4663" s="91">
        <v>2001041</v>
      </c>
      <c r="B4663" s="41" t="s">
        <v>98</v>
      </c>
      <c r="C4663" s="43">
        <v>201</v>
      </c>
      <c r="D4663" s="41" t="s">
        <v>152</v>
      </c>
      <c r="E4663" s="41">
        <v>172900</v>
      </c>
      <c r="F4663" s="201" t="s">
        <v>263</v>
      </c>
      <c r="G4663" s="41"/>
      <c r="H4663" s="41"/>
      <c r="I4663" s="41">
        <v>-154.47</v>
      </c>
      <c r="J4663" s="203"/>
      <c r="K4663" s="286" t="s">
        <v>164</v>
      </c>
      <c r="L4663" s="94"/>
    </row>
    <row r="4664" spans="1:12" ht="15" customHeight="1">
      <c r="A4664" s="91">
        <v>2001041</v>
      </c>
      <c r="B4664" s="41" t="s">
        <v>98</v>
      </c>
      <c r="C4664" s="43">
        <v>201</v>
      </c>
      <c r="D4664" s="41" t="s">
        <v>152</v>
      </c>
      <c r="E4664" s="41">
        <v>172900</v>
      </c>
      <c r="F4664" s="201" t="s">
        <v>263</v>
      </c>
      <c r="G4664" s="41"/>
      <c r="H4664" s="41"/>
      <c r="I4664" s="41">
        <v>-1234.22</v>
      </c>
      <c r="J4664" s="203"/>
      <c r="K4664" s="286" t="s">
        <v>164</v>
      </c>
      <c r="L4664" s="94"/>
    </row>
    <row r="4665" spans="1:12" ht="15" customHeight="1">
      <c r="A4665" s="91">
        <v>2001041</v>
      </c>
      <c r="B4665" s="41" t="s">
        <v>98</v>
      </c>
      <c r="C4665" s="43">
        <v>201</v>
      </c>
      <c r="D4665" s="41" t="s">
        <v>152</v>
      </c>
      <c r="E4665" s="41">
        <v>172900</v>
      </c>
      <c r="F4665" s="201" t="s">
        <v>263</v>
      </c>
      <c r="G4665" s="41"/>
      <c r="H4665" s="41"/>
      <c r="I4665" s="41">
        <v>-426.41</v>
      </c>
      <c r="J4665" s="203"/>
      <c r="K4665" s="286" t="s">
        <v>164</v>
      </c>
      <c r="L4665" s="94"/>
    </row>
    <row r="4666" spans="1:12" ht="15" customHeight="1">
      <c r="A4666" s="91">
        <v>2001041</v>
      </c>
      <c r="B4666" s="41" t="s">
        <v>98</v>
      </c>
      <c r="C4666" s="43">
        <v>201</v>
      </c>
      <c r="D4666" s="41" t="s">
        <v>152</v>
      </c>
      <c r="E4666" s="41">
        <v>172900</v>
      </c>
      <c r="F4666" s="201" t="s">
        <v>263</v>
      </c>
      <c r="G4666" s="41"/>
      <c r="H4666" s="41"/>
      <c r="I4666" s="41">
        <v>-380</v>
      </c>
      <c r="J4666" s="203"/>
      <c r="K4666" s="286" t="s">
        <v>164</v>
      </c>
      <c r="L4666" s="94"/>
    </row>
    <row r="4667" spans="1:12" ht="15" customHeight="1">
      <c r="A4667" s="91">
        <v>2001041</v>
      </c>
      <c r="B4667" s="41" t="s">
        <v>98</v>
      </c>
      <c r="C4667" s="43">
        <v>201</v>
      </c>
      <c r="D4667" s="41" t="s">
        <v>152</v>
      </c>
      <c r="E4667" s="41">
        <v>172900</v>
      </c>
      <c r="F4667" s="201" t="s">
        <v>263</v>
      </c>
      <c r="G4667" s="41"/>
      <c r="H4667" s="41"/>
      <c r="I4667" s="41">
        <v>-1309.45</v>
      </c>
      <c r="J4667" s="203"/>
      <c r="K4667" s="286" t="s">
        <v>164</v>
      </c>
      <c r="L4667" s="94"/>
    </row>
    <row r="4668" spans="1:12" ht="15" customHeight="1">
      <c r="A4668" s="91">
        <v>2001041</v>
      </c>
      <c r="B4668" s="41" t="s">
        <v>98</v>
      </c>
      <c r="C4668" s="43">
        <v>201</v>
      </c>
      <c r="D4668" s="41" t="s">
        <v>152</v>
      </c>
      <c r="E4668" s="41">
        <v>172900</v>
      </c>
      <c r="F4668" s="201" t="s">
        <v>263</v>
      </c>
      <c r="G4668" s="41"/>
      <c r="H4668" s="41"/>
      <c r="I4668" s="41">
        <v>-171.94</v>
      </c>
      <c r="J4668" s="203"/>
      <c r="K4668" s="286" t="s">
        <v>164</v>
      </c>
      <c r="L4668" s="94"/>
    </row>
    <row r="4669" spans="1:12" ht="15" customHeight="1">
      <c r="A4669" s="91">
        <v>2001041</v>
      </c>
      <c r="B4669" s="41" t="s">
        <v>98</v>
      </c>
      <c r="C4669" s="43">
        <v>201</v>
      </c>
      <c r="D4669" s="41" t="s">
        <v>152</v>
      </c>
      <c r="E4669" s="41">
        <v>172900</v>
      </c>
      <c r="F4669" s="201" t="s">
        <v>263</v>
      </c>
      <c r="G4669" s="41"/>
      <c r="H4669" s="41"/>
      <c r="I4669" s="41">
        <v>-105.64</v>
      </c>
      <c r="J4669" s="203"/>
      <c r="K4669" s="286" t="s">
        <v>164</v>
      </c>
      <c r="L4669" s="94"/>
    </row>
    <row r="4670" spans="1:12" ht="15" customHeight="1">
      <c r="A4670" s="91">
        <v>2001041</v>
      </c>
      <c r="B4670" s="41" t="s">
        <v>98</v>
      </c>
      <c r="C4670" s="43">
        <v>201</v>
      </c>
      <c r="D4670" s="41" t="s">
        <v>152</v>
      </c>
      <c r="E4670" s="41">
        <v>172900</v>
      </c>
      <c r="F4670" s="201" t="s">
        <v>263</v>
      </c>
      <c r="G4670" s="41"/>
      <c r="H4670" s="41"/>
      <c r="I4670" s="41">
        <v>-222</v>
      </c>
      <c r="J4670" s="203"/>
      <c r="K4670" s="286" t="s">
        <v>164</v>
      </c>
      <c r="L4670" s="94"/>
    </row>
    <row r="4671" spans="1:12" ht="15" customHeight="1">
      <c r="A4671" s="91">
        <v>2001041</v>
      </c>
      <c r="B4671" s="41" t="s">
        <v>98</v>
      </c>
      <c r="C4671" s="43">
        <v>201</v>
      </c>
      <c r="D4671" s="41" t="s">
        <v>152</v>
      </c>
      <c r="E4671" s="41">
        <v>172900</v>
      </c>
      <c r="F4671" s="201" t="s">
        <v>263</v>
      </c>
      <c r="G4671" s="41"/>
      <c r="H4671" s="41"/>
      <c r="I4671" s="41">
        <v>-339</v>
      </c>
      <c r="J4671" s="203"/>
      <c r="K4671" s="286" t="s">
        <v>164</v>
      </c>
      <c r="L4671" s="94"/>
    </row>
    <row r="4672" spans="1:12" ht="15" customHeight="1">
      <c r="A4672" s="91">
        <v>2001041</v>
      </c>
      <c r="B4672" s="41" t="s">
        <v>98</v>
      </c>
      <c r="C4672" s="43">
        <v>201</v>
      </c>
      <c r="D4672" s="41" t="s">
        <v>152</v>
      </c>
      <c r="E4672" s="41">
        <v>172900</v>
      </c>
      <c r="F4672" s="201" t="s">
        <v>263</v>
      </c>
      <c r="G4672" s="41"/>
      <c r="H4672" s="41"/>
      <c r="I4672" s="41">
        <v>-555</v>
      </c>
      <c r="J4672" s="203"/>
      <c r="K4672" s="286" t="s">
        <v>164</v>
      </c>
      <c r="L4672" s="94"/>
    </row>
    <row r="4673" spans="1:12" ht="15" customHeight="1">
      <c r="A4673" s="91">
        <v>2001041</v>
      </c>
      <c r="B4673" s="41" t="s">
        <v>98</v>
      </c>
      <c r="C4673" s="43">
        <v>201</v>
      </c>
      <c r="D4673" s="41" t="s">
        <v>152</v>
      </c>
      <c r="E4673" s="41">
        <v>172900</v>
      </c>
      <c r="F4673" s="201" t="s">
        <v>263</v>
      </c>
      <c r="G4673" s="41"/>
      <c r="H4673" s="41"/>
      <c r="I4673" s="41">
        <v>-1809.6</v>
      </c>
      <c r="J4673" s="203"/>
      <c r="K4673" s="286" t="s">
        <v>164</v>
      </c>
      <c r="L4673" s="94"/>
    </row>
    <row r="4674" spans="1:12" ht="15" customHeight="1">
      <c r="A4674" s="91">
        <v>2001041</v>
      </c>
      <c r="B4674" s="41" t="s">
        <v>98</v>
      </c>
      <c r="C4674" s="43">
        <v>201</v>
      </c>
      <c r="D4674" s="41" t="s">
        <v>152</v>
      </c>
      <c r="E4674" s="41">
        <v>172900</v>
      </c>
      <c r="F4674" s="201" t="s">
        <v>263</v>
      </c>
      <c r="G4674" s="41"/>
      <c r="H4674" s="41"/>
      <c r="I4674" s="41">
        <v>-1187.9100000000001</v>
      </c>
      <c r="J4674" s="203"/>
      <c r="K4674" s="286" t="s">
        <v>164</v>
      </c>
      <c r="L4674" s="94"/>
    </row>
    <row r="4675" spans="1:12" ht="15" customHeight="1">
      <c r="A4675" s="91">
        <v>2001021</v>
      </c>
      <c r="B4675" s="41" t="s">
        <v>89</v>
      </c>
      <c r="C4675" s="43">
        <v>201</v>
      </c>
      <c r="D4675" s="41" t="s">
        <v>152</v>
      </c>
      <c r="E4675" s="41">
        <v>172900</v>
      </c>
      <c r="F4675" s="201" t="s">
        <v>263</v>
      </c>
      <c r="G4675" s="41"/>
      <c r="H4675" s="41"/>
      <c r="I4675" s="41">
        <v>-600</v>
      </c>
      <c r="J4675" s="203"/>
      <c r="K4675" s="286" t="s">
        <v>164</v>
      </c>
      <c r="L4675" s="94"/>
    </row>
    <row r="4676" spans="1:12" ht="15" customHeight="1">
      <c r="A4676" s="91">
        <v>2001021</v>
      </c>
      <c r="B4676" s="41" t="s">
        <v>89</v>
      </c>
      <c r="C4676" s="43">
        <v>201</v>
      </c>
      <c r="D4676" s="41" t="s">
        <v>152</v>
      </c>
      <c r="E4676" s="41">
        <v>172900</v>
      </c>
      <c r="F4676" s="201" t="s">
        <v>263</v>
      </c>
      <c r="G4676" s="41"/>
      <c r="H4676" s="41"/>
      <c r="I4676" s="41">
        <v>-82.97</v>
      </c>
      <c r="J4676" s="203"/>
      <c r="K4676" s="286" t="s">
        <v>164</v>
      </c>
      <c r="L4676" s="94"/>
    </row>
    <row r="4677" spans="1:12" ht="15" customHeight="1">
      <c r="A4677" s="91">
        <v>2001021</v>
      </c>
      <c r="B4677" s="41" t="s">
        <v>89</v>
      </c>
      <c r="C4677" s="43">
        <v>201</v>
      </c>
      <c r="D4677" s="41" t="s">
        <v>152</v>
      </c>
      <c r="E4677" s="41">
        <v>172900</v>
      </c>
      <c r="F4677" s="201" t="s">
        <v>263</v>
      </c>
      <c r="G4677" s="41"/>
      <c r="H4677" s="41"/>
      <c r="I4677" s="41">
        <v>-721.34</v>
      </c>
      <c r="J4677" s="203"/>
      <c r="K4677" s="286" t="s">
        <v>164</v>
      </c>
      <c r="L4677" s="94"/>
    </row>
    <row r="4678" spans="1:12" ht="15" customHeight="1">
      <c r="A4678" s="91">
        <v>2001021</v>
      </c>
      <c r="B4678" s="41" t="s">
        <v>89</v>
      </c>
      <c r="C4678" s="43">
        <v>201</v>
      </c>
      <c r="D4678" s="41" t="s">
        <v>152</v>
      </c>
      <c r="E4678" s="41">
        <v>172900</v>
      </c>
      <c r="F4678" s="201" t="s">
        <v>263</v>
      </c>
      <c r="G4678" s="41"/>
      <c r="H4678" s="41"/>
      <c r="I4678" s="41">
        <v>-92.5</v>
      </c>
      <c r="J4678" s="203"/>
      <c r="K4678" s="286" t="s">
        <v>164</v>
      </c>
      <c r="L4678" s="94"/>
    </row>
    <row r="4679" spans="1:12" ht="15" customHeight="1">
      <c r="A4679" s="91">
        <v>2001021</v>
      </c>
      <c r="B4679" s="41" t="s">
        <v>89</v>
      </c>
      <c r="C4679" s="43">
        <v>201</v>
      </c>
      <c r="D4679" s="41" t="s">
        <v>152</v>
      </c>
      <c r="E4679" s="41">
        <v>172900</v>
      </c>
      <c r="F4679" s="201" t="s">
        <v>263</v>
      </c>
      <c r="G4679" s="41"/>
      <c r="H4679" s="41"/>
      <c r="I4679" s="41">
        <v>-107.14</v>
      </c>
      <c r="J4679" s="203"/>
      <c r="K4679" s="286" t="s">
        <v>164</v>
      </c>
      <c r="L4679" s="94"/>
    </row>
    <row r="4680" spans="1:12" ht="15" customHeight="1">
      <c r="A4680" s="91">
        <v>2001021</v>
      </c>
      <c r="B4680" s="41" t="s">
        <v>89</v>
      </c>
      <c r="C4680" s="43">
        <v>201</v>
      </c>
      <c r="D4680" s="41" t="s">
        <v>152</v>
      </c>
      <c r="E4680" s="41">
        <v>172900</v>
      </c>
      <c r="F4680" s="201" t="s">
        <v>263</v>
      </c>
      <c r="G4680" s="41"/>
      <c r="H4680" s="41"/>
      <c r="I4680" s="41">
        <v>-1201.25</v>
      </c>
      <c r="J4680" s="203"/>
      <c r="K4680" s="286" t="s">
        <v>164</v>
      </c>
      <c r="L4680" s="94"/>
    </row>
    <row r="4681" spans="1:12" ht="15" customHeight="1">
      <c r="A4681" s="91">
        <v>2001021</v>
      </c>
      <c r="B4681" s="41" t="s">
        <v>89</v>
      </c>
      <c r="C4681" s="43">
        <v>201</v>
      </c>
      <c r="D4681" s="41" t="s">
        <v>152</v>
      </c>
      <c r="E4681" s="41">
        <v>172900</v>
      </c>
      <c r="F4681" s="201" t="s">
        <v>263</v>
      </c>
      <c r="G4681" s="41"/>
      <c r="H4681" s="41"/>
      <c r="I4681" s="41">
        <v>518.82000000000005</v>
      </c>
      <c r="J4681" s="203"/>
      <c r="K4681" s="286" t="s">
        <v>164</v>
      </c>
      <c r="L4681" s="94"/>
    </row>
    <row r="4682" spans="1:12" ht="15" customHeight="1">
      <c r="A4682" s="91">
        <v>2001021</v>
      </c>
      <c r="B4682" s="41" t="s">
        <v>89</v>
      </c>
      <c r="C4682" s="43">
        <v>201</v>
      </c>
      <c r="D4682" s="41" t="s">
        <v>152</v>
      </c>
      <c r="E4682" s="41">
        <v>172900</v>
      </c>
      <c r="F4682" s="201" t="s">
        <v>263</v>
      </c>
      <c r="G4682" s="41"/>
      <c r="H4682" s="41"/>
      <c r="I4682" s="41">
        <v>-1564.08</v>
      </c>
      <c r="J4682" s="203"/>
      <c r="K4682" s="286" t="s">
        <v>164</v>
      </c>
      <c r="L4682" s="94"/>
    </row>
    <row r="4683" spans="1:12" ht="15" customHeight="1">
      <c r="A4683" s="91">
        <v>2001021</v>
      </c>
      <c r="B4683" s="41" t="s">
        <v>89</v>
      </c>
      <c r="C4683" s="43">
        <v>201</v>
      </c>
      <c r="D4683" s="41" t="s">
        <v>152</v>
      </c>
      <c r="E4683" s="41">
        <v>172900</v>
      </c>
      <c r="F4683" s="201" t="s">
        <v>263</v>
      </c>
      <c r="G4683" s="41"/>
      <c r="H4683" s="41"/>
      <c r="I4683" s="41">
        <v>-92.5</v>
      </c>
      <c r="J4683" s="203"/>
      <c r="K4683" s="286" t="s">
        <v>164</v>
      </c>
      <c r="L4683" s="94"/>
    </row>
    <row r="4684" spans="1:12" ht="15" customHeight="1">
      <c r="A4684" s="91">
        <v>2001051</v>
      </c>
      <c r="B4684" s="41" t="s">
        <v>87</v>
      </c>
      <c r="C4684" s="43">
        <v>201</v>
      </c>
      <c r="D4684" s="41" t="s">
        <v>152</v>
      </c>
      <c r="E4684" s="41">
        <v>172900</v>
      </c>
      <c r="F4684" s="201" t="s">
        <v>263</v>
      </c>
      <c r="G4684" s="41"/>
      <c r="H4684" s="41"/>
      <c r="I4684" s="41">
        <v>-788.1</v>
      </c>
      <c r="J4684" s="203"/>
      <c r="K4684" s="286" t="s">
        <v>164</v>
      </c>
      <c r="L4684" s="94"/>
    </row>
    <row r="4685" spans="1:12" ht="15" customHeight="1">
      <c r="A4685" s="91">
        <v>2000010</v>
      </c>
      <c r="B4685" s="41" t="s">
        <v>159</v>
      </c>
      <c r="C4685" s="43">
        <v>201</v>
      </c>
      <c r="D4685" s="41" t="s">
        <v>152</v>
      </c>
      <c r="E4685" s="41">
        <v>172900</v>
      </c>
      <c r="F4685" s="201" t="s">
        <v>263</v>
      </c>
      <c r="G4685" s="41"/>
      <c r="H4685" s="41"/>
      <c r="I4685" s="41">
        <v>-59.94</v>
      </c>
      <c r="J4685" s="203"/>
      <c r="K4685" s="286" t="s">
        <v>161</v>
      </c>
      <c r="L4685" s="94"/>
    </row>
    <row r="4686" spans="1:12" ht="15" customHeight="1">
      <c r="A4686" s="91">
        <v>2001041</v>
      </c>
      <c r="B4686" s="41" t="s">
        <v>98</v>
      </c>
      <c r="C4686" s="43">
        <v>201</v>
      </c>
      <c r="D4686" s="41" t="s">
        <v>152</v>
      </c>
      <c r="E4686" s="41">
        <v>172900</v>
      </c>
      <c r="F4686" s="201" t="s">
        <v>263</v>
      </c>
      <c r="G4686" s="41"/>
      <c r="H4686" s="41"/>
      <c r="I4686" s="41">
        <v>-364.09</v>
      </c>
      <c r="J4686" s="203"/>
      <c r="K4686" s="286" t="s">
        <v>164</v>
      </c>
      <c r="L4686" s="94"/>
    </row>
    <row r="4687" spans="1:12" ht="15" customHeight="1">
      <c r="A4687" s="91">
        <v>2001041</v>
      </c>
      <c r="B4687" s="41" t="s">
        <v>98</v>
      </c>
      <c r="C4687" s="43">
        <v>201</v>
      </c>
      <c r="D4687" s="41" t="s">
        <v>152</v>
      </c>
      <c r="E4687" s="41">
        <v>172900</v>
      </c>
      <c r="F4687" s="201" t="s">
        <v>263</v>
      </c>
      <c r="G4687" s="41"/>
      <c r="H4687" s="41"/>
      <c r="I4687" s="41">
        <v>-125.1</v>
      </c>
      <c r="J4687" s="203"/>
      <c r="K4687" s="286" t="s">
        <v>164</v>
      </c>
      <c r="L4687" s="94"/>
    </row>
    <row r="4688" spans="1:12" ht="15" customHeight="1">
      <c r="A4688" s="91">
        <v>2001041</v>
      </c>
      <c r="B4688" s="41" t="s">
        <v>98</v>
      </c>
      <c r="C4688" s="43">
        <v>201</v>
      </c>
      <c r="D4688" s="41" t="s">
        <v>152</v>
      </c>
      <c r="E4688" s="41">
        <v>172900</v>
      </c>
      <c r="F4688" s="201" t="s">
        <v>263</v>
      </c>
      <c r="G4688" s="41"/>
      <c r="H4688" s="41"/>
      <c r="I4688" s="41">
        <v>-978.96</v>
      </c>
      <c r="J4688" s="203"/>
      <c r="K4688" s="286" t="s">
        <v>164</v>
      </c>
      <c r="L4688" s="94"/>
    </row>
    <row r="4689" spans="1:12" ht="15" customHeight="1">
      <c r="A4689" s="91">
        <v>2001041</v>
      </c>
      <c r="B4689" s="41" t="s">
        <v>98</v>
      </c>
      <c r="C4689" s="43">
        <v>201</v>
      </c>
      <c r="D4689" s="41" t="s">
        <v>152</v>
      </c>
      <c r="E4689" s="41">
        <v>172900</v>
      </c>
      <c r="F4689" s="201" t="s">
        <v>263</v>
      </c>
      <c r="G4689" s="41"/>
      <c r="H4689" s="41"/>
      <c r="I4689" s="41">
        <v>-142.5</v>
      </c>
      <c r="J4689" s="203"/>
      <c r="K4689" s="286" t="s">
        <v>164</v>
      </c>
      <c r="L4689" s="94"/>
    </row>
    <row r="4690" spans="1:12" ht="15" customHeight="1">
      <c r="A4690" s="91">
        <v>2001041</v>
      </c>
      <c r="B4690" s="41" t="s">
        <v>98</v>
      </c>
      <c r="C4690" s="43">
        <v>201</v>
      </c>
      <c r="D4690" s="41" t="s">
        <v>152</v>
      </c>
      <c r="E4690" s="41">
        <v>172900</v>
      </c>
      <c r="F4690" s="201" t="s">
        <v>263</v>
      </c>
      <c r="G4690" s="41"/>
      <c r="H4690" s="41"/>
      <c r="I4690" s="41">
        <v>-202.22</v>
      </c>
      <c r="J4690" s="203"/>
      <c r="K4690" s="286" t="s">
        <v>164</v>
      </c>
      <c r="L4690" s="94"/>
    </row>
    <row r="4691" spans="1:12" ht="15" customHeight="1">
      <c r="A4691" s="91">
        <v>2001051</v>
      </c>
      <c r="B4691" s="41" t="s">
        <v>87</v>
      </c>
      <c r="C4691" s="43">
        <v>201</v>
      </c>
      <c r="D4691" s="41" t="s">
        <v>152</v>
      </c>
      <c r="E4691" s="41">
        <v>172900</v>
      </c>
      <c r="F4691" s="201" t="s">
        <v>263</v>
      </c>
      <c r="G4691" s="41"/>
      <c r="H4691" s="41"/>
      <c r="I4691" s="41">
        <v>-24.21</v>
      </c>
      <c r="J4691" s="203"/>
      <c r="K4691" s="286" t="s">
        <v>164</v>
      </c>
      <c r="L4691" s="94"/>
    </row>
    <row r="4692" spans="1:12" ht="15" customHeight="1">
      <c r="A4692" s="91">
        <v>2001051</v>
      </c>
      <c r="B4692" s="41" t="s">
        <v>87</v>
      </c>
      <c r="C4692" s="43">
        <v>201</v>
      </c>
      <c r="D4692" s="41" t="s">
        <v>152</v>
      </c>
      <c r="E4692" s="41">
        <v>172900</v>
      </c>
      <c r="F4692" s="201" t="s">
        <v>263</v>
      </c>
      <c r="G4692" s="41"/>
      <c r="H4692" s="41"/>
      <c r="I4692" s="41">
        <v>-484.66</v>
      </c>
      <c r="J4692" s="203"/>
      <c r="K4692" s="286" t="s">
        <v>164</v>
      </c>
      <c r="L4692" s="94"/>
    </row>
    <row r="4693" spans="1:12" ht="15" customHeight="1">
      <c r="A4693" s="91">
        <v>2001051</v>
      </c>
      <c r="B4693" s="41" t="s">
        <v>87</v>
      </c>
      <c r="C4693" s="43">
        <v>201</v>
      </c>
      <c r="D4693" s="41" t="s">
        <v>152</v>
      </c>
      <c r="E4693" s="41">
        <v>172900</v>
      </c>
      <c r="F4693" s="201" t="s">
        <v>263</v>
      </c>
      <c r="G4693" s="41"/>
      <c r="H4693" s="41"/>
      <c r="I4693" s="41">
        <v>-5692</v>
      </c>
      <c r="J4693" s="203"/>
      <c r="K4693" s="286" t="s">
        <v>164</v>
      </c>
      <c r="L4693" s="94"/>
    </row>
    <row r="4694" spans="1:12" ht="15" customHeight="1">
      <c r="A4694" s="91">
        <v>2001051</v>
      </c>
      <c r="B4694" s="41" t="s">
        <v>87</v>
      </c>
      <c r="C4694" s="43">
        <v>201</v>
      </c>
      <c r="D4694" s="41" t="s">
        <v>152</v>
      </c>
      <c r="E4694" s="41">
        <v>172900</v>
      </c>
      <c r="F4694" s="201" t="s">
        <v>263</v>
      </c>
      <c r="G4694" s="41"/>
      <c r="H4694" s="41"/>
      <c r="I4694" s="41">
        <v>-239.57</v>
      </c>
      <c r="J4694" s="203"/>
      <c r="K4694" s="286" t="s">
        <v>164</v>
      </c>
      <c r="L4694" s="94"/>
    </row>
    <row r="4695" spans="1:12" ht="15" customHeight="1">
      <c r="A4695" s="91">
        <v>2000010</v>
      </c>
      <c r="B4695" s="41" t="s">
        <v>159</v>
      </c>
      <c r="C4695" s="43">
        <v>201</v>
      </c>
      <c r="D4695" s="41" t="s">
        <v>152</v>
      </c>
      <c r="E4695" s="41">
        <v>172900</v>
      </c>
      <c r="F4695" s="201" t="s">
        <v>263</v>
      </c>
      <c r="G4695" s="41"/>
      <c r="H4695" s="41"/>
      <c r="I4695" s="41">
        <v>-1740.25</v>
      </c>
      <c r="J4695" s="203"/>
      <c r="K4695" s="286" t="s">
        <v>161</v>
      </c>
      <c r="L4695" s="94"/>
    </row>
    <row r="4696" spans="1:12" ht="15" customHeight="1">
      <c r="A4696" s="91">
        <v>2001021</v>
      </c>
      <c r="B4696" s="41" t="s">
        <v>89</v>
      </c>
      <c r="C4696" s="43">
        <v>201</v>
      </c>
      <c r="D4696" s="41" t="s">
        <v>152</v>
      </c>
      <c r="E4696" s="41">
        <v>172900</v>
      </c>
      <c r="F4696" s="201" t="s">
        <v>263</v>
      </c>
      <c r="G4696" s="41"/>
      <c r="H4696" s="41"/>
      <c r="I4696" s="41">
        <v>-992.54</v>
      </c>
      <c r="J4696" s="203"/>
      <c r="K4696" s="286" t="s">
        <v>164</v>
      </c>
      <c r="L4696" s="94"/>
    </row>
    <row r="4697" spans="1:12" ht="15" customHeight="1">
      <c r="A4697" s="91">
        <v>2001021</v>
      </c>
      <c r="B4697" s="41" t="s">
        <v>89</v>
      </c>
      <c r="C4697" s="43">
        <v>201</v>
      </c>
      <c r="D4697" s="41" t="s">
        <v>152</v>
      </c>
      <c r="E4697" s="41">
        <v>172900</v>
      </c>
      <c r="F4697" s="201" t="s">
        <v>263</v>
      </c>
      <c r="G4697" s="41"/>
      <c r="H4697" s="41"/>
      <c r="I4697" s="41">
        <v>-75</v>
      </c>
      <c r="J4697" s="203"/>
      <c r="K4697" s="286" t="s">
        <v>164</v>
      </c>
      <c r="L4697" s="94"/>
    </row>
    <row r="4698" spans="1:12" ht="15" customHeight="1">
      <c r="A4698" s="91">
        <v>2001021</v>
      </c>
      <c r="B4698" s="41" t="s">
        <v>89</v>
      </c>
      <c r="C4698" s="43">
        <v>201</v>
      </c>
      <c r="D4698" s="41" t="s">
        <v>152</v>
      </c>
      <c r="E4698" s="41">
        <v>172900</v>
      </c>
      <c r="F4698" s="201" t="s">
        <v>263</v>
      </c>
      <c r="G4698" s="41"/>
      <c r="H4698" s="41"/>
      <c r="I4698" s="41">
        <v>-1798</v>
      </c>
      <c r="J4698" s="203"/>
      <c r="K4698" s="286" t="s">
        <v>164</v>
      </c>
      <c r="L4698" s="94"/>
    </row>
    <row r="4699" spans="1:12" ht="15" customHeight="1">
      <c r="A4699" s="91">
        <v>2001021</v>
      </c>
      <c r="B4699" s="41" t="s">
        <v>89</v>
      </c>
      <c r="C4699" s="43">
        <v>201</v>
      </c>
      <c r="D4699" s="41" t="s">
        <v>152</v>
      </c>
      <c r="E4699" s="41">
        <v>172900</v>
      </c>
      <c r="F4699" s="201" t="s">
        <v>263</v>
      </c>
      <c r="G4699" s="41"/>
      <c r="H4699" s="41"/>
      <c r="I4699" s="41">
        <v>-75</v>
      </c>
      <c r="J4699" s="203"/>
      <c r="K4699" s="286" t="s">
        <v>164</v>
      </c>
      <c r="L4699" s="94"/>
    </row>
    <row r="4700" spans="1:12" ht="15" customHeight="1">
      <c r="A4700" s="91">
        <v>2001011</v>
      </c>
      <c r="B4700" s="41" t="s">
        <v>97</v>
      </c>
      <c r="C4700" s="43">
        <v>201</v>
      </c>
      <c r="D4700" s="41" t="s">
        <v>152</v>
      </c>
      <c r="E4700" s="41">
        <v>172900</v>
      </c>
      <c r="F4700" s="201" t="s">
        <v>263</v>
      </c>
      <c r="G4700" s="41"/>
      <c r="H4700" s="41"/>
      <c r="I4700" s="41">
        <v>-169.52</v>
      </c>
      <c r="J4700" s="203"/>
      <c r="K4700" s="286" t="s">
        <v>164</v>
      </c>
      <c r="L4700" s="94"/>
    </row>
    <row r="4701" spans="1:12" ht="15" customHeight="1">
      <c r="A4701" s="91">
        <v>2001011</v>
      </c>
      <c r="B4701" s="41" t="s">
        <v>97</v>
      </c>
      <c r="C4701" s="43">
        <v>201</v>
      </c>
      <c r="D4701" s="41" t="s">
        <v>152</v>
      </c>
      <c r="E4701" s="41">
        <v>172900</v>
      </c>
      <c r="F4701" s="201" t="s">
        <v>263</v>
      </c>
      <c r="G4701" s="41"/>
      <c r="H4701" s="41"/>
      <c r="I4701" s="41">
        <v>-525.71</v>
      </c>
      <c r="J4701" s="203"/>
      <c r="K4701" s="286" t="s">
        <v>164</v>
      </c>
      <c r="L4701" s="94"/>
    </row>
    <row r="4702" spans="1:12" ht="15" customHeight="1">
      <c r="A4702" s="91">
        <v>2001011</v>
      </c>
      <c r="B4702" s="41" t="s">
        <v>97</v>
      </c>
      <c r="C4702" s="43">
        <v>201</v>
      </c>
      <c r="D4702" s="41" t="s">
        <v>152</v>
      </c>
      <c r="E4702" s="41">
        <v>172900</v>
      </c>
      <c r="F4702" s="201" t="s">
        <v>263</v>
      </c>
      <c r="G4702" s="41"/>
      <c r="H4702" s="41"/>
      <c r="I4702" s="41">
        <v>-345.25</v>
      </c>
      <c r="J4702" s="203"/>
      <c r="K4702" s="286" t="s">
        <v>164</v>
      </c>
      <c r="L4702" s="94"/>
    </row>
    <row r="4703" spans="1:12" ht="15" customHeight="1">
      <c r="A4703" s="91">
        <v>2001051</v>
      </c>
      <c r="B4703" s="41" t="s">
        <v>87</v>
      </c>
      <c r="C4703" s="43">
        <v>201</v>
      </c>
      <c r="D4703" s="41" t="s">
        <v>152</v>
      </c>
      <c r="E4703" s="41">
        <v>172900</v>
      </c>
      <c r="F4703" s="201" t="s">
        <v>263</v>
      </c>
      <c r="G4703" s="41"/>
      <c r="H4703" s="41"/>
      <c r="I4703" s="41">
        <v>-217.88</v>
      </c>
      <c r="J4703" s="203"/>
      <c r="K4703" s="286" t="s">
        <v>164</v>
      </c>
      <c r="L4703" s="94"/>
    </row>
    <row r="4704" spans="1:12" ht="15" customHeight="1">
      <c r="A4704" s="91">
        <v>2001021</v>
      </c>
      <c r="B4704" s="41" t="s">
        <v>89</v>
      </c>
      <c r="C4704" s="43">
        <v>201</v>
      </c>
      <c r="D4704" s="41" t="s">
        <v>152</v>
      </c>
      <c r="E4704" s="41">
        <v>172900</v>
      </c>
      <c r="F4704" s="201" t="s">
        <v>263</v>
      </c>
      <c r="G4704" s="41"/>
      <c r="H4704" s="41"/>
      <c r="I4704" s="41">
        <v>-1800</v>
      </c>
      <c r="J4704" s="203"/>
      <c r="K4704" s="286" t="s">
        <v>164</v>
      </c>
      <c r="L4704" s="94"/>
    </row>
    <row r="4705" spans="1:12" ht="15" customHeight="1">
      <c r="A4705" s="91">
        <v>2001021</v>
      </c>
      <c r="B4705" s="41" t="s">
        <v>89</v>
      </c>
      <c r="C4705" s="43">
        <v>201</v>
      </c>
      <c r="D4705" s="41" t="s">
        <v>152</v>
      </c>
      <c r="E4705" s="41">
        <v>172900</v>
      </c>
      <c r="F4705" s="201" t="s">
        <v>263</v>
      </c>
      <c r="G4705" s="41"/>
      <c r="H4705" s="41"/>
      <c r="I4705" s="41">
        <v>-363.1</v>
      </c>
      <c r="J4705" s="203"/>
      <c r="K4705" s="286" t="s">
        <v>164</v>
      </c>
      <c r="L4705" s="94"/>
    </row>
    <row r="4706" spans="1:12" ht="15" customHeight="1">
      <c r="A4706" s="91">
        <v>2001051</v>
      </c>
      <c r="B4706" s="41" t="s">
        <v>87</v>
      </c>
      <c r="C4706" s="43">
        <v>201</v>
      </c>
      <c r="D4706" s="41" t="s">
        <v>152</v>
      </c>
      <c r="E4706" s="41">
        <v>172900</v>
      </c>
      <c r="F4706" s="201" t="s">
        <v>263</v>
      </c>
      <c r="G4706" s="41"/>
      <c r="H4706" s="41"/>
      <c r="I4706" s="41">
        <v>-61.17</v>
      </c>
      <c r="J4706" s="203"/>
      <c r="K4706" s="286" t="s">
        <v>164</v>
      </c>
      <c r="L4706" s="94"/>
    </row>
    <row r="4707" spans="1:12" ht="15" customHeight="1">
      <c r="A4707" s="91">
        <v>2001011</v>
      </c>
      <c r="B4707" s="41" t="s">
        <v>97</v>
      </c>
      <c r="C4707" s="43">
        <v>201</v>
      </c>
      <c r="D4707" s="41" t="s">
        <v>152</v>
      </c>
      <c r="E4707" s="41">
        <v>172900</v>
      </c>
      <c r="F4707" s="201" t="s">
        <v>263</v>
      </c>
      <c r="G4707" s="41"/>
      <c r="H4707" s="41"/>
      <c r="I4707" s="41">
        <v>-93.75</v>
      </c>
      <c r="J4707" s="203"/>
      <c r="K4707" s="286" t="s">
        <v>164</v>
      </c>
      <c r="L4707" s="94"/>
    </row>
    <row r="4708" spans="1:12" ht="15" customHeight="1">
      <c r="A4708" s="91">
        <v>2001011</v>
      </c>
      <c r="B4708" s="41" t="s">
        <v>97</v>
      </c>
      <c r="C4708" s="43">
        <v>201</v>
      </c>
      <c r="D4708" s="41" t="s">
        <v>152</v>
      </c>
      <c r="E4708" s="41">
        <v>172900</v>
      </c>
      <c r="F4708" s="201" t="s">
        <v>263</v>
      </c>
      <c r="G4708" s="41"/>
      <c r="H4708" s="41"/>
      <c r="I4708" s="41">
        <v>-339.18</v>
      </c>
      <c r="J4708" s="203"/>
      <c r="K4708" s="286" t="s">
        <v>164</v>
      </c>
      <c r="L4708" s="94"/>
    </row>
    <row r="4709" spans="1:12" ht="15" customHeight="1">
      <c r="A4709" s="91">
        <v>2001051</v>
      </c>
      <c r="B4709" s="41" t="s">
        <v>87</v>
      </c>
      <c r="C4709" s="43">
        <v>201</v>
      </c>
      <c r="D4709" s="41" t="s">
        <v>152</v>
      </c>
      <c r="E4709" s="41">
        <v>172900</v>
      </c>
      <c r="F4709" s="201" t="s">
        <v>263</v>
      </c>
      <c r="G4709" s="41"/>
      <c r="H4709" s="41"/>
      <c r="I4709" s="41">
        <v>-1973.25</v>
      </c>
      <c r="J4709" s="203"/>
      <c r="K4709" s="286" t="s">
        <v>164</v>
      </c>
      <c r="L4709" s="94"/>
    </row>
    <row r="4710" spans="1:12" ht="15" customHeight="1">
      <c r="A4710" s="91">
        <v>2001051</v>
      </c>
      <c r="B4710" s="41" t="s">
        <v>87</v>
      </c>
      <c r="C4710" s="43">
        <v>201</v>
      </c>
      <c r="D4710" s="41" t="s">
        <v>152</v>
      </c>
      <c r="E4710" s="41">
        <v>172900</v>
      </c>
      <c r="F4710" s="201" t="s">
        <v>263</v>
      </c>
      <c r="G4710" s="41"/>
      <c r="H4710" s="41"/>
      <c r="I4710" s="41">
        <v>-596.25</v>
      </c>
      <c r="J4710" s="203"/>
      <c r="K4710" s="286" t="s">
        <v>164</v>
      </c>
      <c r="L4710" s="94"/>
    </row>
    <row r="4711" spans="1:12" ht="15" customHeight="1">
      <c r="A4711" s="91">
        <v>2001051</v>
      </c>
      <c r="B4711" s="41" t="s">
        <v>87</v>
      </c>
      <c r="C4711" s="43">
        <v>201</v>
      </c>
      <c r="D4711" s="41" t="s">
        <v>152</v>
      </c>
      <c r="E4711" s="41">
        <v>172900</v>
      </c>
      <c r="F4711" s="201" t="s">
        <v>263</v>
      </c>
      <c r="G4711" s="41"/>
      <c r="H4711" s="41"/>
      <c r="I4711" s="41">
        <v>-639.70000000000005</v>
      </c>
      <c r="J4711" s="203"/>
      <c r="K4711" s="286" t="s">
        <v>164</v>
      </c>
      <c r="L4711" s="94"/>
    </row>
    <row r="4712" spans="1:12" ht="15" customHeight="1">
      <c r="A4712" s="91">
        <v>2001051</v>
      </c>
      <c r="B4712" s="41" t="s">
        <v>87</v>
      </c>
      <c r="C4712" s="43">
        <v>201</v>
      </c>
      <c r="D4712" s="41" t="s">
        <v>152</v>
      </c>
      <c r="E4712" s="41">
        <v>172900</v>
      </c>
      <c r="F4712" s="201" t="s">
        <v>263</v>
      </c>
      <c r="G4712" s="41"/>
      <c r="H4712" s="41"/>
      <c r="I4712" s="41">
        <v>-94.51</v>
      </c>
      <c r="J4712" s="203"/>
      <c r="K4712" s="286" t="s">
        <v>164</v>
      </c>
      <c r="L4712" s="94"/>
    </row>
    <row r="4713" spans="1:12" ht="15" customHeight="1">
      <c r="A4713" s="91">
        <v>2001051</v>
      </c>
      <c r="B4713" s="41" t="s">
        <v>87</v>
      </c>
      <c r="C4713" s="43">
        <v>201</v>
      </c>
      <c r="D4713" s="41" t="s">
        <v>152</v>
      </c>
      <c r="E4713" s="41">
        <v>172900</v>
      </c>
      <c r="F4713" s="201" t="s">
        <v>263</v>
      </c>
      <c r="G4713" s="41"/>
      <c r="H4713" s="41"/>
      <c r="I4713" s="41">
        <v>-1427.21</v>
      </c>
      <c r="J4713" s="203"/>
      <c r="K4713" s="286" t="s">
        <v>164</v>
      </c>
      <c r="L4713" s="94"/>
    </row>
    <row r="4714" spans="1:12" ht="15" customHeight="1">
      <c r="A4714" s="91">
        <v>2001021</v>
      </c>
      <c r="B4714" s="41" t="s">
        <v>89</v>
      </c>
      <c r="C4714" s="43">
        <v>201</v>
      </c>
      <c r="D4714" s="41" t="s">
        <v>152</v>
      </c>
      <c r="E4714" s="41">
        <v>172900</v>
      </c>
      <c r="F4714" s="201" t="s">
        <v>263</v>
      </c>
      <c r="G4714" s="41"/>
      <c r="H4714" s="41"/>
      <c r="I4714" s="41">
        <v>-99.5</v>
      </c>
      <c r="J4714" s="203"/>
      <c r="K4714" s="286" t="s">
        <v>164</v>
      </c>
      <c r="L4714" s="94"/>
    </row>
    <row r="4715" spans="1:12" ht="15" customHeight="1">
      <c r="A4715" s="91">
        <v>2001021</v>
      </c>
      <c r="B4715" s="41" t="s">
        <v>89</v>
      </c>
      <c r="C4715" s="43">
        <v>201</v>
      </c>
      <c r="D4715" s="41" t="s">
        <v>152</v>
      </c>
      <c r="E4715" s="41">
        <v>172900</v>
      </c>
      <c r="F4715" s="201" t="s">
        <v>263</v>
      </c>
      <c r="G4715" s="41"/>
      <c r="H4715" s="41"/>
      <c r="I4715" s="41">
        <v>-145.43</v>
      </c>
      <c r="J4715" s="203"/>
      <c r="K4715" s="286" t="s">
        <v>164</v>
      </c>
      <c r="L4715" s="94"/>
    </row>
    <row r="4716" spans="1:12" ht="15" customHeight="1">
      <c r="A4716" s="91">
        <v>2001021</v>
      </c>
      <c r="B4716" s="41" t="s">
        <v>89</v>
      </c>
      <c r="C4716" s="43">
        <v>201</v>
      </c>
      <c r="D4716" s="41" t="s">
        <v>152</v>
      </c>
      <c r="E4716" s="41">
        <v>172900</v>
      </c>
      <c r="F4716" s="201" t="s">
        <v>263</v>
      </c>
      <c r="G4716" s="41"/>
      <c r="H4716" s="41"/>
      <c r="I4716" s="41">
        <v>-188.27</v>
      </c>
      <c r="J4716" s="203"/>
      <c r="K4716" s="286" t="s">
        <v>164</v>
      </c>
      <c r="L4716" s="94"/>
    </row>
    <row r="4717" spans="1:12" ht="15" customHeight="1">
      <c r="A4717" s="91">
        <v>2001021</v>
      </c>
      <c r="B4717" s="41" t="s">
        <v>89</v>
      </c>
      <c r="C4717" s="43">
        <v>201</v>
      </c>
      <c r="D4717" s="41" t="s">
        <v>152</v>
      </c>
      <c r="E4717" s="41">
        <v>172900</v>
      </c>
      <c r="F4717" s="201" t="s">
        <v>263</v>
      </c>
      <c r="G4717" s="41"/>
      <c r="H4717" s="41"/>
      <c r="I4717" s="41">
        <v>-497.87</v>
      </c>
      <c r="J4717" s="203"/>
      <c r="K4717" s="286" t="s">
        <v>164</v>
      </c>
      <c r="L4717" s="94"/>
    </row>
    <row r="4718" spans="1:12" ht="15" customHeight="1">
      <c r="A4718" s="91">
        <v>2001051</v>
      </c>
      <c r="B4718" s="41" t="s">
        <v>87</v>
      </c>
      <c r="C4718" s="43">
        <v>201</v>
      </c>
      <c r="D4718" s="41" t="s">
        <v>152</v>
      </c>
      <c r="E4718" s="41">
        <v>172900</v>
      </c>
      <c r="F4718" s="201" t="s">
        <v>263</v>
      </c>
      <c r="G4718" s="41"/>
      <c r="H4718" s="41"/>
      <c r="I4718" s="41">
        <v>-5.92</v>
      </c>
      <c r="J4718" s="203"/>
      <c r="K4718" s="286" t="s">
        <v>164</v>
      </c>
      <c r="L4718" s="94"/>
    </row>
    <row r="4719" spans="1:12" ht="15" customHeight="1">
      <c r="A4719" s="91">
        <v>2001011</v>
      </c>
      <c r="B4719" s="41" t="s">
        <v>97</v>
      </c>
      <c r="C4719" s="43">
        <v>201</v>
      </c>
      <c r="D4719" s="41" t="s">
        <v>152</v>
      </c>
      <c r="E4719" s="41">
        <v>172900</v>
      </c>
      <c r="F4719" s="201" t="s">
        <v>263</v>
      </c>
      <c r="G4719" s="41"/>
      <c r="H4719" s="41"/>
      <c r="I4719" s="41">
        <v>-200</v>
      </c>
      <c r="J4719" s="203"/>
      <c r="K4719" s="286" t="s">
        <v>164</v>
      </c>
      <c r="L4719" s="94"/>
    </row>
    <row r="4720" spans="1:12" ht="15" customHeight="1">
      <c r="A4720" s="91">
        <v>2001011</v>
      </c>
      <c r="B4720" s="41" t="s">
        <v>97</v>
      </c>
      <c r="C4720" s="43">
        <v>201</v>
      </c>
      <c r="D4720" s="41" t="s">
        <v>152</v>
      </c>
      <c r="E4720" s="41">
        <v>172900</v>
      </c>
      <c r="F4720" s="201" t="s">
        <v>263</v>
      </c>
      <c r="G4720" s="41"/>
      <c r="H4720" s="41"/>
      <c r="I4720" s="41">
        <v>-24.06</v>
      </c>
      <c r="J4720" s="203"/>
      <c r="K4720" s="286" t="s">
        <v>164</v>
      </c>
      <c r="L4720" s="94"/>
    </row>
    <row r="4721" spans="1:12" ht="15" customHeight="1">
      <c r="A4721" s="91">
        <v>2001011</v>
      </c>
      <c r="B4721" s="41" t="s">
        <v>97</v>
      </c>
      <c r="C4721" s="43">
        <v>201</v>
      </c>
      <c r="D4721" s="41" t="s">
        <v>152</v>
      </c>
      <c r="E4721" s="41">
        <v>172900</v>
      </c>
      <c r="F4721" s="201" t="s">
        <v>263</v>
      </c>
      <c r="G4721" s="41"/>
      <c r="H4721" s="41"/>
      <c r="I4721" s="41">
        <v>-227.33</v>
      </c>
      <c r="J4721" s="203"/>
      <c r="K4721" s="286" t="s">
        <v>164</v>
      </c>
      <c r="L4721" s="94"/>
    </row>
    <row r="4722" spans="1:12" ht="15" customHeight="1">
      <c r="A4722" s="91">
        <v>2001011</v>
      </c>
      <c r="B4722" s="41" t="s">
        <v>97</v>
      </c>
      <c r="C4722" s="43">
        <v>201</v>
      </c>
      <c r="D4722" s="41" t="s">
        <v>152</v>
      </c>
      <c r="E4722" s="41">
        <v>172900</v>
      </c>
      <c r="F4722" s="201" t="s">
        <v>263</v>
      </c>
      <c r="G4722" s="41"/>
      <c r="H4722" s="41"/>
      <c r="I4722" s="41">
        <v>-1740.68</v>
      </c>
      <c r="J4722" s="203"/>
      <c r="K4722" s="286" t="s">
        <v>164</v>
      </c>
      <c r="L4722" s="94"/>
    </row>
    <row r="4723" spans="1:12" ht="15" customHeight="1">
      <c r="A4723" s="91">
        <v>2001011</v>
      </c>
      <c r="B4723" s="41" t="s">
        <v>97</v>
      </c>
      <c r="C4723" s="43">
        <v>201</v>
      </c>
      <c r="D4723" s="41" t="s">
        <v>152</v>
      </c>
      <c r="E4723" s="41">
        <v>172900</v>
      </c>
      <c r="F4723" s="201" t="s">
        <v>263</v>
      </c>
      <c r="G4723" s="41"/>
      <c r="H4723" s="41"/>
      <c r="I4723" s="41">
        <v>-93.75</v>
      </c>
      <c r="J4723" s="203"/>
      <c r="K4723" s="286" t="s">
        <v>164</v>
      </c>
      <c r="L4723" s="94"/>
    </row>
    <row r="4724" spans="1:12" ht="15" customHeight="1">
      <c r="A4724" s="91">
        <v>2001011</v>
      </c>
      <c r="B4724" s="41" t="s">
        <v>97</v>
      </c>
      <c r="C4724" s="43">
        <v>201</v>
      </c>
      <c r="D4724" s="41" t="s">
        <v>152</v>
      </c>
      <c r="E4724" s="41">
        <v>172900</v>
      </c>
      <c r="F4724" s="201" t="s">
        <v>263</v>
      </c>
      <c r="G4724" s="41"/>
      <c r="H4724" s="41"/>
      <c r="I4724" s="41">
        <v>-48.12</v>
      </c>
      <c r="J4724" s="203"/>
      <c r="K4724" s="286" t="s">
        <v>164</v>
      </c>
      <c r="L4724" s="94"/>
    </row>
    <row r="4725" spans="1:12" ht="15" customHeight="1">
      <c r="A4725" s="91">
        <v>2001011</v>
      </c>
      <c r="B4725" s="41" t="s">
        <v>97</v>
      </c>
      <c r="C4725" s="43">
        <v>201</v>
      </c>
      <c r="D4725" s="41" t="s">
        <v>152</v>
      </c>
      <c r="E4725" s="41">
        <v>172900</v>
      </c>
      <c r="F4725" s="201" t="s">
        <v>263</v>
      </c>
      <c r="G4725" s="41"/>
      <c r="H4725" s="41"/>
      <c r="I4725" s="41">
        <v>-188.61</v>
      </c>
      <c r="J4725" s="203"/>
      <c r="K4725" s="286" t="s">
        <v>164</v>
      </c>
      <c r="L4725" s="94"/>
    </row>
    <row r="4726" spans="1:12" ht="15" customHeight="1">
      <c r="A4726" s="91">
        <v>2001011</v>
      </c>
      <c r="B4726" s="41" t="s">
        <v>97</v>
      </c>
      <c r="C4726" s="43">
        <v>201</v>
      </c>
      <c r="D4726" s="41" t="s">
        <v>152</v>
      </c>
      <c r="E4726" s="41">
        <v>172900</v>
      </c>
      <c r="F4726" s="201" t="s">
        <v>263</v>
      </c>
      <c r="G4726" s="41"/>
      <c r="H4726" s="41"/>
      <c r="I4726" s="41">
        <v>-526.70000000000005</v>
      </c>
      <c r="J4726" s="203"/>
      <c r="K4726" s="286" t="s">
        <v>164</v>
      </c>
      <c r="L4726" s="94"/>
    </row>
    <row r="4727" spans="1:12" ht="15" customHeight="1">
      <c r="A4727" s="91">
        <v>2001011</v>
      </c>
      <c r="B4727" s="41" t="s">
        <v>97</v>
      </c>
      <c r="C4727" s="43">
        <v>201</v>
      </c>
      <c r="D4727" s="41" t="s">
        <v>152</v>
      </c>
      <c r="E4727" s="41">
        <v>172900</v>
      </c>
      <c r="F4727" s="201" t="s">
        <v>263</v>
      </c>
      <c r="G4727" s="41"/>
      <c r="H4727" s="41"/>
      <c r="I4727" s="41">
        <v>-114.96</v>
      </c>
      <c r="J4727" s="203"/>
      <c r="K4727" s="286" t="s">
        <v>164</v>
      </c>
      <c r="L4727" s="94"/>
    </row>
    <row r="4728" spans="1:12" ht="15" customHeight="1">
      <c r="A4728" s="91">
        <v>2001011</v>
      </c>
      <c r="B4728" s="41" t="s">
        <v>97</v>
      </c>
      <c r="C4728" s="43">
        <v>201</v>
      </c>
      <c r="D4728" s="41" t="s">
        <v>152</v>
      </c>
      <c r="E4728" s="41">
        <v>172900</v>
      </c>
      <c r="F4728" s="201" t="s">
        <v>263</v>
      </c>
      <c r="G4728" s="41"/>
      <c r="H4728" s="41"/>
      <c r="I4728" s="41">
        <v>-24.06</v>
      </c>
      <c r="J4728" s="203"/>
      <c r="K4728" s="286" t="s">
        <v>164</v>
      </c>
      <c r="L4728" s="94"/>
    </row>
    <row r="4729" spans="1:12" ht="15" customHeight="1">
      <c r="A4729" s="91">
        <v>2001011</v>
      </c>
      <c r="B4729" s="41" t="s">
        <v>97</v>
      </c>
      <c r="C4729" s="43">
        <v>201</v>
      </c>
      <c r="D4729" s="41" t="s">
        <v>152</v>
      </c>
      <c r="E4729" s="41">
        <v>172900</v>
      </c>
      <c r="F4729" s="201" t="s">
        <v>263</v>
      </c>
      <c r="G4729" s="41"/>
      <c r="H4729" s="41"/>
      <c r="I4729" s="41">
        <v>-371.35</v>
      </c>
      <c r="J4729" s="203"/>
      <c r="K4729" s="286" t="s">
        <v>164</v>
      </c>
      <c r="L4729" s="94"/>
    </row>
    <row r="4730" spans="1:12" ht="15" customHeight="1">
      <c r="A4730" s="91">
        <v>2001011</v>
      </c>
      <c r="B4730" s="41" t="s">
        <v>97</v>
      </c>
      <c r="C4730" s="43">
        <v>201</v>
      </c>
      <c r="D4730" s="41" t="s">
        <v>152</v>
      </c>
      <c r="E4730" s="41">
        <v>172900</v>
      </c>
      <c r="F4730" s="201" t="s">
        <v>263</v>
      </c>
      <c r="G4730" s="41"/>
      <c r="H4730" s="41"/>
      <c r="I4730" s="41">
        <v>-48.12</v>
      </c>
      <c r="J4730" s="203"/>
      <c r="K4730" s="286" t="s">
        <v>164</v>
      </c>
      <c r="L4730" s="94"/>
    </row>
    <row r="4731" spans="1:12" ht="15" customHeight="1">
      <c r="A4731" s="91">
        <v>2001011</v>
      </c>
      <c r="B4731" s="41" t="s">
        <v>97</v>
      </c>
      <c r="C4731" s="43">
        <v>201</v>
      </c>
      <c r="D4731" s="41" t="s">
        <v>152</v>
      </c>
      <c r="E4731" s="41">
        <v>172900</v>
      </c>
      <c r="F4731" s="201" t="s">
        <v>263</v>
      </c>
      <c r="G4731" s="41"/>
      <c r="H4731" s="41"/>
      <c r="I4731" s="41">
        <v>-618.91999999999996</v>
      </c>
      <c r="J4731" s="203"/>
      <c r="K4731" s="286" t="s">
        <v>164</v>
      </c>
      <c r="L4731" s="94"/>
    </row>
    <row r="4732" spans="1:12" ht="15" customHeight="1">
      <c r="A4732" s="91">
        <v>2001011</v>
      </c>
      <c r="B4732" s="41" t="s">
        <v>97</v>
      </c>
      <c r="C4732" s="43">
        <v>201</v>
      </c>
      <c r="D4732" s="41" t="s">
        <v>152</v>
      </c>
      <c r="E4732" s="41">
        <v>172900</v>
      </c>
      <c r="F4732" s="201" t="s">
        <v>263</v>
      </c>
      <c r="G4732" s="41"/>
      <c r="H4732" s="41"/>
      <c r="I4732" s="41">
        <v>-455.71</v>
      </c>
      <c r="J4732" s="203"/>
      <c r="K4732" s="286" t="s">
        <v>164</v>
      </c>
      <c r="L4732" s="94"/>
    </row>
    <row r="4733" spans="1:12" ht="15" customHeight="1">
      <c r="A4733" s="91">
        <v>2001041</v>
      </c>
      <c r="B4733" s="41" t="s">
        <v>98</v>
      </c>
      <c r="C4733" s="43">
        <v>201</v>
      </c>
      <c r="D4733" s="41" t="s">
        <v>152</v>
      </c>
      <c r="E4733" s="41">
        <v>172900</v>
      </c>
      <c r="F4733" s="201" t="s">
        <v>263</v>
      </c>
      <c r="G4733" s="41"/>
      <c r="H4733" s="41"/>
      <c r="I4733" s="41">
        <v>-81.52</v>
      </c>
      <c r="J4733" s="203"/>
      <c r="K4733" s="286" t="s">
        <v>164</v>
      </c>
      <c r="L4733" s="94"/>
    </row>
    <row r="4734" spans="1:12" ht="15" customHeight="1">
      <c r="A4734" s="91">
        <v>2001041</v>
      </c>
      <c r="B4734" s="41" t="s">
        <v>98</v>
      </c>
      <c r="C4734" s="43">
        <v>201</v>
      </c>
      <c r="D4734" s="41" t="s">
        <v>152</v>
      </c>
      <c r="E4734" s="41">
        <v>172900</v>
      </c>
      <c r="F4734" s="201" t="s">
        <v>263</v>
      </c>
      <c r="G4734" s="41"/>
      <c r="H4734" s="41"/>
      <c r="I4734" s="41">
        <v>-526.25</v>
      </c>
      <c r="J4734" s="203"/>
      <c r="K4734" s="286" t="s">
        <v>164</v>
      </c>
      <c r="L4734" s="94"/>
    </row>
    <row r="4735" spans="1:12" ht="15" customHeight="1">
      <c r="A4735" s="91">
        <v>2001041</v>
      </c>
      <c r="B4735" s="41" t="s">
        <v>98</v>
      </c>
      <c r="C4735" s="43">
        <v>201</v>
      </c>
      <c r="D4735" s="41" t="s">
        <v>152</v>
      </c>
      <c r="E4735" s="41">
        <v>172900</v>
      </c>
      <c r="F4735" s="201" t="s">
        <v>263</v>
      </c>
      <c r="G4735" s="41"/>
      <c r="H4735" s="41"/>
      <c r="I4735" s="41">
        <v>-75</v>
      </c>
      <c r="J4735" s="203"/>
      <c r="K4735" s="286" t="s">
        <v>164</v>
      </c>
      <c r="L4735" s="94"/>
    </row>
    <row r="4736" spans="1:12" ht="15" customHeight="1">
      <c r="A4736" s="91">
        <v>2001041</v>
      </c>
      <c r="B4736" s="41" t="s">
        <v>98</v>
      </c>
      <c r="C4736" s="43">
        <v>201</v>
      </c>
      <c r="D4736" s="41" t="s">
        <v>152</v>
      </c>
      <c r="E4736" s="41">
        <v>172900</v>
      </c>
      <c r="F4736" s="201" t="s">
        <v>263</v>
      </c>
      <c r="G4736" s="41"/>
      <c r="H4736" s="41"/>
      <c r="I4736" s="41">
        <v>-78.75</v>
      </c>
      <c r="J4736" s="203"/>
      <c r="K4736" s="286" t="s">
        <v>164</v>
      </c>
      <c r="L4736" s="94"/>
    </row>
    <row r="4737" spans="1:12" ht="15" customHeight="1">
      <c r="A4737" s="91">
        <v>2001041</v>
      </c>
      <c r="B4737" s="41" t="s">
        <v>98</v>
      </c>
      <c r="C4737" s="43">
        <v>201</v>
      </c>
      <c r="D4737" s="41" t="s">
        <v>152</v>
      </c>
      <c r="E4737" s="41">
        <v>172900</v>
      </c>
      <c r="F4737" s="201" t="s">
        <v>263</v>
      </c>
      <c r="G4737" s="41"/>
      <c r="H4737" s="41"/>
      <c r="I4737" s="41">
        <v>-494.14</v>
      </c>
      <c r="J4737" s="203"/>
      <c r="K4737" s="286" t="s">
        <v>164</v>
      </c>
      <c r="L4737" s="94"/>
    </row>
    <row r="4738" spans="1:12" ht="15" customHeight="1">
      <c r="A4738" s="91">
        <v>2001041</v>
      </c>
      <c r="B4738" s="41" t="s">
        <v>98</v>
      </c>
      <c r="C4738" s="43">
        <v>201</v>
      </c>
      <c r="D4738" s="41" t="s">
        <v>152</v>
      </c>
      <c r="E4738" s="41">
        <v>172900</v>
      </c>
      <c r="F4738" s="201" t="s">
        <v>263</v>
      </c>
      <c r="G4738" s="41"/>
      <c r="H4738" s="41"/>
      <c r="I4738" s="41">
        <v>-1042.6400000000001</v>
      </c>
      <c r="J4738" s="203"/>
      <c r="K4738" s="286" t="s">
        <v>164</v>
      </c>
      <c r="L4738" s="94"/>
    </row>
    <row r="4739" spans="1:12" ht="15" customHeight="1">
      <c r="A4739" s="91">
        <v>2001041</v>
      </c>
      <c r="B4739" s="41" t="s">
        <v>98</v>
      </c>
      <c r="C4739" s="43">
        <v>201</v>
      </c>
      <c r="D4739" s="41" t="s">
        <v>152</v>
      </c>
      <c r="E4739" s="41">
        <v>172900</v>
      </c>
      <c r="F4739" s="201" t="s">
        <v>263</v>
      </c>
      <c r="G4739" s="41"/>
      <c r="H4739" s="41"/>
      <c r="I4739" s="41">
        <v>-187.5</v>
      </c>
      <c r="J4739" s="203"/>
      <c r="K4739" s="286" t="s">
        <v>164</v>
      </c>
      <c r="L4739" s="94"/>
    </row>
    <row r="4740" spans="1:12" ht="15" customHeight="1">
      <c r="A4740" s="91">
        <v>2001041</v>
      </c>
      <c r="B4740" s="41" t="s">
        <v>98</v>
      </c>
      <c r="C4740" s="43">
        <v>201</v>
      </c>
      <c r="D4740" s="41" t="s">
        <v>152</v>
      </c>
      <c r="E4740" s="41">
        <v>172900</v>
      </c>
      <c r="F4740" s="201" t="s">
        <v>263</v>
      </c>
      <c r="G4740" s="41"/>
      <c r="H4740" s="41"/>
      <c r="I4740" s="41">
        <v>-3272.5</v>
      </c>
      <c r="J4740" s="203"/>
      <c r="K4740" s="286" t="s">
        <v>164</v>
      </c>
      <c r="L4740" s="94"/>
    </row>
    <row r="4741" spans="1:12" ht="15" customHeight="1">
      <c r="A4741" s="91">
        <v>2001041</v>
      </c>
      <c r="B4741" s="41" t="s">
        <v>98</v>
      </c>
      <c r="C4741" s="43">
        <v>201</v>
      </c>
      <c r="D4741" s="41" t="s">
        <v>152</v>
      </c>
      <c r="E4741" s="41">
        <v>172900</v>
      </c>
      <c r="F4741" s="201" t="s">
        <v>263</v>
      </c>
      <c r="G4741" s="41"/>
      <c r="H4741" s="41"/>
      <c r="I4741" s="41">
        <v>-327.52</v>
      </c>
      <c r="J4741" s="203"/>
      <c r="K4741" s="286" t="s">
        <v>164</v>
      </c>
      <c r="L4741" s="94"/>
    </row>
    <row r="4742" spans="1:12" ht="15" customHeight="1">
      <c r="A4742" s="91">
        <v>2001041</v>
      </c>
      <c r="B4742" s="41" t="s">
        <v>98</v>
      </c>
      <c r="C4742" s="43">
        <v>201</v>
      </c>
      <c r="D4742" s="41" t="s">
        <v>152</v>
      </c>
      <c r="E4742" s="41">
        <v>172900</v>
      </c>
      <c r="F4742" s="201" t="s">
        <v>263</v>
      </c>
      <c r="G4742" s="41"/>
      <c r="H4742" s="41"/>
      <c r="I4742" s="41">
        <v>-3773.71</v>
      </c>
      <c r="J4742" s="203"/>
      <c r="K4742" s="286" t="s">
        <v>164</v>
      </c>
      <c r="L4742" s="94"/>
    </row>
    <row r="4743" spans="1:12" ht="15" customHeight="1">
      <c r="A4743" s="91">
        <v>2001041</v>
      </c>
      <c r="B4743" s="41" t="s">
        <v>98</v>
      </c>
      <c r="C4743" s="43">
        <v>201</v>
      </c>
      <c r="D4743" s="41" t="s">
        <v>152</v>
      </c>
      <c r="E4743" s="41">
        <v>172900</v>
      </c>
      <c r="F4743" s="201" t="s">
        <v>263</v>
      </c>
      <c r="G4743" s="41"/>
      <c r="H4743" s="41"/>
      <c r="I4743" s="41">
        <v>-152.80000000000001</v>
      </c>
      <c r="J4743" s="203"/>
      <c r="K4743" s="286" t="s">
        <v>164</v>
      </c>
      <c r="L4743" s="94"/>
    </row>
    <row r="4744" spans="1:12" ht="15" customHeight="1">
      <c r="A4744" s="91">
        <v>2001051</v>
      </c>
      <c r="B4744" s="41" t="s">
        <v>87</v>
      </c>
      <c r="C4744" s="43">
        <v>201</v>
      </c>
      <c r="D4744" s="41" t="s">
        <v>152</v>
      </c>
      <c r="E4744" s="41">
        <v>172900</v>
      </c>
      <c r="F4744" s="201" t="s">
        <v>263</v>
      </c>
      <c r="G4744" s="41"/>
      <c r="H4744" s="41"/>
      <c r="I4744" s="41">
        <v>-337.25</v>
      </c>
      <c r="J4744" s="203"/>
      <c r="K4744" s="286" t="s">
        <v>164</v>
      </c>
      <c r="L4744" s="94"/>
    </row>
    <row r="4745" spans="1:12" ht="15" customHeight="1">
      <c r="A4745" s="91">
        <v>2001021</v>
      </c>
      <c r="B4745" s="41" t="s">
        <v>89</v>
      </c>
      <c r="C4745" s="43">
        <v>201</v>
      </c>
      <c r="D4745" s="41" t="s">
        <v>152</v>
      </c>
      <c r="E4745" s="41">
        <v>172900</v>
      </c>
      <c r="F4745" s="201" t="s">
        <v>263</v>
      </c>
      <c r="G4745" s="41"/>
      <c r="H4745" s="41"/>
      <c r="I4745" s="41">
        <v>-876.63</v>
      </c>
      <c r="J4745" s="203"/>
      <c r="K4745" s="286" t="s">
        <v>164</v>
      </c>
      <c r="L4745" s="94"/>
    </row>
    <row r="4746" spans="1:12" ht="15" customHeight="1">
      <c r="A4746" s="91">
        <v>2001021</v>
      </c>
      <c r="B4746" s="41" t="s">
        <v>89</v>
      </c>
      <c r="C4746" s="43">
        <v>201</v>
      </c>
      <c r="D4746" s="41" t="s">
        <v>152</v>
      </c>
      <c r="E4746" s="41">
        <v>172900</v>
      </c>
      <c r="F4746" s="201" t="s">
        <v>263</v>
      </c>
      <c r="G4746" s="41"/>
      <c r="H4746" s="41"/>
      <c r="I4746" s="41">
        <v>-109.38</v>
      </c>
      <c r="J4746" s="203"/>
      <c r="K4746" s="286" t="s">
        <v>164</v>
      </c>
      <c r="L4746" s="94"/>
    </row>
    <row r="4747" spans="1:12" ht="15" customHeight="1">
      <c r="A4747" s="91">
        <v>2001021</v>
      </c>
      <c r="B4747" s="41" t="s">
        <v>89</v>
      </c>
      <c r="C4747" s="43">
        <v>201</v>
      </c>
      <c r="D4747" s="41" t="s">
        <v>152</v>
      </c>
      <c r="E4747" s="41">
        <v>172900</v>
      </c>
      <c r="F4747" s="201" t="s">
        <v>263</v>
      </c>
      <c r="G4747" s="41"/>
      <c r="H4747" s="41"/>
      <c r="I4747" s="41">
        <v>-75</v>
      </c>
      <c r="J4747" s="203"/>
      <c r="K4747" s="286" t="s">
        <v>164</v>
      </c>
      <c r="L4747" s="94"/>
    </row>
    <row r="4748" spans="1:12" ht="15" customHeight="1">
      <c r="A4748" s="91">
        <v>2001021</v>
      </c>
      <c r="B4748" s="41" t="s">
        <v>89</v>
      </c>
      <c r="C4748" s="43">
        <v>201</v>
      </c>
      <c r="D4748" s="41" t="s">
        <v>152</v>
      </c>
      <c r="E4748" s="41">
        <v>172900</v>
      </c>
      <c r="F4748" s="201" t="s">
        <v>263</v>
      </c>
      <c r="G4748" s="41"/>
      <c r="H4748" s="41"/>
      <c r="I4748" s="41">
        <v>-187.5</v>
      </c>
      <c r="J4748" s="203"/>
      <c r="K4748" s="286" t="s">
        <v>164</v>
      </c>
      <c r="L4748" s="94"/>
    </row>
    <row r="4749" spans="1:12" ht="15" customHeight="1">
      <c r="A4749" s="91">
        <v>2001021</v>
      </c>
      <c r="B4749" s="41" t="s">
        <v>89</v>
      </c>
      <c r="C4749" s="43">
        <v>201</v>
      </c>
      <c r="D4749" s="41" t="s">
        <v>152</v>
      </c>
      <c r="E4749" s="41">
        <v>172900</v>
      </c>
      <c r="F4749" s="201" t="s">
        <v>263</v>
      </c>
      <c r="G4749" s="41"/>
      <c r="H4749" s="41"/>
      <c r="I4749" s="41">
        <v>-298.5</v>
      </c>
      <c r="J4749" s="203"/>
      <c r="K4749" s="286" t="s">
        <v>164</v>
      </c>
      <c r="L4749" s="94"/>
    </row>
    <row r="4750" spans="1:12" ht="15" customHeight="1">
      <c r="A4750" s="91">
        <v>2001021</v>
      </c>
      <c r="B4750" s="46" t="s">
        <v>89</v>
      </c>
      <c r="C4750" s="46">
        <v>201</v>
      </c>
      <c r="D4750" s="44" t="s">
        <v>152</v>
      </c>
      <c r="E4750" s="44">
        <v>172900</v>
      </c>
      <c r="F4750" s="201" t="s">
        <v>263</v>
      </c>
      <c r="G4750" s="41"/>
      <c r="H4750" s="44"/>
      <c r="I4750" s="44">
        <v>-1381.8</v>
      </c>
      <c r="J4750" s="203"/>
      <c r="K4750" s="286" t="s">
        <v>164</v>
      </c>
      <c r="L4750" s="94"/>
    </row>
    <row r="4751" spans="1:12" ht="15" customHeight="1">
      <c r="A4751" s="91">
        <v>2001021</v>
      </c>
      <c r="B4751" s="46" t="s">
        <v>89</v>
      </c>
      <c r="C4751" s="46">
        <v>201</v>
      </c>
      <c r="D4751" s="44" t="s">
        <v>152</v>
      </c>
      <c r="E4751" s="44">
        <v>172900</v>
      </c>
      <c r="F4751" s="201" t="s">
        <v>263</v>
      </c>
      <c r="G4751" s="41"/>
      <c r="H4751" s="44"/>
      <c r="I4751" s="44">
        <v>-268.5</v>
      </c>
      <c r="J4751" s="203"/>
      <c r="K4751" s="286" t="s">
        <v>164</v>
      </c>
      <c r="L4751" s="94"/>
    </row>
    <row r="4752" spans="1:12" ht="15" customHeight="1">
      <c r="A4752" s="91">
        <v>2001021</v>
      </c>
      <c r="B4752" s="46" t="s">
        <v>89</v>
      </c>
      <c r="C4752" s="46">
        <v>201</v>
      </c>
      <c r="D4752" s="44" t="s">
        <v>152</v>
      </c>
      <c r="E4752" s="44">
        <v>172900</v>
      </c>
      <c r="F4752" s="201" t="s">
        <v>263</v>
      </c>
      <c r="G4752" s="41"/>
      <c r="H4752" s="44"/>
      <c r="I4752" s="44">
        <v>-175.94</v>
      </c>
      <c r="J4752" s="203"/>
      <c r="K4752" s="286" t="s">
        <v>164</v>
      </c>
      <c r="L4752" s="94"/>
    </row>
    <row r="4753" spans="1:12" ht="15" customHeight="1">
      <c r="A4753" s="91">
        <v>2001021</v>
      </c>
      <c r="B4753" s="46" t="s">
        <v>89</v>
      </c>
      <c r="C4753" s="46">
        <v>201</v>
      </c>
      <c r="D4753" s="44" t="s">
        <v>152</v>
      </c>
      <c r="E4753" s="44">
        <v>172900</v>
      </c>
      <c r="F4753" s="201" t="s">
        <v>263</v>
      </c>
      <c r="G4753" s="41"/>
      <c r="H4753" s="44"/>
      <c r="I4753" s="44">
        <v>-650.11</v>
      </c>
      <c r="J4753" s="203"/>
      <c r="K4753" s="286" t="s">
        <v>164</v>
      </c>
      <c r="L4753" s="94"/>
    </row>
    <row r="4754" spans="1:12" ht="15" customHeight="1">
      <c r="A4754" s="91">
        <v>2001021</v>
      </c>
      <c r="B4754" s="46" t="s">
        <v>89</v>
      </c>
      <c r="C4754" s="46">
        <v>201</v>
      </c>
      <c r="D4754" s="44" t="s">
        <v>152</v>
      </c>
      <c r="E4754" s="44">
        <v>172900</v>
      </c>
      <c r="F4754" s="201" t="s">
        <v>263</v>
      </c>
      <c r="G4754" s="41"/>
      <c r="H4754" s="44"/>
      <c r="I4754" s="44">
        <v>-578.21</v>
      </c>
      <c r="J4754" s="203"/>
      <c r="K4754" s="286" t="s">
        <v>164</v>
      </c>
      <c r="L4754" s="94"/>
    </row>
    <row r="4755" spans="1:12" ht="15" customHeight="1">
      <c r="A4755" s="91">
        <v>2001051</v>
      </c>
      <c r="B4755" s="46" t="s">
        <v>87</v>
      </c>
      <c r="C4755" s="46">
        <v>201</v>
      </c>
      <c r="D4755" s="44" t="s">
        <v>152</v>
      </c>
      <c r="E4755" s="44">
        <v>172900</v>
      </c>
      <c r="F4755" s="201" t="s">
        <v>263</v>
      </c>
      <c r="G4755" s="41"/>
      <c r="H4755" s="44"/>
      <c r="I4755" s="44">
        <v>-1151.5</v>
      </c>
      <c r="J4755" s="203"/>
      <c r="K4755" s="286" t="s">
        <v>164</v>
      </c>
      <c r="L4755" s="94"/>
    </row>
    <row r="4756" spans="1:12" ht="15" customHeight="1">
      <c r="A4756" s="91">
        <v>2000010</v>
      </c>
      <c r="B4756" s="46" t="s">
        <v>159</v>
      </c>
      <c r="C4756" s="46">
        <v>201</v>
      </c>
      <c r="D4756" s="44" t="s">
        <v>152</v>
      </c>
      <c r="E4756" s="44">
        <v>172900</v>
      </c>
      <c r="F4756" s="201" t="s">
        <v>263</v>
      </c>
      <c r="G4756" s="41"/>
      <c r="H4756" s="44"/>
      <c r="I4756" s="44">
        <v>-77.13</v>
      </c>
      <c r="J4756" s="203"/>
      <c r="K4756" s="286" t="s">
        <v>161</v>
      </c>
      <c r="L4756" s="94"/>
    </row>
    <row r="4757" spans="1:12" ht="15" customHeight="1">
      <c r="A4757" s="91">
        <v>2000010</v>
      </c>
      <c r="B4757" s="46" t="s">
        <v>159</v>
      </c>
      <c r="C4757" s="46">
        <v>201</v>
      </c>
      <c r="D4757" s="44" t="s">
        <v>152</v>
      </c>
      <c r="E4757" s="44">
        <v>172900</v>
      </c>
      <c r="F4757" s="201" t="s">
        <v>263</v>
      </c>
      <c r="G4757" s="41"/>
      <c r="H4757" s="44"/>
      <c r="I4757" s="44">
        <v>-19.8</v>
      </c>
      <c r="J4757" s="203"/>
      <c r="K4757" s="286" t="s">
        <v>161</v>
      </c>
      <c r="L4757" s="94"/>
    </row>
    <row r="4758" spans="1:12" ht="15" customHeight="1">
      <c r="A4758" s="91">
        <v>2001051</v>
      </c>
      <c r="B4758" s="46" t="s">
        <v>87</v>
      </c>
      <c r="C4758" s="46">
        <v>201</v>
      </c>
      <c r="D4758" s="44" t="s">
        <v>152</v>
      </c>
      <c r="E4758" s="44">
        <v>172900</v>
      </c>
      <c r="F4758" s="201" t="s">
        <v>263</v>
      </c>
      <c r="G4758" s="41"/>
      <c r="H4758" s="44"/>
      <c r="I4758" s="44">
        <v>-264.19</v>
      </c>
      <c r="J4758" s="203"/>
      <c r="K4758" s="286" t="s">
        <v>164</v>
      </c>
      <c r="L4758" s="94"/>
    </row>
    <row r="4759" spans="1:12" ht="15" customHeight="1">
      <c r="A4759" s="91">
        <v>2001051</v>
      </c>
      <c r="B4759" s="46" t="s">
        <v>87</v>
      </c>
      <c r="C4759" s="46">
        <v>201</v>
      </c>
      <c r="D4759" s="44" t="s">
        <v>152</v>
      </c>
      <c r="E4759" s="44">
        <v>172900</v>
      </c>
      <c r="F4759" s="201" t="s">
        <v>263</v>
      </c>
      <c r="G4759" s="41"/>
      <c r="H4759" s="44"/>
      <c r="I4759" s="44">
        <v>-249.76</v>
      </c>
      <c r="J4759" s="203"/>
      <c r="K4759" s="286" t="s">
        <v>164</v>
      </c>
      <c r="L4759" s="94"/>
    </row>
    <row r="4760" spans="1:12" ht="15" customHeight="1">
      <c r="A4760" s="91">
        <v>2001051</v>
      </c>
      <c r="B4760" s="46" t="s">
        <v>87</v>
      </c>
      <c r="C4760" s="46">
        <v>201</v>
      </c>
      <c r="D4760" s="44" t="s">
        <v>152</v>
      </c>
      <c r="E4760" s="44">
        <v>172900</v>
      </c>
      <c r="F4760" s="201" t="s">
        <v>263</v>
      </c>
      <c r="G4760" s="41"/>
      <c r="H4760" s="44"/>
      <c r="I4760" s="44">
        <v>-438.6</v>
      </c>
      <c r="J4760" s="203"/>
      <c r="K4760" s="286" t="s">
        <v>164</v>
      </c>
      <c r="L4760" s="94"/>
    </row>
    <row r="4761" spans="1:12" ht="15" customHeight="1">
      <c r="A4761" s="91">
        <v>2001051</v>
      </c>
      <c r="B4761" s="46" t="s">
        <v>87</v>
      </c>
      <c r="C4761" s="46">
        <v>201</v>
      </c>
      <c r="D4761" s="44" t="s">
        <v>152</v>
      </c>
      <c r="E4761" s="44">
        <v>172900</v>
      </c>
      <c r="F4761" s="201" t="s">
        <v>263</v>
      </c>
      <c r="G4761" s="41"/>
      <c r="H4761" s="44"/>
      <c r="I4761" s="44">
        <v>-499.39</v>
      </c>
      <c r="J4761" s="203"/>
      <c r="K4761" s="286" t="s">
        <v>164</v>
      </c>
      <c r="L4761" s="94"/>
    </row>
    <row r="4762" spans="1:12" ht="15" customHeight="1">
      <c r="A4762" s="91">
        <v>2001021</v>
      </c>
      <c r="B4762" s="46" t="s">
        <v>89</v>
      </c>
      <c r="C4762" s="46">
        <v>201</v>
      </c>
      <c r="D4762" s="44" t="s">
        <v>152</v>
      </c>
      <c r="E4762" s="44">
        <v>172900</v>
      </c>
      <c r="F4762" s="201" t="s">
        <v>263</v>
      </c>
      <c r="G4762" s="41"/>
      <c r="H4762" s="44"/>
      <c r="I4762" s="44">
        <v>-518.82000000000005</v>
      </c>
      <c r="J4762" s="203"/>
      <c r="K4762" s="286" t="s">
        <v>164</v>
      </c>
      <c r="L4762" s="94"/>
    </row>
    <row r="4763" spans="1:12" ht="15" customHeight="1">
      <c r="A4763" s="91">
        <v>2001041</v>
      </c>
      <c r="B4763" s="46" t="s">
        <v>98</v>
      </c>
      <c r="C4763" s="46">
        <v>201</v>
      </c>
      <c r="D4763" s="44" t="s">
        <v>152</v>
      </c>
      <c r="E4763" s="44">
        <v>172900</v>
      </c>
      <c r="F4763" s="201" t="s">
        <v>263</v>
      </c>
      <c r="G4763" s="41"/>
      <c r="H4763" s="44"/>
      <c r="I4763" s="44">
        <v>-731.02</v>
      </c>
      <c r="J4763" s="203"/>
      <c r="K4763" s="286" t="s">
        <v>164</v>
      </c>
      <c r="L4763" s="94"/>
    </row>
    <row r="4764" spans="1:12" ht="15" customHeight="1">
      <c r="A4764" s="91">
        <v>2001041</v>
      </c>
      <c r="B4764" s="46" t="s">
        <v>98</v>
      </c>
      <c r="C4764" s="46">
        <v>201</v>
      </c>
      <c r="D4764" s="44" t="s">
        <v>152</v>
      </c>
      <c r="E4764" s="44">
        <v>172900</v>
      </c>
      <c r="F4764" s="201" t="s">
        <v>263</v>
      </c>
      <c r="G4764" s="41"/>
      <c r="H4764" s="44"/>
      <c r="I4764" s="44">
        <v>-718.07</v>
      </c>
      <c r="J4764" s="203"/>
      <c r="K4764" s="286" t="s">
        <v>164</v>
      </c>
      <c r="L4764" s="94"/>
    </row>
    <row r="4765" spans="1:12" ht="15" customHeight="1">
      <c r="A4765" s="91">
        <v>2001041</v>
      </c>
      <c r="B4765" s="46" t="s">
        <v>98</v>
      </c>
      <c r="C4765" s="46">
        <v>201</v>
      </c>
      <c r="D4765" s="44" t="s">
        <v>152</v>
      </c>
      <c r="E4765" s="44">
        <v>172900</v>
      </c>
      <c r="F4765" s="201" t="s">
        <v>263</v>
      </c>
      <c r="G4765" s="41"/>
      <c r="H4765" s="44"/>
      <c r="I4765" s="44">
        <v>-75</v>
      </c>
      <c r="J4765" s="203"/>
      <c r="K4765" s="286" t="s">
        <v>164</v>
      </c>
      <c r="L4765" s="94"/>
    </row>
    <row r="4766" spans="1:12" ht="15" customHeight="1">
      <c r="A4766" s="91">
        <v>2001041</v>
      </c>
      <c r="B4766" s="46" t="s">
        <v>98</v>
      </c>
      <c r="C4766" s="46">
        <v>201</v>
      </c>
      <c r="D4766" s="44" t="s">
        <v>152</v>
      </c>
      <c r="E4766" s="44">
        <v>172900</v>
      </c>
      <c r="F4766" s="201" t="s">
        <v>263</v>
      </c>
      <c r="G4766" s="41"/>
      <c r="H4766" s="44"/>
      <c r="I4766" s="44">
        <v>-967.5</v>
      </c>
      <c r="J4766" s="203"/>
      <c r="K4766" s="286" t="s">
        <v>164</v>
      </c>
      <c r="L4766" s="94"/>
    </row>
    <row r="4767" spans="1:12" ht="15" customHeight="1">
      <c r="A4767" s="91">
        <v>2001041</v>
      </c>
      <c r="B4767" s="46" t="s">
        <v>98</v>
      </c>
      <c r="C4767" s="46">
        <v>201</v>
      </c>
      <c r="D4767" s="44" t="s">
        <v>152</v>
      </c>
      <c r="E4767" s="44">
        <v>172900</v>
      </c>
      <c r="F4767" s="201" t="s">
        <v>263</v>
      </c>
      <c r="G4767" s="41"/>
      <c r="H4767" s="44"/>
      <c r="I4767" s="44">
        <v>-30.11</v>
      </c>
      <c r="J4767" s="203"/>
      <c r="K4767" s="286" t="s">
        <v>164</v>
      </c>
      <c r="L4767" s="94"/>
    </row>
    <row r="4768" spans="1:12" ht="15" customHeight="1">
      <c r="A4768" s="91">
        <v>2001041</v>
      </c>
      <c r="B4768" s="46" t="s">
        <v>98</v>
      </c>
      <c r="C4768" s="46">
        <v>201</v>
      </c>
      <c r="D4768" s="44" t="s">
        <v>152</v>
      </c>
      <c r="E4768" s="44">
        <v>172900</v>
      </c>
      <c r="F4768" s="201" t="s">
        <v>263</v>
      </c>
      <c r="G4768" s="41"/>
      <c r="H4768" s="44"/>
      <c r="I4768" s="44">
        <v>-1381.8</v>
      </c>
      <c r="J4768" s="203"/>
      <c r="K4768" s="286" t="s">
        <v>164</v>
      </c>
      <c r="L4768" s="94"/>
    </row>
    <row r="4769" spans="1:12" ht="15" customHeight="1">
      <c r="A4769" s="91">
        <v>2001041</v>
      </c>
      <c r="B4769" s="46" t="s">
        <v>98</v>
      </c>
      <c r="C4769" s="46">
        <v>201</v>
      </c>
      <c r="D4769" s="44" t="s">
        <v>152</v>
      </c>
      <c r="E4769" s="44">
        <v>172900</v>
      </c>
      <c r="F4769" s="201" t="s">
        <v>263</v>
      </c>
      <c r="G4769" s="41"/>
      <c r="H4769" s="44"/>
      <c r="I4769" s="44">
        <v>-1716</v>
      </c>
      <c r="J4769" s="203"/>
      <c r="K4769" s="286" t="s">
        <v>164</v>
      </c>
      <c r="L4769" s="94"/>
    </row>
    <row r="4770" spans="1:12" ht="15" customHeight="1">
      <c r="A4770" s="91">
        <v>2001041</v>
      </c>
      <c r="B4770" s="46" t="s">
        <v>98</v>
      </c>
      <c r="C4770" s="46">
        <v>201</v>
      </c>
      <c r="D4770" s="44" t="s">
        <v>152</v>
      </c>
      <c r="E4770" s="44">
        <v>172900</v>
      </c>
      <c r="F4770" s="201" t="s">
        <v>263</v>
      </c>
      <c r="G4770" s="41"/>
      <c r="H4770" s="44"/>
      <c r="I4770" s="44">
        <v>-131.25</v>
      </c>
      <c r="J4770" s="203"/>
      <c r="K4770" s="286" t="s">
        <v>164</v>
      </c>
      <c r="L4770" s="94"/>
    </row>
    <row r="4771" spans="1:12" ht="15" customHeight="1">
      <c r="A4771" s="91">
        <v>2001041</v>
      </c>
      <c r="B4771" s="46" t="s">
        <v>98</v>
      </c>
      <c r="C4771" s="46">
        <v>201</v>
      </c>
      <c r="D4771" s="44" t="s">
        <v>152</v>
      </c>
      <c r="E4771" s="44">
        <v>172900</v>
      </c>
      <c r="F4771" s="201" t="s">
        <v>263</v>
      </c>
      <c r="G4771" s="41"/>
      <c r="H4771" s="44"/>
      <c r="I4771" s="44">
        <v>-195</v>
      </c>
      <c r="J4771" s="203"/>
      <c r="K4771" s="286" t="s">
        <v>164</v>
      </c>
      <c r="L4771" s="94"/>
    </row>
    <row r="4772" spans="1:12" ht="15" customHeight="1">
      <c r="A4772" s="91">
        <v>2001041</v>
      </c>
      <c r="B4772" s="46" t="s">
        <v>98</v>
      </c>
      <c r="C4772" s="46">
        <v>201</v>
      </c>
      <c r="D4772" s="44" t="s">
        <v>152</v>
      </c>
      <c r="E4772" s="44">
        <v>172900</v>
      </c>
      <c r="F4772" s="201" t="s">
        <v>263</v>
      </c>
      <c r="G4772" s="41"/>
      <c r="H4772" s="44"/>
      <c r="I4772" s="44">
        <v>-1704.48</v>
      </c>
      <c r="J4772" s="203"/>
      <c r="K4772" s="286" t="s">
        <v>164</v>
      </c>
      <c r="L4772" s="94"/>
    </row>
    <row r="4773" spans="1:12" ht="15" customHeight="1">
      <c r="A4773" s="91">
        <v>2001041</v>
      </c>
      <c r="B4773" s="46" t="s">
        <v>98</v>
      </c>
      <c r="C4773" s="46">
        <v>201</v>
      </c>
      <c r="D4773" s="44" t="s">
        <v>152</v>
      </c>
      <c r="E4773" s="44">
        <v>172900</v>
      </c>
      <c r="F4773" s="201" t="s">
        <v>263</v>
      </c>
      <c r="G4773" s="41"/>
      <c r="H4773" s="44"/>
      <c r="I4773" s="44">
        <v>-1001.25</v>
      </c>
      <c r="J4773" s="203"/>
      <c r="K4773" s="286" t="s">
        <v>164</v>
      </c>
      <c r="L4773" s="94"/>
    </row>
    <row r="4774" spans="1:12" ht="15" customHeight="1">
      <c r="A4774" s="91">
        <v>2001041</v>
      </c>
      <c r="B4774" s="46" t="s">
        <v>98</v>
      </c>
      <c r="C4774" s="46">
        <v>201</v>
      </c>
      <c r="D4774" s="44" t="s">
        <v>152</v>
      </c>
      <c r="E4774" s="44">
        <v>172900</v>
      </c>
      <c r="F4774" s="201" t="s">
        <v>263</v>
      </c>
      <c r="G4774" s="44"/>
      <c r="H4774" s="44"/>
      <c r="I4774" s="44">
        <v>-156</v>
      </c>
      <c r="J4774" s="203"/>
      <c r="K4774" s="286" t="s">
        <v>164</v>
      </c>
      <c r="L4774" s="94"/>
    </row>
    <row r="4775" spans="1:12" ht="15" customHeight="1">
      <c r="A4775" s="91">
        <v>2001011</v>
      </c>
      <c r="B4775" s="46" t="s">
        <v>97</v>
      </c>
      <c r="C4775" s="46">
        <v>201</v>
      </c>
      <c r="D4775" s="44" t="s">
        <v>152</v>
      </c>
      <c r="E4775" s="44">
        <v>172900</v>
      </c>
      <c r="F4775" s="201" t="s">
        <v>263</v>
      </c>
      <c r="G4775" s="44"/>
      <c r="H4775" s="44"/>
      <c r="I4775" s="44">
        <v>-48.12</v>
      </c>
      <c r="J4775" s="203"/>
      <c r="K4775" s="286" t="s">
        <v>164</v>
      </c>
      <c r="L4775" s="94"/>
    </row>
    <row r="4776" spans="1:12" ht="15" customHeight="1">
      <c r="A4776" s="91">
        <v>2001011</v>
      </c>
      <c r="B4776" s="46" t="s">
        <v>97</v>
      </c>
      <c r="C4776" s="46">
        <v>201</v>
      </c>
      <c r="D4776" s="44" t="s">
        <v>152</v>
      </c>
      <c r="E4776" s="44">
        <v>172900</v>
      </c>
      <c r="F4776" s="201" t="s">
        <v>263</v>
      </c>
      <c r="G4776" s="44"/>
      <c r="H4776" s="44"/>
      <c r="I4776" s="44">
        <v>-66.489999999999995</v>
      </c>
      <c r="J4776" s="203"/>
      <c r="K4776" s="286" t="s">
        <v>164</v>
      </c>
      <c r="L4776" s="94"/>
    </row>
    <row r="4777" spans="1:12" ht="15" customHeight="1">
      <c r="A4777" s="91">
        <v>2001011</v>
      </c>
      <c r="B4777" s="46" t="s">
        <v>97</v>
      </c>
      <c r="C4777" s="46">
        <v>201</v>
      </c>
      <c r="D4777" s="44" t="s">
        <v>152</v>
      </c>
      <c r="E4777" s="44">
        <v>172900</v>
      </c>
      <c r="F4777" s="201" t="s">
        <v>263</v>
      </c>
      <c r="G4777" s="44"/>
      <c r="H4777" s="44"/>
      <c r="I4777" s="44">
        <v>-1381.8</v>
      </c>
      <c r="J4777" s="203"/>
      <c r="K4777" s="286" t="s">
        <v>164</v>
      </c>
      <c r="L4777" s="94"/>
    </row>
    <row r="4778" spans="1:12" ht="15" customHeight="1">
      <c r="A4778" s="91">
        <v>2001011</v>
      </c>
      <c r="B4778" s="46" t="s">
        <v>97</v>
      </c>
      <c r="C4778" s="46">
        <v>201</v>
      </c>
      <c r="D4778" s="44" t="s">
        <v>152</v>
      </c>
      <c r="E4778" s="44">
        <v>172900</v>
      </c>
      <c r="F4778" s="201" t="s">
        <v>263</v>
      </c>
      <c r="G4778" s="44"/>
      <c r="H4778" s="44"/>
      <c r="I4778" s="44">
        <v>-279.23</v>
      </c>
      <c r="J4778" s="203"/>
      <c r="K4778" s="286" t="s">
        <v>164</v>
      </c>
      <c r="L4778" s="94"/>
    </row>
    <row r="4779" spans="1:12" ht="15" customHeight="1">
      <c r="A4779" s="91">
        <v>2001011</v>
      </c>
      <c r="B4779" s="46" t="s">
        <v>97</v>
      </c>
      <c r="C4779" s="46">
        <v>201</v>
      </c>
      <c r="D4779" s="44" t="s">
        <v>152</v>
      </c>
      <c r="E4779" s="44">
        <v>172900</v>
      </c>
      <c r="F4779" s="201" t="s">
        <v>263</v>
      </c>
      <c r="G4779" s="44"/>
      <c r="H4779" s="44"/>
      <c r="I4779" s="44">
        <v>-122.71</v>
      </c>
      <c r="J4779" s="203"/>
      <c r="K4779" s="286" t="s">
        <v>164</v>
      </c>
      <c r="L4779" s="94"/>
    </row>
    <row r="4780" spans="1:12" ht="15" customHeight="1">
      <c r="A4780" s="91">
        <v>2001011</v>
      </c>
      <c r="B4780" s="46" t="s">
        <v>97</v>
      </c>
      <c r="C4780" s="46">
        <v>201</v>
      </c>
      <c r="D4780" s="44" t="s">
        <v>152</v>
      </c>
      <c r="E4780" s="44">
        <v>172900</v>
      </c>
      <c r="F4780" s="201" t="s">
        <v>263</v>
      </c>
      <c r="G4780" s="44"/>
      <c r="H4780" s="44"/>
      <c r="I4780" s="44">
        <v>-20.5</v>
      </c>
      <c r="J4780" s="203"/>
      <c r="K4780" s="286" t="s">
        <v>164</v>
      </c>
      <c r="L4780" s="94"/>
    </row>
    <row r="4781" spans="1:12" ht="15" customHeight="1">
      <c r="A4781" s="91">
        <v>2001011</v>
      </c>
      <c r="B4781" s="46" t="s">
        <v>97</v>
      </c>
      <c r="C4781" s="46">
        <v>201</v>
      </c>
      <c r="D4781" s="44" t="s">
        <v>152</v>
      </c>
      <c r="E4781" s="44">
        <v>172900</v>
      </c>
      <c r="F4781" s="201" t="s">
        <v>263</v>
      </c>
      <c r="G4781" s="44"/>
      <c r="H4781" s="44"/>
      <c r="I4781" s="44">
        <v>-24.06</v>
      </c>
      <c r="J4781" s="203"/>
      <c r="K4781" s="286" t="s">
        <v>164</v>
      </c>
      <c r="L4781" s="94"/>
    </row>
    <row r="4782" spans="1:12" ht="15" customHeight="1">
      <c r="A4782" s="91">
        <v>2001011</v>
      </c>
      <c r="B4782" s="46" t="s">
        <v>97</v>
      </c>
      <c r="C4782" s="46">
        <v>201</v>
      </c>
      <c r="D4782" s="44" t="s">
        <v>152</v>
      </c>
      <c r="E4782" s="44">
        <v>172900</v>
      </c>
      <c r="F4782" s="201" t="s">
        <v>263</v>
      </c>
      <c r="G4782" s="44"/>
      <c r="H4782" s="44"/>
      <c r="I4782" s="44">
        <v>-77.94</v>
      </c>
      <c r="J4782" s="203"/>
      <c r="K4782" s="286" t="s">
        <v>164</v>
      </c>
      <c r="L4782" s="94"/>
    </row>
    <row r="4783" spans="1:12" ht="15" customHeight="1">
      <c r="A4783" s="91">
        <v>2001011</v>
      </c>
      <c r="B4783" s="46" t="s">
        <v>97</v>
      </c>
      <c r="C4783" s="46">
        <v>201</v>
      </c>
      <c r="D4783" s="44" t="s">
        <v>152</v>
      </c>
      <c r="E4783" s="44">
        <v>172900</v>
      </c>
      <c r="F4783" s="201" t="s">
        <v>263</v>
      </c>
      <c r="G4783" s="44"/>
      <c r="H4783" s="44"/>
      <c r="I4783" s="44">
        <v>-409.05</v>
      </c>
      <c r="J4783" s="203"/>
      <c r="K4783" s="286" t="s">
        <v>164</v>
      </c>
      <c r="L4783" s="94"/>
    </row>
    <row r="4784" spans="1:12" ht="15" customHeight="1">
      <c r="A4784" s="91">
        <v>2001011</v>
      </c>
      <c r="B4784" s="46" t="s">
        <v>97</v>
      </c>
      <c r="C4784" s="46">
        <v>201</v>
      </c>
      <c r="D4784" s="44" t="s">
        <v>152</v>
      </c>
      <c r="E4784" s="44">
        <v>172900</v>
      </c>
      <c r="F4784" s="201" t="s">
        <v>263</v>
      </c>
      <c r="G4784" s="44"/>
      <c r="H4784" s="44"/>
      <c r="I4784" s="44">
        <v>-459.14</v>
      </c>
      <c r="J4784" s="203"/>
      <c r="K4784" s="286" t="s">
        <v>164</v>
      </c>
      <c r="L4784" s="94"/>
    </row>
    <row r="4785" spans="1:12" ht="15" customHeight="1">
      <c r="A4785" s="91">
        <v>2001011</v>
      </c>
      <c r="B4785" s="46" t="s">
        <v>97</v>
      </c>
      <c r="C4785" s="46">
        <v>201</v>
      </c>
      <c r="D4785" s="44" t="s">
        <v>152</v>
      </c>
      <c r="E4785" s="44">
        <v>172900</v>
      </c>
      <c r="F4785" s="201" t="s">
        <v>263</v>
      </c>
      <c r="G4785" s="44"/>
      <c r="H4785" s="44"/>
      <c r="I4785" s="44">
        <v>-198.85</v>
      </c>
      <c r="J4785" s="203"/>
      <c r="K4785" s="286" t="s">
        <v>164</v>
      </c>
      <c r="L4785" s="94"/>
    </row>
    <row r="4786" spans="1:12" ht="15" customHeight="1">
      <c r="A4786" s="91">
        <v>2001011</v>
      </c>
      <c r="B4786" s="46" t="s">
        <v>97</v>
      </c>
      <c r="C4786" s="46">
        <v>201</v>
      </c>
      <c r="D4786" s="44" t="s">
        <v>152</v>
      </c>
      <c r="E4786" s="44">
        <v>172900</v>
      </c>
      <c r="F4786" s="201" t="s">
        <v>263</v>
      </c>
      <c r="G4786" s="44"/>
      <c r="H4786" s="44"/>
      <c r="I4786" s="44">
        <v>-342.86</v>
      </c>
      <c r="J4786" s="203"/>
      <c r="K4786" s="286" t="s">
        <v>164</v>
      </c>
      <c r="L4786" s="94"/>
    </row>
    <row r="4787" spans="1:12" ht="15" customHeight="1">
      <c r="A4787" s="91">
        <v>2001011</v>
      </c>
      <c r="B4787" s="46" t="s">
        <v>97</v>
      </c>
      <c r="C4787" s="46">
        <v>201</v>
      </c>
      <c r="D4787" s="44" t="s">
        <v>152</v>
      </c>
      <c r="E4787" s="44">
        <v>172900</v>
      </c>
      <c r="F4787" s="201" t="s">
        <v>263</v>
      </c>
      <c r="G4787" s="44"/>
      <c r="H4787" s="44"/>
      <c r="I4787" s="44">
        <v>-441.06</v>
      </c>
      <c r="J4787" s="203"/>
      <c r="K4787" s="286" t="s">
        <v>164</v>
      </c>
      <c r="L4787" s="94"/>
    </row>
    <row r="4788" spans="1:12" ht="15" customHeight="1">
      <c r="A4788" s="91">
        <v>2001011</v>
      </c>
      <c r="B4788" s="46" t="s">
        <v>97</v>
      </c>
      <c r="C4788" s="46">
        <v>201</v>
      </c>
      <c r="D4788" s="44" t="s">
        <v>152</v>
      </c>
      <c r="E4788" s="44">
        <v>172900</v>
      </c>
      <c r="F4788" s="201" t="s">
        <v>263</v>
      </c>
      <c r="G4788" s="44"/>
      <c r="H4788" s="44"/>
      <c r="I4788" s="44">
        <v>-9.2799999999999994</v>
      </c>
      <c r="J4788" s="203"/>
      <c r="K4788" s="286" t="s">
        <v>164</v>
      </c>
      <c r="L4788" s="94"/>
    </row>
    <row r="4789" spans="1:12" ht="15" customHeight="1">
      <c r="A4789" s="91">
        <v>2001011</v>
      </c>
      <c r="B4789" s="46" t="s">
        <v>97</v>
      </c>
      <c r="C4789" s="46">
        <v>201</v>
      </c>
      <c r="D4789" s="44" t="s">
        <v>152</v>
      </c>
      <c r="E4789" s="44">
        <v>172900</v>
      </c>
      <c r="F4789" s="201" t="s">
        <v>263</v>
      </c>
      <c r="G4789" s="44"/>
      <c r="H4789" s="44"/>
      <c r="I4789" s="44">
        <v>-132.07</v>
      </c>
      <c r="J4789" s="203"/>
      <c r="K4789" s="286" t="s">
        <v>164</v>
      </c>
      <c r="L4789" s="94"/>
    </row>
    <row r="4790" spans="1:12" ht="15" customHeight="1">
      <c r="A4790" s="91">
        <v>2001041</v>
      </c>
      <c r="B4790" s="46" t="s">
        <v>98</v>
      </c>
      <c r="C4790" s="46">
        <v>201</v>
      </c>
      <c r="D4790" s="44" t="s">
        <v>152</v>
      </c>
      <c r="E4790" s="44">
        <v>172900</v>
      </c>
      <c r="F4790" s="201" t="s">
        <v>263</v>
      </c>
      <c r="G4790" s="44"/>
      <c r="H4790" s="44"/>
      <c r="I4790" s="44">
        <v>-93.8</v>
      </c>
      <c r="J4790" s="203"/>
      <c r="K4790" s="286" t="s">
        <v>164</v>
      </c>
      <c r="L4790" s="94"/>
    </row>
    <row r="4791" spans="1:12" ht="15" customHeight="1">
      <c r="A4791" s="91">
        <v>2001051</v>
      </c>
      <c r="B4791" s="46" t="s">
        <v>87</v>
      </c>
      <c r="C4791" s="46">
        <v>201</v>
      </c>
      <c r="D4791" s="44" t="s">
        <v>152</v>
      </c>
      <c r="E4791" s="44">
        <v>172900</v>
      </c>
      <c r="F4791" s="201" t="s">
        <v>263</v>
      </c>
      <c r="G4791" s="44"/>
      <c r="H4791" s="44"/>
      <c r="I4791" s="44">
        <v>-653.03</v>
      </c>
      <c r="J4791" s="203"/>
      <c r="K4791" s="286" t="s">
        <v>164</v>
      </c>
      <c r="L4791" s="94"/>
    </row>
    <row r="4792" spans="1:12" ht="15" customHeight="1">
      <c r="A4792" s="91">
        <v>2001051</v>
      </c>
      <c r="B4792" s="46" t="s">
        <v>87</v>
      </c>
      <c r="C4792" s="46">
        <v>201</v>
      </c>
      <c r="D4792" s="44" t="s">
        <v>152</v>
      </c>
      <c r="E4792" s="44">
        <v>172900</v>
      </c>
      <c r="F4792" s="201" t="s">
        <v>263</v>
      </c>
      <c r="G4792" s="44"/>
      <c r="H4792" s="44"/>
      <c r="I4792" s="44">
        <v>-46.75</v>
      </c>
      <c r="J4792" s="203"/>
      <c r="K4792" s="286" t="s">
        <v>164</v>
      </c>
      <c r="L4792" s="94"/>
    </row>
    <row r="4793" spans="1:12" ht="15" customHeight="1">
      <c r="A4793" s="91">
        <v>2001041</v>
      </c>
      <c r="B4793" s="46" t="s">
        <v>98</v>
      </c>
      <c r="C4793" s="46">
        <v>201</v>
      </c>
      <c r="D4793" s="44" t="s">
        <v>152</v>
      </c>
      <c r="E4793" s="44">
        <v>172900</v>
      </c>
      <c r="F4793" s="201" t="s">
        <v>263</v>
      </c>
      <c r="G4793" s="44"/>
      <c r="H4793" s="44"/>
      <c r="I4793" s="44">
        <v>-105.15</v>
      </c>
      <c r="J4793" s="203"/>
      <c r="K4793" s="286" t="s">
        <v>164</v>
      </c>
      <c r="L4793" s="94"/>
    </row>
    <row r="4794" spans="1:12" ht="15" customHeight="1">
      <c r="A4794" s="91">
        <v>2001041</v>
      </c>
      <c r="B4794" s="46" t="s">
        <v>98</v>
      </c>
      <c r="C4794" s="46">
        <v>201</v>
      </c>
      <c r="D4794" s="44" t="s">
        <v>152</v>
      </c>
      <c r="E4794" s="44">
        <v>172900</v>
      </c>
      <c r="F4794" s="201" t="s">
        <v>263</v>
      </c>
      <c r="G4794" s="44"/>
      <c r="H4794" s="44"/>
      <c r="I4794" s="44">
        <v>-1421.75</v>
      </c>
      <c r="J4794" s="203"/>
      <c r="K4794" s="286" t="s">
        <v>164</v>
      </c>
      <c r="L4794" s="94"/>
    </row>
    <row r="4795" spans="1:12" ht="15" customHeight="1">
      <c r="A4795" s="91">
        <v>2001021</v>
      </c>
      <c r="B4795" s="46" t="s">
        <v>89</v>
      </c>
      <c r="C4795" s="46">
        <v>201</v>
      </c>
      <c r="D4795" s="44" t="s">
        <v>152</v>
      </c>
      <c r="E4795" s="44">
        <v>172900</v>
      </c>
      <c r="F4795" s="201" t="s">
        <v>263</v>
      </c>
      <c r="G4795" s="44"/>
      <c r="H4795" s="44"/>
      <c r="I4795" s="44">
        <v>-390.79</v>
      </c>
      <c r="J4795" s="203"/>
      <c r="K4795" s="286" t="s">
        <v>164</v>
      </c>
      <c r="L4795" s="94"/>
    </row>
    <row r="4796" spans="1:12" ht="15" customHeight="1">
      <c r="A4796" s="91">
        <v>2001021</v>
      </c>
      <c r="B4796" s="46" t="s">
        <v>89</v>
      </c>
      <c r="C4796" s="46">
        <v>201</v>
      </c>
      <c r="D4796" s="44" t="s">
        <v>152</v>
      </c>
      <c r="E4796" s="44">
        <v>172900</v>
      </c>
      <c r="F4796" s="201" t="s">
        <v>263</v>
      </c>
      <c r="G4796" s="44"/>
      <c r="H4796" s="44"/>
      <c r="I4796" s="44">
        <v>-102.82</v>
      </c>
      <c r="J4796" s="203"/>
      <c r="K4796" s="286" t="s">
        <v>164</v>
      </c>
      <c r="L4796" s="94"/>
    </row>
    <row r="4797" spans="1:12" ht="15" customHeight="1">
      <c r="A4797" s="91">
        <v>2001021</v>
      </c>
      <c r="B4797" s="46" t="s">
        <v>89</v>
      </c>
      <c r="C4797" s="46">
        <v>201</v>
      </c>
      <c r="D4797" s="44" t="s">
        <v>152</v>
      </c>
      <c r="E4797" s="44">
        <v>172900</v>
      </c>
      <c r="F4797" s="201" t="s">
        <v>263</v>
      </c>
      <c r="G4797" s="44"/>
      <c r="H4797" s="44"/>
      <c r="I4797" s="44">
        <v>-131.25</v>
      </c>
      <c r="J4797" s="203"/>
      <c r="K4797" s="286" t="s">
        <v>164</v>
      </c>
      <c r="L4797" s="94"/>
    </row>
    <row r="4798" spans="1:12" ht="15" customHeight="1">
      <c r="A4798" s="91">
        <v>2001021</v>
      </c>
      <c r="B4798" s="46" t="s">
        <v>89</v>
      </c>
      <c r="C4798" s="46">
        <v>201</v>
      </c>
      <c r="D4798" s="44" t="s">
        <v>152</v>
      </c>
      <c r="E4798" s="44">
        <v>172900</v>
      </c>
      <c r="F4798" s="201" t="s">
        <v>263</v>
      </c>
      <c r="G4798" s="44"/>
      <c r="H4798" s="44"/>
      <c r="I4798" s="44">
        <v>-195</v>
      </c>
      <c r="J4798" s="203"/>
      <c r="K4798" s="286" t="s">
        <v>164</v>
      </c>
      <c r="L4798" s="94"/>
    </row>
    <row r="4799" spans="1:12" ht="15" customHeight="1">
      <c r="A4799" s="91">
        <v>2001011</v>
      </c>
      <c r="B4799" s="46" t="s">
        <v>97</v>
      </c>
      <c r="C4799" s="46">
        <v>201</v>
      </c>
      <c r="D4799" s="44" t="s">
        <v>152</v>
      </c>
      <c r="E4799" s="44">
        <v>172900</v>
      </c>
      <c r="F4799" s="201" t="s">
        <v>263</v>
      </c>
      <c r="G4799" s="44"/>
      <c r="H4799" s="44"/>
      <c r="I4799" s="44">
        <v>-592.66</v>
      </c>
      <c r="J4799" s="203"/>
      <c r="K4799" s="286" t="s">
        <v>164</v>
      </c>
      <c r="L4799" s="94"/>
    </row>
    <row r="4800" spans="1:12" ht="15" customHeight="1">
      <c r="A4800" s="91">
        <v>2001011</v>
      </c>
      <c r="B4800" s="46" t="s">
        <v>97</v>
      </c>
      <c r="C4800" s="46">
        <v>201</v>
      </c>
      <c r="D4800" s="44" t="s">
        <v>152</v>
      </c>
      <c r="E4800" s="44">
        <v>172900</v>
      </c>
      <c r="F4800" s="201" t="s">
        <v>263</v>
      </c>
      <c r="G4800" s="44"/>
      <c r="H4800" s="44"/>
      <c r="I4800" s="44">
        <v>-364.77</v>
      </c>
      <c r="J4800" s="203"/>
      <c r="K4800" s="286" t="s">
        <v>164</v>
      </c>
      <c r="L4800" s="94"/>
    </row>
    <row r="4801" spans="1:12" ht="15" customHeight="1">
      <c r="A4801" s="91">
        <v>2001011</v>
      </c>
      <c r="B4801" s="46" t="s">
        <v>97</v>
      </c>
      <c r="C4801" s="46">
        <v>201</v>
      </c>
      <c r="D4801" s="44" t="s">
        <v>152</v>
      </c>
      <c r="E4801" s="44">
        <v>172900</v>
      </c>
      <c r="F4801" s="201" t="s">
        <v>263</v>
      </c>
      <c r="G4801" s="44"/>
      <c r="H4801" s="44"/>
      <c r="I4801" s="44">
        <v>-5587</v>
      </c>
      <c r="J4801" s="203"/>
      <c r="K4801" s="286" t="s">
        <v>164</v>
      </c>
      <c r="L4801" s="94"/>
    </row>
    <row r="4802" spans="1:12" ht="15" customHeight="1">
      <c r="A4802" s="91">
        <v>2001011</v>
      </c>
      <c r="B4802" s="46" t="s">
        <v>97</v>
      </c>
      <c r="C4802" s="46">
        <v>201</v>
      </c>
      <c r="D4802" s="44" t="s">
        <v>152</v>
      </c>
      <c r="E4802" s="44">
        <v>172900</v>
      </c>
      <c r="F4802" s="201" t="s">
        <v>263</v>
      </c>
      <c r="G4802" s="44"/>
      <c r="H4802" s="44"/>
      <c r="I4802" s="44">
        <v>-3100</v>
      </c>
      <c r="J4802" s="203"/>
      <c r="K4802" s="286" t="s">
        <v>164</v>
      </c>
      <c r="L4802" s="94"/>
    </row>
    <row r="4803" spans="1:12" ht="15" customHeight="1">
      <c r="A4803" s="91">
        <v>2001011</v>
      </c>
      <c r="B4803" s="46" t="s">
        <v>97</v>
      </c>
      <c r="C4803" s="46">
        <v>201</v>
      </c>
      <c r="D4803" s="44" t="s">
        <v>152</v>
      </c>
      <c r="E4803" s="44">
        <v>172900</v>
      </c>
      <c r="F4803" s="201" t="s">
        <v>263</v>
      </c>
      <c r="G4803" s="44"/>
      <c r="H4803" s="44"/>
      <c r="I4803" s="44">
        <v>-183.17</v>
      </c>
      <c r="J4803" s="203"/>
      <c r="K4803" s="286" t="s">
        <v>164</v>
      </c>
      <c r="L4803" s="94"/>
    </row>
    <row r="4804" spans="1:12" ht="15" customHeight="1">
      <c r="A4804" s="91">
        <v>2001011</v>
      </c>
      <c r="B4804" s="46" t="s">
        <v>97</v>
      </c>
      <c r="C4804" s="46">
        <v>201</v>
      </c>
      <c r="D4804" s="44" t="s">
        <v>152</v>
      </c>
      <c r="E4804" s="44">
        <v>172900</v>
      </c>
      <c r="F4804" s="201" t="s">
        <v>263</v>
      </c>
      <c r="G4804" s="44"/>
      <c r="H4804" s="44"/>
      <c r="I4804" s="44">
        <v>-48.12</v>
      </c>
      <c r="J4804" s="203"/>
      <c r="K4804" s="286" t="s">
        <v>164</v>
      </c>
      <c r="L4804" s="94"/>
    </row>
    <row r="4805" spans="1:12" ht="15" customHeight="1">
      <c r="A4805" s="91">
        <v>2001011</v>
      </c>
      <c r="B4805" s="46" t="s">
        <v>97</v>
      </c>
      <c r="C4805" s="46">
        <v>201</v>
      </c>
      <c r="D4805" s="44" t="s">
        <v>152</v>
      </c>
      <c r="E4805" s="44">
        <v>172900</v>
      </c>
      <c r="F4805" s="201" t="s">
        <v>263</v>
      </c>
      <c r="G4805" s="44"/>
      <c r="H4805" s="44"/>
      <c r="I4805" s="44">
        <v>-2086.71</v>
      </c>
      <c r="J4805" s="203"/>
      <c r="K4805" s="286" t="s">
        <v>164</v>
      </c>
      <c r="L4805" s="94"/>
    </row>
    <row r="4806" spans="1:12" ht="15" customHeight="1">
      <c r="A4806" s="91">
        <v>2001011</v>
      </c>
      <c r="B4806" s="46" t="s">
        <v>97</v>
      </c>
      <c r="C4806" s="46">
        <v>201</v>
      </c>
      <c r="D4806" s="44" t="s">
        <v>152</v>
      </c>
      <c r="E4806" s="44">
        <v>172900</v>
      </c>
      <c r="F4806" s="201" t="s">
        <v>263</v>
      </c>
      <c r="G4806" s="44"/>
      <c r="H4806" s="44"/>
      <c r="I4806" s="44">
        <v>-24.06</v>
      </c>
      <c r="J4806" s="203"/>
      <c r="K4806" s="286" t="s">
        <v>164</v>
      </c>
      <c r="L4806" s="94"/>
    </row>
    <row r="4807" spans="1:12" ht="15" customHeight="1">
      <c r="A4807" s="91">
        <v>2001011</v>
      </c>
      <c r="B4807" s="46" t="s">
        <v>97</v>
      </c>
      <c r="C4807" s="46">
        <v>201</v>
      </c>
      <c r="D4807" s="44" t="s">
        <v>152</v>
      </c>
      <c r="E4807" s="44">
        <v>172900</v>
      </c>
      <c r="F4807" s="201" t="s">
        <v>263</v>
      </c>
      <c r="G4807" s="44"/>
      <c r="H4807" s="44"/>
      <c r="I4807" s="44">
        <v>-31.26</v>
      </c>
      <c r="J4807" s="203"/>
      <c r="K4807" s="286" t="s">
        <v>164</v>
      </c>
      <c r="L4807" s="94"/>
    </row>
    <row r="4808" spans="1:12" ht="15" customHeight="1">
      <c r="A4808" s="91">
        <v>2001011</v>
      </c>
      <c r="B4808" s="46" t="s">
        <v>97</v>
      </c>
      <c r="C4808" s="46">
        <v>201</v>
      </c>
      <c r="D4808" s="44" t="s">
        <v>152</v>
      </c>
      <c r="E4808" s="44">
        <v>172900</v>
      </c>
      <c r="F4808" s="201" t="s">
        <v>263</v>
      </c>
      <c r="G4808" s="44"/>
      <c r="H4808" s="44"/>
      <c r="I4808" s="44">
        <v>-210</v>
      </c>
      <c r="J4808" s="203"/>
      <c r="K4808" s="286" t="s">
        <v>164</v>
      </c>
      <c r="L4808" s="94"/>
    </row>
    <row r="4809" spans="1:12" ht="15" customHeight="1">
      <c r="A4809" s="91">
        <v>2001021</v>
      </c>
      <c r="B4809" s="46" t="s">
        <v>89</v>
      </c>
      <c r="C4809" s="46">
        <v>201</v>
      </c>
      <c r="D4809" s="44" t="s">
        <v>152</v>
      </c>
      <c r="E4809" s="44">
        <v>172900</v>
      </c>
      <c r="F4809" s="201" t="s">
        <v>263</v>
      </c>
      <c r="G4809" s="44"/>
      <c r="H4809" s="44"/>
      <c r="I4809" s="44">
        <v>-620</v>
      </c>
      <c r="J4809" s="203"/>
      <c r="K4809" s="286" t="s">
        <v>164</v>
      </c>
      <c r="L4809" s="94"/>
    </row>
    <row r="4810" spans="1:12" ht="15" customHeight="1">
      <c r="A4810" s="91">
        <v>2001021</v>
      </c>
      <c r="B4810" s="46" t="s">
        <v>89</v>
      </c>
      <c r="C4810" s="46">
        <v>201</v>
      </c>
      <c r="D4810" s="44" t="s">
        <v>152</v>
      </c>
      <c r="E4810" s="44">
        <v>172900</v>
      </c>
      <c r="F4810" s="201" t="s">
        <v>263</v>
      </c>
      <c r="G4810" s="44"/>
      <c r="H4810" s="44"/>
      <c r="I4810" s="44">
        <v>-3423.98</v>
      </c>
      <c r="J4810" s="203"/>
      <c r="K4810" s="286" t="s">
        <v>164</v>
      </c>
      <c r="L4810" s="94"/>
    </row>
    <row r="4811" spans="1:12" ht="15" customHeight="1">
      <c r="A4811" s="91">
        <v>2001021</v>
      </c>
      <c r="B4811" s="46" t="s">
        <v>89</v>
      </c>
      <c r="C4811" s="46">
        <v>201</v>
      </c>
      <c r="D4811" s="44" t="s">
        <v>152</v>
      </c>
      <c r="E4811" s="44">
        <v>172900</v>
      </c>
      <c r="F4811" s="201" t="s">
        <v>263</v>
      </c>
      <c r="G4811" s="44"/>
      <c r="H4811" s="44"/>
      <c r="I4811" s="44">
        <v>-306</v>
      </c>
      <c r="J4811" s="203"/>
      <c r="K4811" s="286" t="s">
        <v>164</v>
      </c>
      <c r="L4811" s="94"/>
    </row>
    <row r="4812" spans="1:12" ht="15" customHeight="1">
      <c r="A4812" s="91">
        <v>2001021</v>
      </c>
      <c r="B4812" s="46" t="s">
        <v>89</v>
      </c>
      <c r="C4812" s="46">
        <v>201</v>
      </c>
      <c r="D4812" s="44" t="s">
        <v>152</v>
      </c>
      <c r="E4812" s="44">
        <v>172900</v>
      </c>
      <c r="F4812" s="201" t="s">
        <v>263</v>
      </c>
      <c r="G4812" s="44"/>
      <c r="H4812" s="44"/>
      <c r="I4812" s="44">
        <v>-75</v>
      </c>
      <c r="J4812" s="203"/>
      <c r="K4812" s="286" t="s">
        <v>164</v>
      </c>
      <c r="L4812" s="96"/>
    </row>
    <row r="4813" spans="1:12" ht="15" customHeight="1">
      <c r="A4813" s="91">
        <v>2001021</v>
      </c>
      <c r="B4813" s="46" t="s">
        <v>89</v>
      </c>
      <c r="C4813" s="46">
        <v>201</v>
      </c>
      <c r="D4813" s="44" t="s">
        <v>152</v>
      </c>
      <c r="E4813" s="44">
        <v>172900</v>
      </c>
      <c r="F4813" s="201" t="s">
        <v>263</v>
      </c>
      <c r="G4813" s="44"/>
      <c r="H4813" s="44"/>
      <c r="I4813" s="44">
        <v>-95.99</v>
      </c>
      <c r="J4813" s="203"/>
      <c r="K4813" s="286" t="s">
        <v>164</v>
      </c>
      <c r="L4813" s="94"/>
    </row>
    <row r="4814" spans="1:12" ht="15" customHeight="1">
      <c r="A4814" s="91">
        <v>2001021</v>
      </c>
      <c r="B4814" s="46" t="s">
        <v>89</v>
      </c>
      <c r="C4814" s="46">
        <v>201</v>
      </c>
      <c r="D4814" s="44" t="s">
        <v>152</v>
      </c>
      <c r="E4814" s="44">
        <v>172900</v>
      </c>
      <c r="F4814" s="201" t="s">
        <v>263</v>
      </c>
      <c r="G4814" s="44"/>
      <c r="H4814" s="44"/>
      <c r="I4814" s="44">
        <v>-650.29999999999995</v>
      </c>
      <c r="J4814" s="203"/>
      <c r="K4814" s="286" t="s">
        <v>164</v>
      </c>
      <c r="L4814" s="94"/>
    </row>
    <row r="4815" spans="1:12" ht="15" customHeight="1">
      <c r="A4815" s="91">
        <v>2001021</v>
      </c>
      <c r="B4815" s="46" t="s">
        <v>89</v>
      </c>
      <c r="C4815" s="46">
        <v>201</v>
      </c>
      <c r="D4815" s="44" t="s">
        <v>152</v>
      </c>
      <c r="E4815" s="44">
        <v>172900</v>
      </c>
      <c r="F4815" s="201" t="s">
        <v>263</v>
      </c>
      <c r="G4815" s="44"/>
      <c r="H4815" s="44"/>
      <c r="I4815" s="44">
        <v>-816.35</v>
      </c>
      <c r="J4815" s="203"/>
      <c r="K4815" s="286" t="s">
        <v>164</v>
      </c>
      <c r="L4815" s="94"/>
    </row>
    <row r="4816" spans="1:12" ht="15" customHeight="1">
      <c r="A4816" s="91">
        <v>2001051</v>
      </c>
      <c r="B4816" s="46" t="s">
        <v>87</v>
      </c>
      <c r="C4816" s="46">
        <v>201</v>
      </c>
      <c r="D4816" s="44" t="s">
        <v>152</v>
      </c>
      <c r="E4816" s="44">
        <v>172900</v>
      </c>
      <c r="F4816" s="201" t="s">
        <v>263</v>
      </c>
      <c r="G4816" s="44"/>
      <c r="H4816" s="44"/>
      <c r="I4816" s="44">
        <v>-329.15</v>
      </c>
      <c r="J4816" s="203"/>
      <c r="K4816" s="286" t="s">
        <v>164</v>
      </c>
      <c r="L4816" s="94"/>
    </row>
    <row r="4817" spans="1:12" ht="15" customHeight="1">
      <c r="A4817" s="91">
        <v>2001051</v>
      </c>
      <c r="B4817" s="46" t="s">
        <v>87</v>
      </c>
      <c r="C4817" s="46">
        <v>201</v>
      </c>
      <c r="D4817" s="44" t="s">
        <v>152</v>
      </c>
      <c r="E4817" s="44">
        <v>172900</v>
      </c>
      <c r="F4817" s="201" t="s">
        <v>263</v>
      </c>
      <c r="G4817" s="44"/>
      <c r="H4817" s="44"/>
      <c r="I4817" s="44">
        <v>-167.55</v>
      </c>
      <c r="J4817" s="203"/>
      <c r="K4817" s="286" t="s">
        <v>164</v>
      </c>
      <c r="L4817" s="94"/>
    </row>
    <row r="4818" spans="1:12" ht="15" customHeight="1">
      <c r="A4818" s="91">
        <v>2001051</v>
      </c>
      <c r="B4818" s="46" t="s">
        <v>87</v>
      </c>
      <c r="C4818" s="46">
        <v>201</v>
      </c>
      <c r="D4818" s="44" t="s">
        <v>152</v>
      </c>
      <c r="E4818" s="44">
        <v>172900</v>
      </c>
      <c r="F4818" s="201" t="s">
        <v>263</v>
      </c>
      <c r="G4818" s="44"/>
      <c r="H4818" s="44"/>
      <c r="I4818" s="44">
        <v>-407.02</v>
      </c>
      <c r="J4818" s="203"/>
      <c r="K4818" s="286" t="s">
        <v>164</v>
      </c>
      <c r="L4818" s="94"/>
    </row>
    <row r="4819" spans="1:12" ht="15" customHeight="1">
      <c r="A4819" s="91">
        <v>2001021</v>
      </c>
      <c r="B4819" s="46" t="s">
        <v>89</v>
      </c>
      <c r="C4819" s="46">
        <v>201</v>
      </c>
      <c r="D4819" s="44" t="s">
        <v>152</v>
      </c>
      <c r="E4819" s="44">
        <v>172900</v>
      </c>
      <c r="F4819" s="201" t="s">
        <v>263</v>
      </c>
      <c r="G4819" s="44"/>
      <c r="H4819" s="44"/>
      <c r="I4819" s="44">
        <v>-1394.5</v>
      </c>
      <c r="J4819" s="203"/>
      <c r="K4819" s="286" t="s">
        <v>164</v>
      </c>
      <c r="L4819" s="94"/>
    </row>
    <row r="4820" spans="1:12" ht="15" customHeight="1">
      <c r="A4820" s="91">
        <v>2001051</v>
      </c>
      <c r="B4820" s="46" t="s">
        <v>87</v>
      </c>
      <c r="C4820" s="46">
        <v>201</v>
      </c>
      <c r="D4820" s="44" t="s">
        <v>152</v>
      </c>
      <c r="E4820" s="44">
        <v>172900</v>
      </c>
      <c r="F4820" s="201" t="s">
        <v>263</v>
      </c>
      <c r="G4820" s="44"/>
      <c r="H4820" s="44"/>
      <c r="I4820" s="44">
        <v>-290</v>
      </c>
      <c r="J4820" s="203"/>
      <c r="K4820" s="286" t="s">
        <v>164</v>
      </c>
      <c r="L4820" s="94"/>
    </row>
    <row r="4821" spans="1:12" ht="15" customHeight="1">
      <c r="A4821" s="91">
        <v>2001011</v>
      </c>
      <c r="B4821" s="46" t="s">
        <v>97</v>
      </c>
      <c r="C4821" s="46">
        <v>201</v>
      </c>
      <c r="D4821" s="44" t="s">
        <v>152</v>
      </c>
      <c r="E4821" s="44">
        <v>172900</v>
      </c>
      <c r="F4821" s="201" t="s">
        <v>263</v>
      </c>
      <c r="G4821" s="44"/>
      <c r="H4821" s="44"/>
      <c r="I4821" s="44">
        <v>-2420.25</v>
      </c>
      <c r="J4821" s="203"/>
      <c r="K4821" s="286" t="s">
        <v>164</v>
      </c>
      <c r="L4821" s="94"/>
    </row>
    <row r="4822" spans="1:12" ht="15" customHeight="1">
      <c r="A4822" s="91">
        <v>2001011</v>
      </c>
      <c r="B4822" s="46" t="s">
        <v>97</v>
      </c>
      <c r="C4822" s="46">
        <v>201</v>
      </c>
      <c r="D4822" s="44" t="s">
        <v>152</v>
      </c>
      <c r="E4822" s="44">
        <v>172900</v>
      </c>
      <c r="F4822" s="201" t="s">
        <v>263</v>
      </c>
      <c r="G4822" s="44"/>
      <c r="H4822" s="44"/>
      <c r="I4822" s="44">
        <v>-54.96</v>
      </c>
      <c r="J4822" s="203"/>
      <c r="K4822" s="286" t="s">
        <v>164</v>
      </c>
      <c r="L4822" s="94"/>
    </row>
    <row r="4823" spans="1:12" ht="15" customHeight="1">
      <c r="A4823" s="91">
        <v>2001011</v>
      </c>
      <c r="B4823" s="46" t="s">
        <v>97</v>
      </c>
      <c r="C4823" s="46">
        <v>201</v>
      </c>
      <c r="D4823" s="44" t="s">
        <v>152</v>
      </c>
      <c r="E4823" s="44">
        <v>172900</v>
      </c>
      <c r="F4823" s="201" t="s">
        <v>263</v>
      </c>
      <c r="G4823" s="44"/>
      <c r="H4823" s="44"/>
      <c r="I4823" s="44">
        <v>-477.12</v>
      </c>
      <c r="J4823" s="203"/>
      <c r="K4823" s="286" t="s">
        <v>164</v>
      </c>
      <c r="L4823" s="94"/>
    </row>
    <row r="4824" spans="1:12" ht="15" customHeight="1">
      <c r="A4824" s="91">
        <v>2001011</v>
      </c>
      <c r="B4824" s="46" t="s">
        <v>97</v>
      </c>
      <c r="C4824" s="46">
        <v>201</v>
      </c>
      <c r="D4824" s="44" t="s">
        <v>152</v>
      </c>
      <c r="E4824" s="44">
        <v>172900</v>
      </c>
      <c r="F4824" s="201" t="s">
        <v>263</v>
      </c>
      <c r="G4824" s="44"/>
      <c r="H4824" s="44"/>
      <c r="I4824" s="44">
        <v>-364.52</v>
      </c>
      <c r="J4824" s="203"/>
      <c r="K4824" s="286" t="s">
        <v>164</v>
      </c>
      <c r="L4824" s="94"/>
    </row>
    <row r="4825" spans="1:12" ht="15" customHeight="1">
      <c r="A4825" s="91">
        <v>2001011</v>
      </c>
      <c r="B4825" s="46" t="s">
        <v>97</v>
      </c>
      <c r="C4825" s="46">
        <v>201</v>
      </c>
      <c r="D4825" s="44" t="s">
        <v>152</v>
      </c>
      <c r="E4825" s="44">
        <v>172900</v>
      </c>
      <c r="F4825" s="201" t="s">
        <v>263</v>
      </c>
      <c r="G4825" s="44"/>
      <c r="H4825" s="44"/>
      <c r="I4825" s="44">
        <v>-720</v>
      </c>
      <c r="J4825" s="203"/>
      <c r="K4825" s="286" t="s">
        <v>164</v>
      </c>
      <c r="L4825" s="94"/>
    </row>
    <row r="4826" spans="1:12" ht="15" customHeight="1">
      <c r="A4826" s="91">
        <v>2001011</v>
      </c>
      <c r="B4826" s="46" t="s">
        <v>97</v>
      </c>
      <c r="C4826" s="46">
        <v>201</v>
      </c>
      <c r="D4826" s="44" t="s">
        <v>152</v>
      </c>
      <c r="E4826" s="44">
        <v>172900</v>
      </c>
      <c r="F4826" s="201" t="s">
        <v>263</v>
      </c>
      <c r="G4826" s="44"/>
      <c r="H4826" s="44"/>
      <c r="I4826" s="44">
        <v>-552.95000000000005</v>
      </c>
      <c r="J4826" s="203"/>
      <c r="K4826" s="286" t="s">
        <v>164</v>
      </c>
      <c r="L4826" s="94"/>
    </row>
    <row r="4827" spans="1:12" ht="15" customHeight="1">
      <c r="A4827" s="91">
        <v>2001011</v>
      </c>
      <c r="B4827" s="46" t="s">
        <v>97</v>
      </c>
      <c r="C4827" s="46">
        <v>201</v>
      </c>
      <c r="D4827" s="44" t="s">
        <v>152</v>
      </c>
      <c r="E4827" s="44">
        <v>172900</v>
      </c>
      <c r="F4827" s="201" t="s">
        <v>263</v>
      </c>
      <c r="G4827" s="44"/>
      <c r="H4827" s="44"/>
      <c r="I4827" s="44">
        <v>-455.83</v>
      </c>
      <c r="J4827" s="203"/>
      <c r="K4827" s="286" t="s">
        <v>164</v>
      </c>
      <c r="L4827" s="94"/>
    </row>
    <row r="4828" spans="1:12" ht="15" customHeight="1">
      <c r="A4828" s="91">
        <v>2001011</v>
      </c>
      <c r="B4828" s="46" t="s">
        <v>97</v>
      </c>
      <c r="C4828" s="46">
        <v>201</v>
      </c>
      <c r="D4828" s="44" t="s">
        <v>152</v>
      </c>
      <c r="E4828" s="44">
        <v>172900</v>
      </c>
      <c r="F4828" s="201" t="s">
        <v>263</v>
      </c>
      <c r="G4828" s="44"/>
      <c r="H4828" s="44"/>
      <c r="I4828" s="44">
        <v>-1611</v>
      </c>
      <c r="J4828" s="203"/>
      <c r="K4828" s="286" t="s">
        <v>164</v>
      </c>
      <c r="L4828" s="94"/>
    </row>
    <row r="4829" spans="1:12" ht="15" customHeight="1">
      <c r="A4829" s="91">
        <v>2001011</v>
      </c>
      <c r="B4829" s="46" t="s">
        <v>97</v>
      </c>
      <c r="C4829" s="46">
        <v>201</v>
      </c>
      <c r="D4829" s="44" t="s">
        <v>152</v>
      </c>
      <c r="E4829" s="44">
        <v>172900</v>
      </c>
      <c r="F4829" s="201" t="s">
        <v>263</v>
      </c>
      <c r="G4829" s="44"/>
      <c r="H4829" s="44"/>
      <c r="I4829" s="44">
        <v>-291.86</v>
      </c>
      <c r="J4829" s="203"/>
      <c r="K4829" s="286" t="s">
        <v>164</v>
      </c>
      <c r="L4829" s="94"/>
    </row>
    <row r="4830" spans="1:12" ht="15" customHeight="1">
      <c r="A4830" s="91">
        <v>2001011</v>
      </c>
      <c r="B4830" s="46" t="s">
        <v>97</v>
      </c>
      <c r="C4830" s="46">
        <v>201</v>
      </c>
      <c r="D4830" s="44" t="s">
        <v>152</v>
      </c>
      <c r="E4830" s="44">
        <v>172900</v>
      </c>
      <c r="F4830" s="201" t="s">
        <v>263</v>
      </c>
      <c r="G4830" s="44"/>
      <c r="H4830" s="44"/>
      <c r="I4830" s="44">
        <v>-24.06</v>
      </c>
      <c r="J4830" s="203"/>
      <c r="K4830" s="286" t="s">
        <v>164</v>
      </c>
      <c r="L4830" s="94"/>
    </row>
    <row r="4831" spans="1:12" ht="15" customHeight="1">
      <c r="A4831" s="91">
        <v>2001011</v>
      </c>
      <c r="B4831" s="46" t="s">
        <v>97</v>
      </c>
      <c r="C4831" s="46">
        <v>201</v>
      </c>
      <c r="D4831" s="44" t="s">
        <v>152</v>
      </c>
      <c r="E4831" s="44">
        <v>172900</v>
      </c>
      <c r="F4831" s="201" t="s">
        <v>263</v>
      </c>
      <c r="G4831" s="44"/>
      <c r="H4831" s="44"/>
      <c r="I4831" s="44">
        <v>-207.37</v>
      </c>
      <c r="J4831" s="203"/>
      <c r="K4831" s="286" t="s">
        <v>164</v>
      </c>
      <c r="L4831" s="94"/>
    </row>
    <row r="4832" spans="1:12" ht="15" customHeight="1">
      <c r="A4832" s="91">
        <v>2001021</v>
      </c>
      <c r="B4832" s="46" t="s">
        <v>89</v>
      </c>
      <c r="C4832" s="46">
        <v>201</v>
      </c>
      <c r="D4832" s="44" t="s">
        <v>152</v>
      </c>
      <c r="E4832" s="44">
        <v>172900</v>
      </c>
      <c r="F4832" s="201" t="s">
        <v>263</v>
      </c>
      <c r="G4832" s="44"/>
      <c r="H4832" s="44"/>
      <c r="I4832" s="44">
        <v>-131.25</v>
      </c>
      <c r="J4832" s="203"/>
      <c r="K4832" s="286" t="s">
        <v>164</v>
      </c>
      <c r="L4832" s="94"/>
    </row>
    <row r="4833" spans="1:12" ht="15" customHeight="1">
      <c r="A4833" s="91">
        <v>2001021</v>
      </c>
      <c r="B4833" s="46" t="s">
        <v>89</v>
      </c>
      <c r="C4833" s="46">
        <v>201</v>
      </c>
      <c r="D4833" s="44" t="s">
        <v>152</v>
      </c>
      <c r="E4833" s="44">
        <v>172900</v>
      </c>
      <c r="F4833" s="201" t="s">
        <v>263</v>
      </c>
      <c r="G4833" s="44"/>
      <c r="H4833" s="44"/>
      <c r="I4833" s="44">
        <v>-715</v>
      </c>
      <c r="J4833" s="203"/>
      <c r="K4833" s="286" t="s">
        <v>164</v>
      </c>
      <c r="L4833" s="94"/>
    </row>
    <row r="4834" spans="1:12" ht="15" customHeight="1">
      <c r="A4834" s="91">
        <v>2001021</v>
      </c>
      <c r="B4834" s="46" t="s">
        <v>89</v>
      </c>
      <c r="C4834" s="46">
        <v>201</v>
      </c>
      <c r="D4834" s="44" t="s">
        <v>152</v>
      </c>
      <c r="E4834" s="44">
        <v>172900</v>
      </c>
      <c r="F4834" s="201" t="s">
        <v>263</v>
      </c>
      <c r="G4834" s="44"/>
      <c r="H4834" s="44"/>
      <c r="I4834" s="44">
        <v>-380.6</v>
      </c>
      <c r="J4834" s="203"/>
      <c r="K4834" s="286" t="s">
        <v>164</v>
      </c>
      <c r="L4834" s="94"/>
    </row>
    <row r="4835" spans="1:12" ht="15" customHeight="1">
      <c r="A4835" s="91">
        <v>2001041</v>
      </c>
      <c r="B4835" s="46" t="s">
        <v>98</v>
      </c>
      <c r="C4835" s="46">
        <v>201</v>
      </c>
      <c r="D4835" s="44" t="s">
        <v>152</v>
      </c>
      <c r="E4835" s="44">
        <v>172900</v>
      </c>
      <c r="F4835" s="201" t="s">
        <v>263</v>
      </c>
      <c r="G4835" s="44"/>
      <c r="H4835" s="44"/>
      <c r="I4835" s="44">
        <v>-66</v>
      </c>
      <c r="J4835" s="203"/>
      <c r="K4835" s="286" t="s">
        <v>164</v>
      </c>
      <c r="L4835" s="94"/>
    </row>
    <row r="4836" spans="1:12" ht="15" customHeight="1">
      <c r="A4836" s="91">
        <v>2001041</v>
      </c>
      <c r="B4836" s="46" t="s">
        <v>98</v>
      </c>
      <c r="C4836" s="46">
        <v>201</v>
      </c>
      <c r="D4836" s="44" t="s">
        <v>152</v>
      </c>
      <c r="E4836" s="44">
        <v>172900</v>
      </c>
      <c r="F4836" s="201" t="s">
        <v>263</v>
      </c>
      <c r="G4836" s="44"/>
      <c r="H4836" s="44"/>
      <c r="I4836" s="44">
        <v>-75</v>
      </c>
      <c r="J4836" s="203"/>
      <c r="K4836" s="286" t="s">
        <v>164</v>
      </c>
      <c r="L4836" s="94"/>
    </row>
    <row r="4837" spans="1:12" ht="15" customHeight="1">
      <c r="A4837" s="91">
        <v>2001041</v>
      </c>
      <c r="B4837" s="46" t="s">
        <v>98</v>
      </c>
      <c r="C4837" s="46">
        <v>201</v>
      </c>
      <c r="D4837" s="44" t="s">
        <v>152</v>
      </c>
      <c r="E4837" s="44">
        <v>172900</v>
      </c>
      <c r="F4837" s="201" t="s">
        <v>263</v>
      </c>
      <c r="G4837" s="44"/>
      <c r="H4837" s="44"/>
      <c r="I4837" s="44">
        <v>-634.33000000000004</v>
      </c>
      <c r="J4837" s="203"/>
      <c r="K4837" s="286" t="s">
        <v>164</v>
      </c>
      <c r="L4837" s="94"/>
    </row>
    <row r="4838" spans="1:12" ht="15" customHeight="1">
      <c r="A4838" s="91">
        <v>2001041</v>
      </c>
      <c r="B4838" s="46" t="s">
        <v>98</v>
      </c>
      <c r="C4838" s="46">
        <v>201</v>
      </c>
      <c r="D4838" s="44" t="s">
        <v>152</v>
      </c>
      <c r="E4838" s="44">
        <v>172900</v>
      </c>
      <c r="F4838" s="201" t="s">
        <v>263</v>
      </c>
      <c r="G4838" s="44"/>
      <c r="H4838" s="44"/>
      <c r="I4838" s="44">
        <v>-697.12</v>
      </c>
      <c r="J4838" s="203"/>
      <c r="K4838" s="286" t="s">
        <v>164</v>
      </c>
      <c r="L4838" s="94"/>
    </row>
    <row r="4839" spans="1:12" ht="15" customHeight="1">
      <c r="A4839" s="91">
        <v>2001041</v>
      </c>
      <c r="B4839" s="46" t="s">
        <v>98</v>
      </c>
      <c r="C4839" s="46">
        <v>201</v>
      </c>
      <c r="D4839" s="44" t="s">
        <v>152</v>
      </c>
      <c r="E4839" s="44">
        <v>172900</v>
      </c>
      <c r="F4839" s="201" t="s">
        <v>263</v>
      </c>
      <c r="G4839" s="44"/>
      <c r="H4839" s="44"/>
      <c r="I4839" s="44">
        <v>-305.58</v>
      </c>
      <c r="J4839" s="203"/>
      <c r="K4839" s="286" t="s">
        <v>164</v>
      </c>
      <c r="L4839" s="94"/>
    </row>
    <row r="4840" spans="1:12" ht="15" customHeight="1">
      <c r="A4840" s="91">
        <v>2001041</v>
      </c>
      <c r="B4840" s="46" t="s">
        <v>98</v>
      </c>
      <c r="C4840" s="46">
        <v>201</v>
      </c>
      <c r="D4840" s="44" t="s">
        <v>152</v>
      </c>
      <c r="E4840" s="44">
        <v>172900</v>
      </c>
      <c r="F4840" s="201" t="s">
        <v>263</v>
      </c>
      <c r="G4840" s="44"/>
      <c r="H4840" s="44"/>
      <c r="I4840" s="44">
        <v>-590.94000000000005</v>
      </c>
      <c r="J4840" s="203"/>
      <c r="K4840" s="286" t="s">
        <v>164</v>
      </c>
      <c r="L4840" s="94"/>
    </row>
    <row r="4841" spans="1:12" ht="15" customHeight="1">
      <c r="A4841" s="91">
        <v>2001041</v>
      </c>
      <c r="B4841" s="46" t="s">
        <v>98</v>
      </c>
      <c r="C4841" s="46">
        <v>201</v>
      </c>
      <c r="D4841" s="44" t="s">
        <v>152</v>
      </c>
      <c r="E4841" s="44">
        <v>172900</v>
      </c>
      <c r="F4841" s="201" t="s">
        <v>263</v>
      </c>
      <c r="G4841" s="44"/>
      <c r="H4841" s="44"/>
      <c r="I4841" s="44">
        <v>-104.89</v>
      </c>
      <c r="J4841" s="203"/>
      <c r="K4841" s="286" t="s">
        <v>164</v>
      </c>
      <c r="L4841" s="94"/>
    </row>
    <row r="4842" spans="1:12" ht="15" customHeight="1">
      <c r="A4842" s="91">
        <v>2001041</v>
      </c>
      <c r="B4842" s="46" t="s">
        <v>98</v>
      </c>
      <c r="C4842" s="46">
        <v>201</v>
      </c>
      <c r="D4842" s="44" t="s">
        <v>152</v>
      </c>
      <c r="E4842" s="44">
        <v>172900</v>
      </c>
      <c r="F4842" s="201" t="s">
        <v>263</v>
      </c>
      <c r="G4842" s="44"/>
      <c r="H4842" s="44"/>
      <c r="I4842" s="44">
        <v>-131.25</v>
      </c>
      <c r="J4842" s="203"/>
      <c r="K4842" s="286" t="s">
        <v>164</v>
      </c>
      <c r="L4842" s="94"/>
    </row>
    <row r="4843" spans="1:12" ht="15" customHeight="1">
      <c r="A4843" s="91">
        <v>2001041</v>
      </c>
      <c r="B4843" s="46" t="s">
        <v>98</v>
      </c>
      <c r="C4843" s="46">
        <v>201</v>
      </c>
      <c r="D4843" s="44" t="s">
        <v>152</v>
      </c>
      <c r="E4843" s="44">
        <v>172900</v>
      </c>
      <c r="F4843" s="201" t="s">
        <v>263</v>
      </c>
      <c r="G4843" s="44"/>
      <c r="H4843" s="44"/>
      <c r="I4843" s="44">
        <v>-173.68</v>
      </c>
      <c r="J4843" s="203"/>
      <c r="K4843" s="286" t="s">
        <v>164</v>
      </c>
      <c r="L4843" s="94"/>
    </row>
    <row r="4844" spans="1:12" ht="15" customHeight="1">
      <c r="A4844" s="91">
        <v>2001051</v>
      </c>
      <c r="B4844" s="46" t="s">
        <v>87</v>
      </c>
      <c r="C4844" s="46">
        <v>201</v>
      </c>
      <c r="D4844" s="44" t="s">
        <v>152</v>
      </c>
      <c r="E4844" s="44">
        <v>172900</v>
      </c>
      <c r="F4844" s="201" t="s">
        <v>263</v>
      </c>
      <c r="G4844" s="44"/>
      <c r="H4844" s="44"/>
      <c r="I4844" s="44">
        <v>-5747.5</v>
      </c>
      <c r="J4844" s="203"/>
      <c r="K4844" s="286" t="s">
        <v>164</v>
      </c>
      <c r="L4844" s="94"/>
    </row>
    <row r="4845" spans="1:12" ht="15" customHeight="1">
      <c r="A4845" s="91">
        <v>2001051</v>
      </c>
      <c r="B4845" s="46" t="s">
        <v>87</v>
      </c>
      <c r="C4845" s="46">
        <v>201</v>
      </c>
      <c r="D4845" s="44" t="s">
        <v>152</v>
      </c>
      <c r="E4845" s="44">
        <v>172900</v>
      </c>
      <c r="F4845" s="201" t="s">
        <v>263</v>
      </c>
      <c r="G4845" s="44"/>
      <c r="H4845" s="44"/>
      <c r="I4845" s="44">
        <v>-59.28</v>
      </c>
      <c r="J4845" s="203"/>
      <c r="K4845" s="286" t="s">
        <v>164</v>
      </c>
      <c r="L4845" s="94"/>
    </row>
    <row r="4846" spans="1:12" ht="15" customHeight="1">
      <c r="A4846" s="91">
        <v>2000010</v>
      </c>
      <c r="B4846" s="46" t="s">
        <v>159</v>
      </c>
      <c r="C4846" s="46">
        <v>201</v>
      </c>
      <c r="D4846" s="44" t="s">
        <v>152</v>
      </c>
      <c r="E4846" s="44">
        <v>172900</v>
      </c>
      <c r="F4846" s="201" t="s">
        <v>263</v>
      </c>
      <c r="G4846" s="44"/>
      <c r="H4846" s="44"/>
      <c r="I4846" s="44">
        <v>-193</v>
      </c>
      <c r="J4846" s="203"/>
      <c r="K4846" s="286" t="s">
        <v>161</v>
      </c>
      <c r="L4846" s="94"/>
    </row>
    <row r="4847" spans="1:12" ht="15" customHeight="1">
      <c r="A4847" s="91">
        <v>2001051</v>
      </c>
      <c r="B4847" s="46" t="s">
        <v>87</v>
      </c>
      <c r="C4847" s="46">
        <v>201</v>
      </c>
      <c r="D4847" s="44" t="s">
        <v>152</v>
      </c>
      <c r="E4847" s="44">
        <v>172900</v>
      </c>
      <c r="F4847" s="201" t="s">
        <v>263</v>
      </c>
      <c r="G4847" s="44"/>
      <c r="H4847" s="44"/>
      <c r="I4847" s="44">
        <v>-2218.5</v>
      </c>
      <c r="J4847" s="203"/>
      <c r="K4847" s="286" t="s">
        <v>164</v>
      </c>
      <c r="L4847" s="94"/>
    </row>
    <row r="4848" spans="1:12" ht="15" customHeight="1">
      <c r="A4848" s="91">
        <v>2001051</v>
      </c>
      <c r="B4848" s="46" t="s">
        <v>87</v>
      </c>
      <c r="C4848" s="46">
        <v>201</v>
      </c>
      <c r="D4848" s="44" t="s">
        <v>152</v>
      </c>
      <c r="E4848" s="44">
        <v>172900</v>
      </c>
      <c r="F4848" s="201" t="s">
        <v>263</v>
      </c>
      <c r="G4848" s="44"/>
      <c r="H4848" s="44"/>
      <c r="I4848" s="44">
        <v>-1264.1500000000001</v>
      </c>
      <c r="J4848" s="203"/>
      <c r="K4848" s="286" t="s">
        <v>164</v>
      </c>
      <c r="L4848" s="94"/>
    </row>
    <row r="4849" spans="1:12" ht="15" customHeight="1">
      <c r="A4849" s="91">
        <v>2001041</v>
      </c>
      <c r="B4849" s="46" t="s">
        <v>98</v>
      </c>
      <c r="C4849" s="46">
        <v>201</v>
      </c>
      <c r="D4849" s="44" t="s">
        <v>152</v>
      </c>
      <c r="E4849" s="44">
        <v>172900</v>
      </c>
      <c r="F4849" s="201" t="s">
        <v>263</v>
      </c>
      <c r="G4849" s="44"/>
      <c r="H4849" s="44"/>
      <c r="I4849" s="44">
        <v>-1557.85</v>
      </c>
      <c r="J4849" s="203"/>
      <c r="K4849" s="286" t="s">
        <v>164</v>
      </c>
      <c r="L4849" s="94"/>
    </row>
    <row r="4850" spans="1:12" ht="15" customHeight="1">
      <c r="A4850" s="91">
        <v>2001041</v>
      </c>
      <c r="B4850" s="46" t="s">
        <v>98</v>
      </c>
      <c r="C4850" s="46">
        <v>201</v>
      </c>
      <c r="D4850" s="44" t="s">
        <v>152</v>
      </c>
      <c r="E4850" s="44">
        <v>172900</v>
      </c>
      <c r="F4850" s="201" t="s">
        <v>263</v>
      </c>
      <c r="G4850" s="44"/>
      <c r="H4850" s="44"/>
      <c r="I4850" s="44">
        <v>-1712.75</v>
      </c>
      <c r="J4850" s="203"/>
      <c r="K4850" s="286" t="s">
        <v>164</v>
      </c>
      <c r="L4850" s="94"/>
    </row>
    <row r="4851" spans="1:12" ht="15" customHeight="1">
      <c r="A4851" s="91">
        <v>2001051</v>
      </c>
      <c r="B4851" s="46" t="s">
        <v>87</v>
      </c>
      <c r="C4851" s="46">
        <v>201</v>
      </c>
      <c r="D4851" s="44" t="s">
        <v>152</v>
      </c>
      <c r="E4851" s="44">
        <v>172900</v>
      </c>
      <c r="F4851" s="201" t="s">
        <v>263</v>
      </c>
      <c r="G4851" s="44"/>
      <c r="H4851" s="44"/>
      <c r="I4851" s="44">
        <v>-1318.57</v>
      </c>
      <c r="J4851" s="203"/>
      <c r="K4851" s="286" t="s">
        <v>164</v>
      </c>
      <c r="L4851" s="94"/>
    </row>
    <row r="4852" spans="1:12" ht="15" customHeight="1">
      <c r="A4852" s="91">
        <v>2001021</v>
      </c>
      <c r="B4852" s="46" t="s">
        <v>89</v>
      </c>
      <c r="C4852" s="46">
        <v>201</v>
      </c>
      <c r="D4852" s="44" t="s">
        <v>152</v>
      </c>
      <c r="E4852" s="44">
        <v>172900</v>
      </c>
      <c r="F4852" s="201" t="s">
        <v>263</v>
      </c>
      <c r="G4852" s="44"/>
      <c r="H4852" s="44"/>
      <c r="I4852" s="44">
        <v>-182.88</v>
      </c>
      <c r="J4852" s="203"/>
      <c r="K4852" s="286" t="s">
        <v>164</v>
      </c>
      <c r="L4852" s="94"/>
    </row>
    <row r="4853" spans="1:12" ht="15" customHeight="1">
      <c r="A4853" s="91">
        <v>2001021</v>
      </c>
      <c r="B4853" s="46" t="s">
        <v>89</v>
      </c>
      <c r="C4853" s="46">
        <v>201</v>
      </c>
      <c r="D4853" s="44" t="s">
        <v>152</v>
      </c>
      <c r="E4853" s="44">
        <v>172900</v>
      </c>
      <c r="F4853" s="201" t="s">
        <v>263</v>
      </c>
      <c r="G4853" s="44"/>
      <c r="H4853" s="44"/>
      <c r="I4853" s="44">
        <v>-117</v>
      </c>
      <c r="J4853" s="203"/>
      <c r="K4853" s="286" t="s">
        <v>164</v>
      </c>
      <c r="L4853" s="94"/>
    </row>
    <row r="4854" spans="1:12" ht="15" customHeight="1">
      <c r="A4854" s="91">
        <v>2001021</v>
      </c>
      <c r="B4854" s="46" t="s">
        <v>89</v>
      </c>
      <c r="C4854" s="46">
        <v>201</v>
      </c>
      <c r="D4854" s="44" t="s">
        <v>152</v>
      </c>
      <c r="E4854" s="44">
        <v>172900</v>
      </c>
      <c r="F4854" s="201" t="s">
        <v>263</v>
      </c>
      <c r="G4854" s="44"/>
      <c r="H4854" s="44"/>
      <c r="I4854" s="44">
        <v>-856.14</v>
      </c>
      <c r="J4854" s="203"/>
      <c r="K4854" s="286" t="s">
        <v>164</v>
      </c>
      <c r="L4854" s="94"/>
    </row>
    <row r="4855" spans="1:12" ht="15" customHeight="1">
      <c r="A4855" s="91">
        <v>2001021</v>
      </c>
      <c r="B4855" s="46" t="s">
        <v>89</v>
      </c>
      <c r="C4855" s="46">
        <v>201</v>
      </c>
      <c r="D4855" s="44" t="s">
        <v>152</v>
      </c>
      <c r="E4855" s="44">
        <v>172900</v>
      </c>
      <c r="F4855" s="201" t="s">
        <v>263</v>
      </c>
      <c r="G4855" s="44"/>
      <c r="H4855" s="44"/>
      <c r="I4855" s="44">
        <v>-44.92</v>
      </c>
      <c r="J4855" s="203"/>
      <c r="K4855" s="286" t="s">
        <v>164</v>
      </c>
      <c r="L4855" s="94"/>
    </row>
    <row r="4856" spans="1:12" ht="15" customHeight="1">
      <c r="A4856" s="91">
        <v>2001021</v>
      </c>
      <c r="B4856" s="46" t="s">
        <v>89</v>
      </c>
      <c r="C4856" s="46">
        <v>201</v>
      </c>
      <c r="D4856" s="44" t="s">
        <v>152</v>
      </c>
      <c r="E4856" s="44">
        <v>172900</v>
      </c>
      <c r="F4856" s="201" t="s">
        <v>263</v>
      </c>
      <c r="G4856" s="44"/>
      <c r="H4856" s="44"/>
      <c r="I4856" s="44">
        <v>-1585.77</v>
      </c>
      <c r="J4856" s="203"/>
      <c r="K4856" s="286" t="s">
        <v>164</v>
      </c>
      <c r="L4856" s="94"/>
    </row>
    <row r="4857" spans="1:12" ht="15" customHeight="1">
      <c r="A4857" s="91">
        <v>2001021</v>
      </c>
      <c r="B4857" s="46" t="s">
        <v>89</v>
      </c>
      <c r="C4857" s="46">
        <v>201</v>
      </c>
      <c r="D4857" s="44" t="s">
        <v>152</v>
      </c>
      <c r="E4857" s="44">
        <v>172900</v>
      </c>
      <c r="F4857" s="201" t="s">
        <v>263</v>
      </c>
      <c r="G4857" s="44"/>
      <c r="H4857" s="44"/>
      <c r="I4857" s="44">
        <v>-27.79</v>
      </c>
      <c r="J4857" s="203"/>
      <c r="K4857" s="286" t="s">
        <v>164</v>
      </c>
      <c r="L4857" s="94"/>
    </row>
    <row r="4858" spans="1:12" ht="15" customHeight="1">
      <c r="A4858" s="91">
        <v>2001021</v>
      </c>
      <c r="B4858" s="46" t="s">
        <v>89</v>
      </c>
      <c r="C4858" s="46">
        <v>201</v>
      </c>
      <c r="D4858" s="44" t="s">
        <v>152</v>
      </c>
      <c r="E4858" s="44">
        <v>172900</v>
      </c>
      <c r="F4858" s="201" t="s">
        <v>263</v>
      </c>
      <c r="G4858" s="44"/>
      <c r="H4858" s="44"/>
      <c r="I4858" s="44">
        <v>-897.09</v>
      </c>
      <c r="J4858" s="203"/>
      <c r="K4858" s="286" t="s">
        <v>164</v>
      </c>
      <c r="L4858" s="94"/>
    </row>
    <row r="4859" spans="1:12" ht="15" customHeight="1">
      <c r="A4859" s="91">
        <v>2001021</v>
      </c>
      <c r="B4859" s="46" t="s">
        <v>89</v>
      </c>
      <c r="C4859" s="46">
        <v>201</v>
      </c>
      <c r="D4859" s="44" t="s">
        <v>152</v>
      </c>
      <c r="E4859" s="44">
        <v>172900</v>
      </c>
      <c r="F4859" s="201" t="s">
        <v>263</v>
      </c>
      <c r="G4859" s="44"/>
      <c r="H4859" s="44"/>
      <c r="I4859" s="44">
        <v>-195</v>
      </c>
      <c r="J4859" s="203"/>
      <c r="K4859" s="286" t="s">
        <v>164</v>
      </c>
      <c r="L4859" s="94"/>
    </row>
    <row r="4860" spans="1:12" ht="15" customHeight="1">
      <c r="A4860" s="91">
        <v>2001021</v>
      </c>
      <c r="B4860" s="46" t="s">
        <v>89</v>
      </c>
      <c r="C4860" s="46">
        <v>201</v>
      </c>
      <c r="D4860" s="44" t="s">
        <v>152</v>
      </c>
      <c r="E4860" s="44">
        <v>172900</v>
      </c>
      <c r="F4860" s="201" t="s">
        <v>263</v>
      </c>
      <c r="G4860" s="44"/>
      <c r="H4860" s="44"/>
      <c r="I4860" s="44">
        <v>-309.77</v>
      </c>
      <c r="J4860" s="203"/>
      <c r="K4860" s="286" t="s">
        <v>164</v>
      </c>
      <c r="L4860" s="94"/>
    </row>
    <row r="4861" spans="1:12" ht="15" customHeight="1">
      <c r="A4861" s="91">
        <v>2001021</v>
      </c>
      <c r="B4861" s="46" t="s">
        <v>89</v>
      </c>
      <c r="C4861" s="46">
        <v>201</v>
      </c>
      <c r="D4861" s="44" t="s">
        <v>152</v>
      </c>
      <c r="E4861" s="44">
        <v>172900</v>
      </c>
      <c r="F4861" s="201" t="s">
        <v>263</v>
      </c>
      <c r="G4861" s="44"/>
      <c r="H4861" s="44"/>
      <c r="I4861" s="44">
        <v>-718.44</v>
      </c>
      <c r="J4861" s="203"/>
      <c r="K4861" s="286" t="s">
        <v>164</v>
      </c>
      <c r="L4861" s="94"/>
    </row>
    <row r="4862" spans="1:12" ht="15" customHeight="1">
      <c r="A4862" s="91">
        <v>2001021</v>
      </c>
      <c r="B4862" s="46" t="s">
        <v>89</v>
      </c>
      <c r="C4862" s="46">
        <v>201</v>
      </c>
      <c r="D4862" s="44" t="s">
        <v>152</v>
      </c>
      <c r="E4862" s="44">
        <v>172900</v>
      </c>
      <c r="F4862" s="201" t="s">
        <v>263</v>
      </c>
      <c r="G4862" s="44"/>
      <c r="H4862" s="44"/>
      <c r="I4862" s="44">
        <v>-120.93</v>
      </c>
      <c r="J4862" s="203"/>
      <c r="K4862" s="286" t="s">
        <v>164</v>
      </c>
      <c r="L4862" s="94"/>
    </row>
    <row r="4863" spans="1:12" ht="15" customHeight="1">
      <c r="A4863" s="91">
        <v>2001021</v>
      </c>
      <c r="B4863" s="44" t="s">
        <v>89</v>
      </c>
      <c r="C4863" s="46">
        <v>201</v>
      </c>
      <c r="D4863" s="44" t="s">
        <v>152</v>
      </c>
      <c r="E4863" s="44">
        <v>172900</v>
      </c>
      <c r="F4863" s="201" t="s">
        <v>263</v>
      </c>
      <c r="G4863" s="44"/>
      <c r="H4863" s="44"/>
      <c r="I4863" s="44">
        <v>-850.26</v>
      </c>
      <c r="J4863" s="203"/>
      <c r="K4863" s="286" t="s">
        <v>164</v>
      </c>
      <c r="L4863" s="94"/>
    </row>
    <row r="4864" spans="1:12" ht="15" customHeight="1">
      <c r="A4864" s="91">
        <v>2001011</v>
      </c>
      <c r="B4864" s="44" t="s">
        <v>97</v>
      </c>
      <c r="C4864" s="46">
        <v>201</v>
      </c>
      <c r="D4864" s="44" t="s">
        <v>152</v>
      </c>
      <c r="E4864" s="44">
        <v>172900</v>
      </c>
      <c r="F4864" s="201" t="s">
        <v>263</v>
      </c>
      <c r="G4864" s="44"/>
      <c r="H4864" s="44"/>
      <c r="I4864" s="44">
        <v>-24.06</v>
      </c>
      <c r="J4864" s="203"/>
      <c r="K4864" s="286" t="s">
        <v>164</v>
      </c>
      <c r="L4864" s="94"/>
    </row>
    <row r="4865" spans="1:12" ht="15" customHeight="1">
      <c r="A4865" s="91">
        <v>2001011</v>
      </c>
      <c r="B4865" s="44" t="s">
        <v>97</v>
      </c>
      <c r="C4865" s="46">
        <v>201</v>
      </c>
      <c r="D4865" s="44" t="s">
        <v>152</v>
      </c>
      <c r="E4865" s="44">
        <v>172900</v>
      </c>
      <c r="F4865" s="201" t="s">
        <v>263</v>
      </c>
      <c r="G4865" s="44"/>
      <c r="H4865" s="44"/>
      <c r="I4865" s="44">
        <v>-2182.91</v>
      </c>
      <c r="J4865" s="203"/>
      <c r="K4865" s="286" t="s">
        <v>164</v>
      </c>
      <c r="L4865" s="94"/>
    </row>
    <row r="4866" spans="1:12" ht="15" customHeight="1">
      <c r="A4866" s="91">
        <v>2001011</v>
      </c>
      <c r="B4866" s="44" t="s">
        <v>97</v>
      </c>
      <c r="C4866" s="46">
        <v>201</v>
      </c>
      <c r="D4866" s="44" t="s">
        <v>152</v>
      </c>
      <c r="E4866" s="44">
        <v>172900</v>
      </c>
      <c r="F4866" s="201" t="s">
        <v>263</v>
      </c>
      <c r="G4866" s="44"/>
      <c r="H4866" s="44"/>
      <c r="I4866" s="44">
        <v>-24.06</v>
      </c>
      <c r="J4866" s="203"/>
      <c r="K4866" s="286" t="s">
        <v>164</v>
      </c>
      <c r="L4866" s="94"/>
    </row>
    <row r="4867" spans="1:12" ht="15" customHeight="1">
      <c r="A4867" s="91">
        <v>2001011</v>
      </c>
      <c r="B4867" s="44" t="s">
        <v>97</v>
      </c>
      <c r="C4867" s="46">
        <v>201</v>
      </c>
      <c r="D4867" s="44" t="s">
        <v>152</v>
      </c>
      <c r="E4867" s="44">
        <v>172900</v>
      </c>
      <c r="F4867" s="201" t="s">
        <v>263</v>
      </c>
      <c r="G4867" s="44"/>
      <c r="H4867" s="44"/>
      <c r="I4867" s="44">
        <v>-450.75</v>
      </c>
      <c r="J4867" s="203"/>
      <c r="K4867" s="286" t="s">
        <v>164</v>
      </c>
      <c r="L4867" s="94"/>
    </row>
    <row r="4868" spans="1:12" ht="15" customHeight="1">
      <c r="A4868" s="91">
        <v>2001011</v>
      </c>
      <c r="B4868" s="44" t="s">
        <v>97</v>
      </c>
      <c r="C4868" s="46">
        <v>201</v>
      </c>
      <c r="D4868" s="44" t="s">
        <v>152</v>
      </c>
      <c r="E4868" s="44">
        <v>172900</v>
      </c>
      <c r="F4868" s="201" t="s">
        <v>263</v>
      </c>
      <c r="G4868" s="44"/>
      <c r="H4868" s="44"/>
      <c r="I4868" s="44">
        <v>-83.43</v>
      </c>
      <c r="J4868" s="203"/>
      <c r="K4868" s="286" t="s">
        <v>164</v>
      </c>
      <c r="L4868" s="94"/>
    </row>
    <row r="4869" spans="1:12" ht="15" customHeight="1">
      <c r="A4869" s="91">
        <v>2001011</v>
      </c>
      <c r="B4869" s="44" t="s">
        <v>97</v>
      </c>
      <c r="C4869" s="46">
        <v>201</v>
      </c>
      <c r="D4869" s="44" t="s">
        <v>152</v>
      </c>
      <c r="E4869" s="44">
        <v>172900</v>
      </c>
      <c r="F4869" s="201" t="s">
        <v>263</v>
      </c>
      <c r="G4869" s="44"/>
      <c r="H4869" s="44"/>
      <c r="I4869" s="44">
        <v>-93.8</v>
      </c>
      <c r="J4869" s="203"/>
      <c r="K4869" s="286" t="s">
        <v>164</v>
      </c>
      <c r="L4869" s="94"/>
    </row>
    <row r="4870" spans="1:12" ht="15" customHeight="1">
      <c r="A4870" s="91">
        <v>2001011</v>
      </c>
      <c r="B4870" s="44" t="s">
        <v>97</v>
      </c>
      <c r="C4870" s="46">
        <v>201</v>
      </c>
      <c r="D4870" s="44" t="s">
        <v>152</v>
      </c>
      <c r="E4870" s="44">
        <v>172900</v>
      </c>
      <c r="F4870" s="201" t="s">
        <v>263</v>
      </c>
      <c r="G4870" s="44"/>
      <c r="H4870" s="44"/>
      <c r="I4870" s="44">
        <v>-1941.4</v>
      </c>
      <c r="J4870" s="203"/>
      <c r="K4870" s="286" t="s">
        <v>164</v>
      </c>
      <c r="L4870" s="94"/>
    </row>
    <row r="4871" spans="1:12" ht="15" customHeight="1">
      <c r="A4871" s="91">
        <v>2001011</v>
      </c>
      <c r="B4871" s="44" t="s">
        <v>97</v>
      </c>
      <c r="C4871" s="46">
        <v>201</v>
      </c>
      <c r="D4871" s="44" t="s">
        <v>152</v>
      </c>
      <c r="E4871" s="44">
        <v>172900</v>
      </c>
      <c r="F4871" s="201" t="s">
        <v>263</v>
      </c>
      <c r="G4871" s="44"/>
      <c r="H4871" s="44"/>
      <c r="I4871" s="44">
        <v>-493.24</v>
      </c>
      <c r="J4871" s="203"/>
      <c r="K4871" s="286" t="s">
        <v>164</v>
      </c>
      <c r="L4871" s="94"/>
    </row>
    <row r="4872" spans="1:12" ht="15" customHeight="1">
      <c r="A4872" s="91">
        <v>2001011</v>
      </c>
      <c r="B4872" s="44" t="s">
        <v>97</v>
      </c>
      <c r="C4872" s="46">
        <v>201</v>
      </c>
      <c r="D4872" s="44" t="s">
        <v>152</v>
      </c>
      <c r="E4872" s="44">
        <v>172900</v>
      </c>
      <c r="F4872" s="201" t="s">
        <v>263</v>
      </c>
      <c r="G4872" s="44"/>
      <c r="H4872" s="44"/>
      <c r="I4872" s="44">
        <v>-232.12</v>
      </c>
      <c r="J4872" s="203"/>
      <c r="K4872" s="286" t="s">
        <v>164</v>
      </c>
      <c r="L4872" s="94"/>
    </row>
    <row r="4873" spans="1:12" ht="15" customHeight="1">
      <c r="A4873" s="91">
        <v>2001011</v>
      </c>
      <c r="B4873" s="44" t="s">
        <v>97</v>
      </c>
      <c r="C4873" s="46">
        <v>201</v>
      </c>
      <c r="D4873" s="44" t="s">
        <v>152</v>
      </c>
      <c r="E4873" s="44">
        <v>172900</v>
      </c>
      <c r="F4873" s="201" t="s">
        <v>263</v>
      </c>
      <c r="G4873" s="44"/>
      <c r="H4873" s="44"/>
      <c r="I4873" s="44">
        <v>-681.02</v>
      </c>
      <c r="J4873" s="203"/>
      <c r="K4873" s="286" t="s">
        <v>164</v>
      </c>
      <c r="L4873" s="94"/>
    </row>
    <row r="4874" spans="1:12" ht="15" customHeight="1">
      <c r="A4874" s="91">
        <v>2000010</v>
      </c>
      <c r="B4874" s="44" t="s">
        <v>159</v>
      </c>
      <c r="C4874" s="46">
        <v>201</v>
      </c>
      <c r="D4874" s="44" t="s">
        <v>152</v>
      </c>
      <c r="E4874" s="44">
        <v>172900</v>
      </c>
      <c r="F4874" s="201" t="s">
        <v>263</v>
      </c>
      <c r="G4874" s="44"/>
      <c r="H4874" s="44"/>
      <c r="I4874" s="44">
        <v>-34.99</v>
      </c>
      <c r="J4874" s="203"/>
      <c r="K4874" s="286" t="s">
        <v>161</v>
      </c>
      <c r="L4874" s="94"/>
    </row>
    <row r="4875" spans="1:12" ht="15" customHeight="1">
      <c r="A4875" s="91">
        <v>2001021</v>
      </c>
      <c r="B4875" s="44" t="s">
        <v>89</v>
      </c>
      <c r="C4875" s="46">
        <v>201</v>
      </c>
      <c r="D4875" s="44" t="s">
        <v>152</v>
      </c>
      <c r="E4875" s="44">
        <v>172900</v>
      </c>
      <c r="F4875" s="201" t="s">
        <v>263</v>
      </c>
      <c r="G4875" s="44"/>
      <c r="H4875" s="44"/>
      <c r="I4875" s="44">
        <v>-112.5</v>
      </c>
      <c r="J4875" s="203"/>
      <c r="K4875" s="286" t="s">
        <v>164</v>
      </c>
      <c r="L4875" s="94"/>
    </row>
    <row r="4876" spans="1:12" ht="15" customHeight="1">
      <c r="A4876" s="91">
        <v>2001051</v>
      </c>
      <c r="B4876" s="44" t="s">
        <v>87</v>
      </c>
      <c r="C4876" s="46">
        <v>201</v>
      </c>
      <c r="D4876" s="44" t="s">
        <v>152</v>
      </c>
      <c r="E4876" s="44">
        <v>172900</v>
      </c>
      <c r="F4876" s="201" t="s">
        <v>263</v>
      </c>
      <c r="G4876" s="44"/>
      <c r="H4876" s="44"/>
      <c r="I4876" s="44">
        <v>-382.52</v>
      </c>
      <c r="J4876" s="203"/>
      <c r="K4876" s="286" t="s">
        <v>164</v>
      </c>
      <c r="L4876" s="94"/>
    </row>
    <row r="4877" spans="1:12" ht="15" customHeight="1">
      <c r="A4877" s="91">
        <v>2001051</v>
      </c>
      <c r="B4877" s="44" t="s">
        <v>87</v>
      </c>
      <c r="C4877" s="46">
        <v>201</v>
      </c>
      <c r="D4877" s="44" t="s">
        <v>152</v>
      </c>
      <c r="E4877" s="44">
        <v>172900</v>
      </c>
      <c r="F4877" s="201" t="s">
        <v>263</v>
      </c>
      <c r="G4877" s="44"/>
      <c r="H4877" s="44"/>
      <c r="I4877" s="44">
        <v>-506.06</v>
      </c>
      <c r="J4877" s="203"/>
      <c r="K4877" s="286" t="s">
        <v>164</v>
      </c>
      <c r="L4877" s="94"/>
    </row>
    <row r="4878" spans="1:12" ht="15" customHeight="1">
      <c r="A4878" s="91">
        <v>2001051</v>
      </c>
      <c r="B4878" s="44" t="s">
        <v>87</v>
      </c>
      <c r="C4878" s="46">
        <v>201</v>
      </c>
      <c r="D4878" s="44" t="s">
        <v>152</v>
      </c>
      <c r="E4878" s="44">
        <v>172900</v>
      </c>
      <c r="F4878" s="201" t="s">
        <v>263</v>
      </c>
      <c r="G4878" s="44"/>
      <c r="H4878" s="44"/>
      <c r="I4878" s="44">
        <v>-472.78</v>
      </c>
      <c r="J4878" s="203"/>
      <c r="K4878" s="286" t="s">
        <v>164</v>
      </c>
      <c r="L4878" s="94"/>
    </row>
    <row r="4879" spans="1:12" ht="15" customHeight="1">
      <c r="A4879" s="91">
        <v>2001051</v>
      </c>
      <c r="B4879" s="44" t="s">
        <v>87</v>
      </c>
      <c r="C4879" s="46">
        <v>201</v>
      </c>
      <c r="D4879" s="44" t="s">
        <v>152</v>
      </c>
      <c r="E4879" s="44">
        <v>172900</v>
      </c>
      <c r="F4879" s="201" t="s">
        <v>263</v>
      </c>
      <c r="G4879" s="44"/>
      <c r="H4879" s="44"/>
      <c r="I4879" s="44">
        <v>-225</v>
      </c>
      <c r="J4879" s="203"/>
      <c r="K4879" s="286" t="s">
        <v>164</v>
      </c>
      <c r="L4879" s="94"/>
    </row>
    <row r="4880" spans="1:12" ht="15" customHeight="1">
      <c r="A4880" s="91">
        <v>2001051</v>
      </c>
      <c r="B4880" s="44" t="s">
        <v>87</v>
      </c>
      <c r="C4880" s="46">
        <v>201</v>
      </c>
      <c r="D4880" s="44" t="s">
        <v>152</v>
      </c>
      <c r="E4880" s="44">
        <v>172900</v>
      </c>
      <c r="F4880" s="201" t="s">
        <v>263</v>
      </c>
      <c r="G4880" s="44"/>
      <c r="H4880" s="44"/>
      <c r="I4880" s="44">
        <v>-88.79</v>
      </c>
      <c r="J4880" s="203"/>
      <c r="K4880" s="286" t="s">
        <v>164</v>
      </c>
      <c r="L4880" s="94"/>
    </row>
    <row r="4881" spans="1:12" ht="15" customHeight="1">
      <c r="A4881" s="91">
        <v>2001051</v>
      </c>
      <c r="B4881" s="44" t="s">
        <v>87</v>
      </c>
      <c r="C4881" s="46">
        <v>201</v>
      </c>
      <c r="D4881" s="44" t="s">
        <v>152</v>
      </c>
      <c r="E4881" s="44">
        <v>172900</v>
      </c>
      <c r="F4881" s="201" t="s">
        <v>263</v>
      </c>
      <c r="G4881" s="44"/>
      <c r="H4881" s="44"/>
      <c r="I4881" s="44">
        <v>-1199.2</v>
      </c>
      <c r="J4881" s="203"/>
      <c r="K4881" s="286" t="s">
        <v>164</v>
      </c>
      <c r="L4881" s="94"/>
    </row>
    <row r="4882" spans="1:12" ht="15" customHeight="1">
      <c r="A4882" s="91">
        <v>2001051</v>
      </c>
      <c r="B4882" s="44" t="s">
        <v>87</v>
      </c>
      <c r="C4882" s="46">
        <v>201</v>
      </c>
      <c r="D4882" s="44" t="s">
        <v>152</v>
      </c>
      <c r="E4882" s="44">
        <v>172900</v>
      </c>
      <c r="F4882" s="201" t="s">
        <v>263</v>
      </c>
      <c r="G4882" s="44"/>
      <c r="H4882" s="44"/>
      <c r="I4882" s="44">
        <v>-1242.19</v>
      </c>
      <c r="J4882" s="203"/>
      <c r="K4882" s="286" t="s">
        <v>164</v>
      </c>
      <c r="L4882" s="94"/>
    </row>
    <row r="4883" spans="1:12" ht="15" customHeight="1">
      <c r="A4883" s="91">
        <v>2001051</v>
      </c>
      <c r="B4883" s="44" t="s">
        <v>87</v>
      </c>
      <c r="C4883" s="46">
        <v>201</v>
      </c>
      <c r="D4883" s="44" t="s">
        <v>152</v>
      </c>
      <c r="E4883" s="44">
        <v>172900</v>
      </c>
      <c r="F4883" s="201" t="s">
        <v>263</v>
      </c>
      <c r="G4883" s="44"/>
      <c r="H4883" s="44"/>
      <c r="I4883" s="44">
        <v>-2046.6</v>
      </c>
      <c r="J4883" s="203"/>
      <c r="K4883" s="286" t="s">
        <v>164</v>
      </c>
      <c r="L4883" s="94"/>
    </row>
    <row r="4884" spans="1:12" ht="15" customHeight="1">
      <c r="A4884" s="91">
        <v>2001051</v>
      </c>
      <c r="B4884" s="44" t="s">
        <v>87</v>
      </c>
      <c r="C4884" s="46">
        <v>201</v>
      </c>
      <c r="D4884" s="44" t="s">
        <v>152</v>
      </c>
      <c r="E4884" s="44">
        <v>172900</v>
      </c>
      <c r="F4884" s="201" t="s">
        <v>263</v>
      </c>
      <c r="G4884" s="44"/>
      <c r="H4884" s="44"/>
      <c r="I4884" s="44">
        <v>-179.8</v>
      </c>
      <c r="J4884" s="203"/>
      <c r="K4884" s="286" t="s">
        <v>164</v>
      </c>
      <c r="L4884" s="94"/>
    </row>
    <row r="4885" spans="1:12" ht="15" customHeight="1">
      <c r="A4885" s="91">
        <v>2001051</v>
      </c>
      <c r="B4885" s="44" t="s">
        <v>87</v>
      </c>
      <c r="C4885" s="46">
        <v>201</v>
      </c>
      <c r="D4885" s="44" t="s">
        <v>152</v>
      </c>
      <c r="E4885" s="44">
        <v>172900</v>
      </c>
      <c r="F4885" s="201" t="s">
        <v>263</v>
      </c>
      <c r="G4885" s="44"/>
      <c r="H4885" s="44"/>
      <c r="I4885" s="44">
        <v>-2112</v>
      </c>
      <c r="J4885" s="203"/>
      <c r="K4885" s="286" t="s">
        <v>164</v>
      </c>
      <c r="L4885" s="94"/>
    </row>
    <row r="4886" spans="1:12" ht="15" customHeight="1">
      <c r="A4886" s="91">
        <v>2001051</v>
      </c>
      <c r="B4886" s="44" t="s">
        <v>87</v>
      </c>
      <c r="C4886" s="46">
        <v>201</v>
      </c>
      <c r="D4886" s="44" t="s">
        <v>152</v>
      </c>
      <c r="E4886" s="44">
        <v>172900</v>
      </c>
      <c r="F4886" s="201" t="s">
        <v>263</v>
      </c>
      <c r="G4886" s="44"/>
      <c r="H4886" s="44"/>
      <c r="I4886" s="44">
        <v>-5922.5</v>
      </c>
      <c r="J4886" s="203"/>
      <c r="K4886" s="286" t="s">
        <v>164</v>
      </c>
      <c r="L4886" s="94"/>
    </row>
    <row r="4887" spans="1:12" ht="15" customHeight="1">
      <c r="A4887" s="91">
        <v>2001051</v>
      </c>
      <c r="B4887" s="44" t="s">
        <v>87</v>
      </c>
      <c r="C4887" s="46">
        <v>201</v>
      </c>
      <c r="D4887" s="44" t="s">
        <v>152</v>
      </c>
      <c r="E4887" s="44">
        <v>172900</v>
      </c>
      <c r="F4887" s="201" t="s">
        <v>263</v>
      </c>
      <c r="G4887" s="44"/>
      <c r="H4887" s="44"/>
      <c r="I4887" s="44">
        <v>-2408.5500000000002</v>
      </c>
      <c r="J4887" s="203"/>
      <c r="K4887" s="286" t="s">
        <v>164</v>
      </c>
      <c r="L4887" s="94"/>
    </row>
    <row r="4888" spans="1:12" ht="15" customHeight="1">
      <c r="A4888" s="91">
        <v>2001011</v>
      </c>
      <c r="B4888" s="44" t="s">
        <v>97</v>
      </c>
      <c r="C4888" s="46">
        <v>201</v>
      </c>
      <c r="D4888" s="44" t="s">
        <v>152</v>
      </c>
      <c r="E4888" s="44">
        <v>172900</v>
      </c>
      <c r="F4888" s="201" t="s">
        <v>263</v>
      </c>
      <c r="G4888" s="44"/>
      <c r="H4888" s="44"/>
      <c r="I4888" s="44">
        <v>-262</v>
      </c>
      <c r="J4888" s="203"/>
      <c r="K4888" s="286" t="s">
        <v>164</v>
      </c>
      <c r="L4888" s="94"/>
    </row>
    <row r="4889" spans="1:12" ht="15" customHeight="1">
      <c r="A4889" s="91">
        <v>2001021</v>
      </c>
      <c r="B4889" s="44" t="s">
        <v>89</v>
      </c>
      <c r="C4889" s="46">
        <v>201</v>
      </c>
      <c r="D4889" s="44" t="s">
        <v>152</v>
      </c>
      <c r="E4889" s="44">
        <v>172900</v>
      </c>
      <c r="F4889" s="201" t="s">
        <v>263</v>
      </c>
      <c r="G4889" s="44"/>
      <c r="H4889" s="44"/>
      <c r="I4889" s="44">
        <v>-633.25</v>
      </c>
      <c r="J4889" s="203"/>
      <c r="K4889" s="286" t="s">
        <v>164</v>
      </c>
      <c r="L4889" s="94"/>
    </row>
    <row r="4890" spans="1:12" ht="15" customHeight="1">
      <c r="A4890" s="91">
        <v>2001021</v>
      </c>
      <c r="B4890" s="44" t="s">
        <v>89</v>
      </c>
      <c r="C4890" s="46">
        <v>201</v>
      </c>
      <c r="D4890" s="44" t="s">
        <v>152</v>
      </c>
      <c r="E4890" s="44">
        <v>172900</v>
      </c>
      <c r="F4890" s="201" t="s">
        <v>263</v>
      </c>
      <c r="G4890" s="44"/>
      <c r="H4890" s="44"/>
      <c r="I4890" s="44">
        <v>-2373.4</v>
      </c>
      <c r="J4890" s="203"/>
      <c r="K4890" s="286" t="s">
        <v>164</v>
      </c>
      <c r="L4890" s="94"/>
    </row>
    <row r="4891" spans="1:12" ht="15" customHeight="1">
      <c r="A4891" s="91">
        <v>2001021</v>
      </c>
      <c r="B4891" s="44" t="s">
        <v>89</v>
      </c>
      <c r="C4891" s="46">
        <v>201</v>
      </c>
      <c r="D4891" s="44" t="s">
        <v>152</v>
      </c>
      <c r="E4891" s="44">
        <v>172900</v>
      </c>
      <c r="F4891" s="201" t="s">
        <v>263</v>
      </c>
      <c r="G4891" s="44"/>
      <c r="H4891" s="44"/>
      <c r="I4891" s="44">
        <v>-1095.5</v>
      </c>
      <c r="J4891" s="203"/>
      <c r="K4891" s="286" t="s">
        <v>164</v>
      </c>
      <c r="L4891" s="94"/>
    </row>
    <row r="4892" spans="1:12" ht="15" customHeight="1">
      <c r="A4892" s="91">
        <v>2001021</v>
      </c>
      <c r="B4892" s="44" t="s">
        <v>89</v>
      </c>
      <c r="C4892" s="46">
        <v>201</v>
      </c>
      <c r="D4892" s="44" t="s">
        <v>152</v>
      </c>
      <c r="E4892" s="44">
        <v>172900</v>
      </c>
      <c r="F4892" s="201" t="s">
        <v>263</v>
      </c>
      <c r="G4892" s="44"/>
      <c r="H4892" s="44"/>
      <c r="I4892" s="44">
        <v>-187.5</v>
      </c>
      <c r="J4892" s="203"/>
      <c r="K4892" s="286" t="s">
        <v>164</v>
      </c>
      <c r="L4892" s="94"/>
    </row>
    <row r="4893" spans="1:12" ht="15" customHeight="1">
      <c r="A4893" s="91">
        <v>2001021</v>
      </c>
      <c r="B4893" s="44" t="s">
        <v>89</v>
      </c>
      <c r="C4893" s="46">
        <v>201</v>
      </c>
      <c r="D4893" s="44" t="s">
        <v>152</v>
      </c>
      <c r="E4893" s="44">
        <v>172900</v>
      </c>
      <c r="F4893" s="201" t="s">
        <v>263</v>
      </c>
      <c r="G4893" s="44"/>
      <c r="H4893" s="44"/>
      <c r="I4893" s="44">
        <v>-750.9</v>
      </c>
      <c r="J4893" s="203"/>
      <c r="K4893" s="286" t="s">
        <v>164</v>
      </c>
      <c r="L4893" s="94"/>
    </row>
    <row r="4894" spans="1:12" ht="15" customHeight="1">
      <c r="A4894" s="91">
        <v>2001041</v>
      </c>
      <c r="B4894" s="44" t="s">
        <v>98</v>
      </c>
      <c r="C4894" s="46">
        <v>201</v>
      </c>
      <c r="D4894" s="44" t="s">
        <v>152</v>
      </c>
      <c r="E4894" s="44">
        <v>172900</v>
      </c>
      <c r="F4894" s="201" t="s">
        <v>263</v>
      </c>
      <c r="G4894" s="44"/>
      <c r="H4894" s="44"/>
      <c r="I4894" s="44">
        <v>-1293.75</v>
      </c>
      <c r="J4894" s="203"/>
      <c r="K4894" s="286" t="s">
        <v>164</v>
      </c>
      <c r="L4894" s="94"/>
    </row>
    <row r="4895" spans="1:12" ht="15" customHeight="1">
      <c r="A4895" s="91">
        <v>2001041</v>
      </c>
      <c r="B4895" s="44" t="s">
        <v>98</v>
      </c>
      <c r="C4895" s="46">
        <v>201</v>
      </c>
      <c r="D4895" s="44" t="s">
        <v>152</v>
      </c>
      <c r="E4895" s="44">
        <v>172900</v>
      </c>
      <c r="F4895" s="201" t="s">
        <v>263</v>
      </c>
      <c r="G4895" s="44"/>
      <c r="H4895" s="44"/>
      <c r="I4895" s="44">
        <v>-906.25</v>
      </c>
      <c r="J4895" s="203"/>
      <c r="K4895" s="286" t="s">
        <v>164</v>
      </c>
      <c r="L4895" s="94"/>
    </row>
    <row r="4896" spans="1:12" ht="15" customHeight="1">
      <c r="A4896" s="91">
        <v>2001041</v>
      </c>
      <c r="B4896" s="44" t="s">
        <v>98</v>
      </c>
      <c r="C4896" s="46">
        <v>201</v>
      </c>
      <c r="D4896" s="44" t="s">
        <v>152</v>
      </c>
      <c r="E4896" s="44">
        <v>172900</v>
      </c>
      <c r="F4896" s="201" t="s">
        <v>263</v>
      </c>
      <c r="G4896" s="44"/>
      <c r="H4896" s="44"/>
      <c r="I4896" s="44">
        <v>-613.66999999999996</v>
      </c>
      <c r="J4896" s="203"/>
      <c r="K4896" s="286" t="s">
        <v>164</v>
      </c>
      <c r="L4896" s="94"/>
    </row>
    <row r="4897" spans="1:12" ht="15" customHeight="1">
      <c r="A4897" s="91">
        <v>2001041</v>
      </c>
      <c r="B4897" s="44" t="s">
        <v>98</v>
      </c>
      <c r="C4897" s="46">
        <v>201</v>
      </c>
      <c r="D4897" s="44" t="s">
        <v>152</v>
      </c>
      <c r="E4897" s="44">
        <v>172900</v>
      </c>
      <c r="F4897" s="201" t="s">
        <v>263</v>
      </c>
      <c r="G4897" s="44"/>
      <c r="H4897" s="44"/>
      <c r="I4897" s="44">
        <v>-958.02</v>
      </c>
      <c r="J4897" s="203"/>
      <c r="K4897" s="286" t="s">
        <v>164</v>
      </c>
      <c r="L4897" s="94"/>
    </row>
    <row r="4898" spans="1:12" ht="15" customHeight="1">
      <c r="A4898" s="91">
        <v>2001041</v>
      </c>
      <c r="B4898" s="44" t="s">
        <v>98</v>
      </c>
      <c r="C4898" s="46">
        <v>201</v>
      </c>
      <c r="D4898" s="44" t="s">
        <v>152</v>
      </c>
      <c r="E4898" s="44">
        <v>172900</v>
      </c>
      <c r="F4898" s="201" t="s">
        <v>263</v>
      </c>
      <c r="G4898" s="44"/>
      <c r="H4898" s="44"/>
      <c r="I4898" s="44">
        <v>-1202.81</v>
      </c>
      <c r="J4898" s="203"/>
      <c r="K4898" s="286" t="s">
        <v>164</v>
      </c>
      <c r="L4898" s="94"/>
    </row>
    <row r="4899" spans="1:12" ht="15" customHeight="1">
      <c r="A4899" s="91">
        <v>2001041</v>
      </c>
      <c r="B4899" s="44" t="s">
        <v>98</v>
      </c>
      <c r="C4899" s="46">
        <v>201</v>
      </c>
      <c r="D4899" s="44" t="s">
        <v>152</v>
      </c>
      <c r="E4899" s="44">
        <v>172900</v>
      </c>
      <c r="F4899" s="201" t="s">
        <v>263</v>
      </c>
      <c r="G4899" s="44"/>
      <c r="H4899" s="44"/>
      <c r="I4899" s="44">
        <v>-112.5</v>
      </c>
      <c r="J4899" s="203"/>
      <c r="K4899" s="286" t="s">
        <v>164</v>
      </c>
      <c r="L4899" s="94"/>
    </row>
    <row r="4900" spans="1:12" ht="15" customHeight="1">
      <c r="A4900" s="91">
        <v>2001041</v>
      </c>
      <c r="B4900" s="44" t="s">
        <v>98</v>
      </c>
      <c r="C4900" s="46">
        <v>201</v>
      </c>
      <c r="D4900" s="44" t="s">
        <v>152</v>
      </c>
      <c r="E4900" s="44">
        <v>172900</v>
      </c>
      <c r="F4900" s="201" t="s">
        <v>263</v>
      </c>
      <c r="G4900" s="44"/>
      <c r="H4900" s="44"/>
      <c r="I4900" s="44">
        <v>-320.60000000000002</v>
      </c>
      <c r="J4900" s="203"/>
      <c r="K4900" s="286" t="s">
        <v>164</v>
      </c>
      <c r="L4900" s="94"/>
    </row>
    <row r="4901" spans="1:12" ht="15" customHeight="1">
      <c r="A4901" s="91">
        <v>2001041</v>
      </c>
      <c r="B4901" s="44" t="s">
        <v>98</v>
      </c>
      <c r="C4901" s="46">
        <v>201</v>
      </c>
      <c r="D4901" s="44" t="s">
        <v>152</v>
      </c>
      <c r="E4901" s="44">
        <v>172900</v>
      </c>
      <c r="F4901" s="201" t="s">
        <v>263</v>
      </c>
      <c r="G4901" s="44"/>
      <c r="H4901" s="44"/>
      <c r="I4901" s="44">
        <v>-146.80000000000001</v>
      </c>
      <c r="J4901" s="203"/>
      <c r="K4901" s="286" t="s">
        <v>164</v>
      </c>
      <c r="L4901" s="94"/>
    </row>
    <row r="4902" spans="1:12" ht="15" customHeight="1">
      <c r="A4902" s="91">
        <v>2001041</v>
      </c>
      <c r="B4902" s="44" t="s">
        <v>98</v>
      </c>
      <c r="C4902" s="46">
        <v>201</v>
      </c>
      <c r="D4902" s="44" t="s">
        <v>152</v>
      </c>
      <c r="E4902" s="44">
        <v>172900</v>
      </c>
      <c r="F4902" s="201" t="s">
        <v>263</v>
      </c>
      <c r="G4902" s="44"/>
      <c r="H4902" s="44"/>
      <c r="I4902" s="44">
        <v>-187.5</v>
      </c>
      <c r="J4902" s="203"/>
      <c r="K4902" s="286" t="s">
        <v>164</v>
      </c>
      <c r="L4902" s="94"/>
    </row>
    <row r="4903" spans="1:12" ht="15" customHeight="1">
      <c r="A4903" s="91">
        <v>2001041</v>
      </c>
      <c r="B4903" s="44" t="s">
        <v>98</v>
      </c>
      <c r="C4903" s="46">
        <v>201</v>
      </c>
      <c r="D4903" s="44" t="s">
        <v>152</v>
      </c>
      <c r="E4903" s="44">
        <v>172900</v>
      </c>
      <c r="F4903" s="201" t="s">
        <v>263</v>
      </c>
      <c r="G4903" s="44"/>
      <c r="H4903" s="44"/>
      <c r="I4903" s="44">
        <v>-82.5</v>
      </c>
      <c r="J4903" s="203"/>
      <c r="K4903" s="286" t="s">
        <v>164</v>
      </c>
      <c r="L4903" s="94"/>
    </row>
    <row r="4904" spans="1:12" ht="15" customHeight="1">
      <c r="A4904" s="91">
        <v>2001041</v>
      </c>
      <c r="B4904" s="44" t="s">
        <v>98</v>
      </c>
      <c r="C4904" s="46">
        <v>201</v>
      </c>
      <c r="D4904" s="44" t="s">
        <v>152</v>
      </c>
      <c r="E4904" s="44">
        <v>172900</v>
      </c>
      <c r="F4904" s="201" t="s">
        <v>263</v>
      </c>
      <c r="G4904" s="44"/>
      <c r="H4904" s="44"/>
      <c r="I4904" s="44">
        <v>-149.97999999999999</v>
      </c>
      <c r="J4904" s="203"/>
      <c r="K4904" s="286" t="s">
        <v>164</v>
      </c>
      <c r="L4904" s="94"/>
    </row>
    <row r="4905" spans="1:12" ht="15" customHeight="1">
      <c r="A4905" s="91">
        <v>2001041</v>
      </c>
      <c r="B4905" s="44" t="s">
        <v>98</v>
      </c>
      <c r="C4905" s="46">
        <v>201</v>
      </c>
      <c r="D4905" s="44" t="s">
        <v>152</v>
      </c>
      <c r="E4905" s="44">
        <v>172900</v>
      </c>
      <c r="F4905" s="201" t="s">
        <v>263</v>
      </c>
      <c r="G4905" s="44"/>
      <c r="H4905" s="44"/>
      <c r="I4905" s="44">
        <v>-272.60000000000002</v>
      </c>
      <c r="J4905" s="203"/>
      <c r="K4905" s="286" t="s">
        <v>164</v>
      </c>
      <c r="L4905" s="94"/>
    </row>
    <row r="4906" spans="1:12" ht="15" customHeight="1">
      <c r="A4906" s="91">
        <v>2001041</v>
      </c>
      <c r="B4906" s="44" t="s">
        <v>98</v>
      </c>
      <c r="C4906" s="46">
        <v>201</v>
      </c>
      <c r="D4906" s="44" t="s">
        <v>152</v>
      </c>
      <c r="E4906" s="44">
        <v>172900</v>
      </c>
      <c r="F4906" s="201" t="s">
        <v>263</v>
      </c>
      <c r="G4906" s="44"/>
      <c r="H4906" s="44"/>
      <c r="I4906" s="44">
        <v>-152.03</v>
      </c>
      <c r="J4906" s="203"/>
      <c r="K4906" s="286" t="s">
        <v>164</v>
      </c>
      <c r="L4906" s="94"/>
    </row>
    <row r="4907" spans="1:12" ht="15" customHeight="1">
      <c r="A4907" s="91">
        <v>2001041</v>
      </c>
      <c r="B4907" s="44" t="s">
        <v>98</v>
      </c>
      <c r="C4907" s="46">
        <v>201</v>
      </c>
      <c r="D4907" s="44" t="s">
        <v>152</v>
      </c>
      <c r="E4907" s="44">
        <v>172900</v>
      </c>
      <c r="F4907" s="201" t="s">
        <v>263</v>
      </c>
      <c r="G4907" s="44"/>
      <c r="H4907" s="44"/>
      <c r="I4907" s="44">
        <v>-373.28</v>
      </c>
      <c r="J4907" s="203"/>
      <c r="K4907" s="286" t="s">
        <v>164</v>
      </c>
      <c r="L4907" s="94"/>
    </row>
    <row r="4908" spans="1:12" ht="15" customHeight="1">
      <c r="A4908" s="91">
        <v>2001021</v>
      </c>
      <c r="B4908" s="44" t="s">
        <v>89</v>
      </c>
      <c r="C4908" s="46">
        <v>201</v>
      </c>
      <c r="D4908" s="44" t="s">
        <v>152</v>
      </c>
      <c r="E4908" s="44">
        <v>172900</v>
      </c>
      <c r="F4908" s="201" t="s">
        <v>263</v>
      </c>
      <c r="G4908" s="44"/>
      <c r="H4908" s="44"/>
      <c r="I4908" s="44">
        <v>-593.76</v>
      </c>
      <c r="J4908" s="203"/>
      <c r="K4908" s="286" t="s">
        <v>164</v>
      </c>
      <c r="L4908" s="94"/>
    </row>
    <row r="4909" spans="1:12" ht="15" customHeight="1">
      <c r="A4909" s="91">
        <v>2001051</v>
      </c>
      <c r="B4909" s="44" t="s">
        <v>87</v>
      </c>
      <c r="C4909" s="46">
        <v>201</v>
      </c>
      <c r="D4909" s="44" t="s">
        <v>152</v>
      </c>
      <c r="E4909" s="44">
        <v>172900</v>
      </c>
      <c r="F4909" s="201" t="s">
        <v>263</v>
      </c>
      <c r="G4909" s="44"/>
      <c r="H4909" s="44"/>
      <c r="I4909" s="44">
        <v>-823.02</v>
      </c>
      <c r="J4909" s="203"/>
      <c r="K4909" s="286" t="s">
        <v>164</v>
      </c>
      <c r="L4909" s="94"/>
    </row>
    <row r="4910" spans="1:12" ht="15" customHeight="1">
      <c r="A4910" s="91">
        <v>2001051</v>
      </c>
      <c r="B4910" s="44" t="s">
        <v>87</v>
      </c>
      <c r="C4910" s="46">
        <v>201</v>
      </c>
      <c r="D4910" s="44" t="s">
        <v>152</v>
      </c>
      <c r="E4910" s="44">
        <v>172900</v>
      </c>
      <c r="F4910" s="201" t="s">
        <v>263</v>
      </c>
      <c r="G4910" s="44"/>
      <c r="H4910" s="44"/>
      <c r="I4910" s="44">
        <v>-219.08</v>
      </c>
      <c r="J4910" s="203"/>
      <c r="K4910" s="286" t="s">
        <v>164</v>
      </c>
      <c r="L4910" s="94"/>
    </row>
    <row r="4911" spans="1:12" ht="15" customHeight="1">
      <c r="A4911" s="91">
        <v>2001051</v>
      </c>
      <c r="B4911" s="44" t="s">
        <v>87</v>
      </c>
      <c r="C4911" s="46">
        <v>201</v>
      </c>
      <c r="D4911" s="44" t="s">
        <v>152</v>
      </c>
      <c r="E4911" s="44">
        <v>172900</v>
      </c>
      <c r="F4911" s="201" t="s">
        <v>263</v>
      </c>
      <c r="G4911" s="44"/>
      <c r="H4911" s="44"/>
      <c r="I4911" s="44">
        <v>-627.4</v>
      </c>
      <c r="J4911" s="203"/>
      <c r="K4911" s="286" t="s">
        <v>164</v>
      </c>
      <c r="L4911" s="94"/>
    </row>
    <row r="4912" spans="1:12" ht="15" customHeight="1">
      <c r="A4912" s="91">
        <v>2001021</v>
      </c>
      <c r="B4912" s="44" t="s">
        <v>89</v>
      </c>
      <c r="C4912" s="46">
        <v>201</v>
      </c>
      <c r="D4912" s="44" t="s">
        <v>152</v>
      </c>
      <c r="E4912" s="44">
        <v>172900</v>
      </c>
      <c r="F4912" s="201" t="s">
        <v>263</v>
      </c>
      <c r="G4912" s="44"/>
      <c r="H4912" s="44"/>
      <c r="I4912" s="44">
        <v>-118.61</v>
      </c>
      <c r="J4912" s="203"/>
      <c r="K4912" s="286" t="s">
        <v>164</v>
      </c>
      <c r="L4912" s="94"/>
    </row>
    <row r="4913" spans="1:12" ht="15" customHeight="1">
      <c r="A4913" s="91">
        <v>2001021</v>
      </c>
      <c r="B4913" s="44" t="s">
        <v>89</v>
      </c>
      <c r="C4913" s="46">
        <v>201</v>
      </c>
      <c r="D4913" s="44" t="s">
        <v>152</v>
      </c>
      <c r="E4913" s="44">
        <v>172900</v>
      </c>
      <c r="F4913" s="201" t="s">
        <v>263</v>
      </c>
      <c r="G4913" s="44"/>
      <c r="H4913" s="44"/>
      <c r="I4913" s="44">
        <v>-75</v>
      </c>
      <c r="J4913" s="203"/>
      <c r="K4913" s="286" t="s">
        <v>164</v>
      </c>
      <c r="L4913" s="94"/>
    </row>
    <row r="4914" spans="1:12" ht="15" customHeight="1">
      <c r="A4914" s="91">
        <v>2001021</v>
      </c>
      <c r="B4914" s="44" t="s">
        <v>89</v>
      </c>
      <c r="C4914" s="46">
        <v>201</v>
      </c>
      <c r="D4914" s="44" t="s">
        <v>152</v>
      </c>
      <c r="E4914" s="44">
        <v>172900</v>
      </c>
      <c r="F4914" s="201" t="s">
        <v>263</v>
      </c>
      <c r="G4914" s="44"/>
      <c r="H4914" s="44"/>
      <c r="I4914" s="44">
        <v>-624.70000000000005</v>
      </c>
      <c r="J4914" s="203"/>
      <c r="K4914" s="286" t="s">
        <v>164</v>
      </c>
      <c r="L4914" s="94"/>
    </row>
    <row r="4915" spans="1:12" ht="15" customHeight="1">
      <c r="A4915" s="91">
        <v>2001011</v>
      </c>
      <c r="B4915" s="44" t="s">
        <v>97</v>
      </c>
      <c r="C4915" s="46">
        <v>201</v>
      </c>
      <c r="D4915" s="44" t="s">
        <v>152</v>
      </c>
      <c r="E4915" s="44">
        <v>172900</v>
      </c>
      <c r="F4915" s="201" t="s">
        <v>263</v>
      </c>
      <c r="G4915" s="44"/>
      <c r="H4915" s="44"/>
      <c r="I4915" s="44">
        <v>-508.5</v>
      </c>
      <c r="J4915" s="203"/>
      <c r="K4915" s="286" t="s">
        <v>164</v>
      </c>
      <c r="L4915" s="94"/>
    </row>
    <row r="4916" spans="1:12" ht="15" customHeight="1">
      <c r="A4916" s="91">
        <v>2001041</v>
      </c>
      <c r="B4916" s="44" t="s">
        <v>98</v>
      </c>
      <c r="C4916" s="46">
        <v>201</v>
      </c>
      <c r="D4916" s="44" t="s">
        <v>152</v>
      </c>
      <c r="E4916" s="44">
        <v>172900</v>
      </c>
      <c r="F4916" s="201" t="s">
        <v>263</v>
      </c>
      <c r="G4916" s="44"/>
      <c r="H4916" s="44"/>
      <c r="I4916" s="44">
        <v>-75</v>
      </c>
      <c r="J4916" s="203"/>
      <c r="K4916" s="286" t="s">
        <v>164</v>
      </c>
      <c r="L4916" s="94"/>
    </row>
    <row r="4917" spans="1:12" ht="15" customHeight="1">
      <c r="A4917" s="91">
        <v>2001041</v>
      </c>
      <c r="B4917" s="44" t="s">
        <v>98</v>
      </c>
      <c r="C4917" s="46">
        <v>201</v>
      </c>
      <c r="D4917" s="44" t="s">
        <v>152</v>
      </c>
      <c r="E4917" s="44">
        <v>172900</v>
      </c>
      <c r="F4917" s="201" t="s">
        <v>263</v>
      </c>
      <c r="G4917" s="44"/>
      <c r="H4917" s="44"/>
      <c r="I4917" s="44">
        <v>-701.4</v>
      </c>
      <c r="J4917" s="203"/>
      <c r="K4917" s="286" t="s">
        <v>164</v>
      </c>
      <c r="L4917" s="94"/>
    </row>
    <row r="4918" spans="1:12" ht="15" customHeight="1">
      <c r="A4918" s="91">
        <v>2001041</v>
      </c>
      <c r="B4918" s="44" t="s">
        <v>98</v>
      </c>
      <c r="C4918" s="46">
        <v>201</v>
      </c>
      <c r="D4918" s="44" t="s">
        <v>152</v>
      </c>
      <c r="E4918" s="44">
        <v>172900</v>
      </c>
      <c r="F4918" s="201" t="s">
        <v>263</v>
      </c>
      <c r="G4918" s="44"/>
      <c r="H4918" s="44"/>
      <c r="I4918" s="44">
        <v>-486.2</v>
      </c>
      <c r="J4918" s="203"/>
      <c r="K4918" s="286" t="s">
        <v>164</v>
      </c>
      <c r="L4918" s="94"/>
    </row>
    <row r="4919" spans="1:12" ht="15" customHeight="1">
      <c r="A4919" s="91">
        <v>2001041</v>
      </c>
      <c r="B4919" s="44" t="s">
        <v>98</v>
      </c>
      <c r="C4919" s="46">
        <v>201</v>
      </c>
      <c r="D4919" s="44" t="s">
        <v>152</v>
      </c>
      <c r="E4919" s="44">
        <v>172900</v>
      </c>
      <c r="F4919" s="201" t="s">
        <v>263</v>
      </c>
      <c r="G4919" s="44"/>
      <c r="H4919" s="44"/>
      <c r="I4919" s="44">
        <v>-8350.48</v>
      </c>
      <c r="J4919" s="203"/>
      <c r="K4919" s="286" t="s">
        <v>164</v>
      </c>
      <c r="L4919" s="94"/>
    </row>
    <row r="4920" spans="1:12" ht="15" customHeight="1">
      <c r="A4920" s="91">
        <v>2001041</v>
      </c>
      <c r="B4920" s="44" t="s">
        <v>98</v>
      </c>
      <c r="C4920" s="46">
        <v>201</v>
      </c>
      <c r="D4920" s="44" t="s">
        <v>152</v>
      </c>
      <c r="E4920" s="44">
        <v>172900</v>
      </c>
      <c r="F4920" s="201" t="s">
        <v>263</v>
      </c>
      <c r="G4920" s="44"/>
      <c r="H4920" s="44"/>
      <c r="I4920" s="44">
        <v>-761.33</v>
      </c>
      <c r="J4920" s="203"/>
      <c r="K4920" s="286" t="s">
        <v>164</v>
      </c>
      <c r="L4920" s="94"/>
    </row>
    <row r="4921" spans="1:12" ht="15" customHeight="1">
      <c r="A4921" s="91">
        <v>2001041</v>
      </c>
      <c r="B4921" s="44" t="s">
        <v>98</v>
      </c>
      <c r="C4921" s="46">
        <v>201</v>
      </c>
      <c r="D4921" s="44" t="s">
        <v>152</v>
      </c>
      <c r="E4921" s="44">
        <v>172900</v>
      </c>
      <c r="F4921" s="201" t="s">
        <v>263</v>
      </c>
      <c r="G4921" s="44"/>
      <c r="H4921" s="44"/>
      <c r="I4921" s="44">
        <v>-61.23</v>
      </c>
      <c r="J4921" s="203"/>
      <c r="K4921" s="286" t="s">
        <v>164</v>
      </c>
      <c r="L4921" s="94"/>
    </row>
    <row r="4922" spans="1:12" ht="15" customHeight="1">
      <c r="A4922" s="91">
        <v>2001011</v>
      </c>
      <c r="B4922" s="44" t="s">
        <v>97</v>
      </c>
      <c r="C4922" s="46">
        <v>201</v>
      </c>
      <c r="D4922" s="44" t="s">
        <v>152</v>
      </c>
      <c r="E4922" s="44">
        <v>172900</v>
      </c>
      <c r="F4922" s="201" t="s">
        <v>263</v>
      </c>
      <c r="G4922" s="44"/>
      <c r="H4922" s="44"/>
      <c r="I4922" s="44">
        <v>-266.37</v>
      </c>
      <c r="J4922" s="203"/>
      <c r="K4922" s="286" t="s">
        <v>164</v>
      </c>
      <c r="L4922" s="94"/>
    </row>
    <row r="4923" spans="1:12" ht="15" customHeight="1">
      <c r="A4923" s="91">
        <v>2001011</v>
      </c>
      <c r="B4923" s="44" t="s">
        <v>97</v>
      </c>
      <c r="C4923" s="46">
        <v>201</v>
      </c>
      <c r="D4923" s="44" t="s">
        <v>152</v>
      </c>
      <c r="E4923" s="44">
        <v>172900</v>
      </c>
      <c r="F4923" s="201" t="s">
        <v>263</v>
      </c>
      <c r="G4923" s="44"/>
      <c r="H4923" s="44"/>
      <c r="I4923" s="44">
        <v>-24.06</v>
      </c>
      <c r="J4923" s="203"/>
      <c r="K4923" s="286" t="s">
        <v>164</v>
      </c>
      <c r="L4923" s="94"/>
    </row>
    <row r="4924" spans="1:12" ht="15" customHeight="1">
      <c r="A4924" s="91">
        <v>2001011</v>
      </c>
      <c r="B4924" s="44" t="s">
        <v>97</v>
      </c>
      <c r="C4924" s="46">
        <v>201</v>
      </c>
      <c r="D4924" s="44" t="s">
        <v>152</v>
      </c>
      <c r="E4924" s="44">
        <v>172900</v>
      </c>
      <c r="F4924" s="201" t="s">
        <v>263</v>
      </c>
      <c r="G4924" s="44"/>
      <c r="H4924" s="44"/>
      <c r="I4924" s="44">
        <v>-650.20000000000005</v>
      </c>
      <c r="J4924" s="203"/>
      <c r="K4924" s="286" t="s">
        <v>164</v>
      </c>
      <c r="L4924" s="94"/>
    </row>
    <row r="4925" spans="1:12" ht="15" customHeight="1">
      <c r="A4925" s="91">
        <v>2001011</v>
      </c>
      <c r="B4925" s="44" t="s">
        <v>97</v>
      </c>
      <c r="C4925" s="46">
        <v>201</v>
      </c>
      <c r="D4925" s="44" t="s">
        <v>152</v>
      </c>
      <c r="E4925" s="44">
        <v>172900</v>
      </c>
      <c r="F4925" s="201" t="s">
        <v>263</v>
      </c>
      <c r="G4925" s="44"/>
      <c r="H4925" s="44"/>
      <c r="I4925" s="44">
        <v>-243.78</v>
      </c>
      <c r="J4925" s="203"/>
      <c r="K4925" s="286" t="s">
        <v>164</v>
      </c>
      <c r="L4925" s="94"/>
    </row>
    <row r="4926" spans="1:12" ht="15" customHeight="1">
      <c r="A4926" s="91">
        <v>2001011</v>
      </c>
      <c r="B4926" s="44" t="s">
        <v>97</v>
      </c>
      <c r="C4926" s="46">
        <v>201</v>
      </c>
      <c r="D4926" s="44" t="s">
        <v>152</v>
      </c>
      <c r="E4926" s="44">
        <v>172900</v>
      </c>
      <c r="F4926" s="201" t="s">
        <v>263</v>
      </c>
      <c r="G4926" s="44"/>
      <c r="H4926" s="44"/>
      <c r="I4926" s="44">
        <v>-746.04</v>
      </c>
      <c r="J4926" s="203"/>
      <c r="K4926" s="286" t="s">
        <v>164</v>
      </c>
      <c r="L4926" s="94"/>
    </row>
    <row r="4927" spans="1:12" ht="15" customHeight="1">
      <c r="A4927" s="91">
        <v>2001011</v>
      </c>
      <c r="B4927" s="44" t="s">
        <v>97</v>
      </c>
      <c r="C4927" s="46">
        <v>201</v>
      </c>
      <c r="D4927" s="44" t="s">
        <v>152</v>
      </c>
      <c r="E4927" s="44">
        <v>172900</v>
      </c>
      <c r="F4927" s="201" t="s">
        <v>263</v>
      </c>
      <c r="G4927" s="44"/>
      <c r="H4927" s="44"/>
      <c r="I4927" s="44">
        <v>-140.88</v>
      </c>
      <c r="J4927" s="203"/>
      <c r="K4927" s="286" t="s">
        <v>164</v>
      </c>
      <c r="L4927" s="94"/>
    </row>
    <row r="4928" spans="1:12" ht="15" customHeight="1">
      <c r="A4928" s="91">
        <v>2001011</v>
      </c>
      <c r="B4928" s="44" t="s">
        <v>97</v>
      </c>
      <c r="C4928" s="46">
        <v>201</v>
      </c>
      <c r="D4928" s="44" t="s">
        <v>152</v>
      </c>
      <c r="E4928" s="44">
        <v>172900</v>
      </c>
      <c r="F4928" s="201" t="s">
        <v>263</v>
      </c>
      <c r="G4928" s="44"/>
      <c r="H4928" s="44"/>
      <c r="I4928" s="44">
        <v>-24.06</v>
      </c>
      <c r="J4928" s="203"/>
      <c r="K4928" s="286" t="s">
        <v>164</v>
      </c>
      <c r="L4928" s="94"/>
    </row>
    <row r="4929" spans="1:12" ht="15" customHeight="1">
      <c r="A4929" s="91">
        <v>2001011</v>
      </c>
      <c r="B4929" s="44" t="s">
        <v>97</v>
      </c>
      <c r="C4929" s="46">
        <v>201</v>
      </c>
      <c r="D4929" s="44" t="s">
        <v>152</v>
      </c>
      <c r="E4929" s="44">
        <v>172900</v>
      </c>
      <c r="F4929" s="201" t="s">
        <v>263</v>
      </c>
      <c r="G4929" s="44"/>
      <c r="H4929" s="44"/>
      <c r="I4929" s="44">
        <v>-1407.2</v>
      </c>
      <c r="J4929" s="203"/>
      <c r="K4929" s="286" t="s">
        <v>164</v>
      </c>
      <c r="L4929" s="94"/>
    </row>
    <row r="4930" spans="1:12" ht="15" customHeight="1">
      <c r="A4930" s="91">
        <v>2001041</v>
      </c>
      <c r="B4930" s="44" t="s">
        <v>98</v>
      </c>
      <c r="C4930" s="46">
        <v>201</v>
      </c>
      <c r="D4930" s="44" t="s">
        <v>152</v>
      </c>
      <c r="E4930" s="44">
        <v>172900</v>
      </c>
      <c r="F4930" s="201" t="s">
        <v>263</v>
      </c>
      <c r="G4930" s="44"/>
      <c r="H4930" s="44"/>
      <c r="I4930" s="44">
        <v>-1569.64</v>
      </c>
      <c r="J4930" s="203"/>
      <c r="K4930" s="286" t="s">
        <v>164</v>
      </c>
      <c r="L4930" s="94"/>
    </row>
    <row r="4931" spans="1:12" ht="15" customHeight="1">
      <c r="A4931" s="91">
        <v>2001041</v>
      </c>
      <c r="B4931" s="44" t="s">
        <v>98</v>
      </c>
      <c r="C4931" s="46">
        <v>201</v>
      </c>
      <c r="D4931" s="44" t="s">
        <v>152</v>
      </c>
      <c r="E4931" s="44">
        <v>172900</v>
      </c>
      <c r="F4931" s="201" t="s">
        <v>263</v>
      </c>
      <c r="G4931" s="44"/>
      <c r="H4931" s="44"/>
      <c r="I4931" s="44">
        <v>-279.86</v>
      </c>
      <c r="J4931" s="203"/>
      <c r="K4931" s="286" t="s">
        <v>164</v>
      </c>
      <c r="L4931" s="94"/>
    </row>
    <row r="4932" spans="1:12" ht="15" customHeight="1">
      <c r="A4932" s="91">
        <v>2001051</v>
      </c>
      <c r="B4932" s="44" t="s">
        <v>87</v>
      </c>
      <c r="C4932" s="46">
        <v>201</v>
      </c>
      <c r="D4932" s="44" t="s">
        <v>152</v>
      </c>
      <c r="E4932" s="44">
        <v>172900</v>
      </c>
      <c r="F4932" s="201" t="s">
        <v>263</v>
      </c>
      <c r="G4932" s="44"/>
      <c r="H4932" s="44"/>
      <c r="I4932" s="44">
        <v>-488.19</v>
      </c>
      <c r="J4932" s="203"/>
      <c r="K4932" s="286" t="s">
        <v>164</v>
      </c>
      <c r="L4932" s="94"/>
    </row>
    <row r="4933" spans="1:12" ht="15" customHeight="1">
      <c r="A4933" s="91">
        <v>2001021</v>
      </c>
      <c r="B4933" s="44" t="s">
        <v>89</v>
      </c>
      <c r="C4933" s="46">
        <v>201</v>
      </c>
      <c r="D4933" s="44" t="s">
        <v>152</v>
      </c>
      <c r="E4933" s="44">
        <v>172900</v>
      </c>
      <c r="F4933" s="201" t="s">
        <v>263</v>
      </c>
      <c r="G4933" s="44"/>
      <c r="H4933" s="44"/>
      <c r="I4933" s="44">
        <v>-2528</v>
      </c>
      <c r="J4933" s="203"/>
      <c r="K4933" s="286" t="s">
        <v>164</v>
      </c>
      <c r="L4933" s="94"/>
    </row>
    <row r="4934" spans="1:12" ht="15" customHeight="1">
      <c r="A4934" s="91">
        <v>2001021</v>
      </c>
      <c r="B4934" s="44" t="s">
        <v>89</v>
      </c>
      <c r="C4934" s="46">
        <v>201</v>
      </c>
      <c r="D4934" s="44" t="s">
        <v>152</v>
      </c>
      <c r="E4934" s="44">
        <v>172900</v>
      </c>
      <c r="F4934" s="201" t="s">
        <v>263</v>
      </c>
      <c r="G4934" s="44"/>
      <c r="H4934" s="44"/>
      <c r="I4934" s="44">
        <v>-235.07</v>
      </c>
      <c r="J4934" s="203"/>
      <c r="K4934" s="286" t="s">
        <v>164</v>
      </c>
      <c r="L4934" s="94"/>
    </row>
    <row r="4935" spans="1:12" ht="15" customHeight="1">
      <c r="A4935" s="91">
        <v>2000010</v>
      </c>
      <c r="B4935" s="44" t="s">
        <v>159</v>
      </c>
      <c r="C4935" s="46">
        <v>201</v>
      </c>
      <c r="D4935" s="44" t="s">
        <v>152</v>
      </c>
      <c r="E4935" s="44">
        <v>172900</v>
      </c>
      <c r="F4935" s="201" t="s">
        <v>263</v>
      </c>
      <c r="G4935" s="44"/>
      <c r="H4935" s="44"/>
      <c r="I4935" s="44">
        <v>-11.57</v>
      </c>
      <c r="J4935" s="203"/>
      <c r="K4935" s="286" t="s">
        <v>161</v>
      </c>
      <c r="L4935" s="94"/>
    </row>
    <row r="4936" spans="1:12" ht="15" customHeight="1">
      <c r="A4936" s="91">
        <v>2001051</v>
      </c>
      <c r="B4936" s="44" t="s">
        <v>87</v>
      </c>
      <c r="C4936" s="46">
        <v>201</v>
      </c>
      <c r="D4936" s="44" t="s">
        <v>152</v>
      </c>
      <c r="E4936" s="44">
        <v>172900</v>
      </c>
      <c r="F4936" s="201" t="s">
        <v>263</v>
      </c>
      <c r="G4936" s="44"/>
      <c r="H4936" s="44"/>
      <c r="I4936" s="44">
        <v>-1412.5</v>
      </c>
      <c r="J4936" s="203"/>
      <c r="K4936" s="286" t="s">
        <v>164</v>
      </c>
      <c r="L4936" s="94"/>
    </row>
    <row r="4937" spans="1:12" ht="15" customHeight="1">
      <c r="A4937" s="91">
        <v>2001051</v>
      </c>
      <c r="B4937" s="44" t="s">
        <v>87</v>
      </c>
      <c r="C4937" s="46">
        <v>201</v>
      </c>
      <c r="D4937" s="44" t="s">
        <v>152</v>
      </c>
      <c r="E4937" s="44">
        <v>172900</v>
      </c>
      <c r="F4937" s="201" t="s">
        <v>263</v>
      </c>
      <c r="G4937" s="44"/>
      <c r="H4937" s="44"/>
      <c r="I4937" s="44">
        <v>-1112.5</v>
      </c>
      <c r="J4937" s="203"/>
      <c r="K4937" s="286" t="s">
        <v>164</v>
      </c>
      <c r="L4937" s="94"/>
    </row>
    <row r="4938" spans="1:12" ht="15" customHeight="1">
      <c r="A4938" s="91">
        <v>2001021</v>
      </c>
      <c r="B4938" s="44" t="s">
        <v>89</v>
      </c>
      <c r="C4938" s="46">
        <v>201</v>
      </c>
      <c r="D4938" s="44" t="s">
        <v>152</v>
      </c>
      <c r="E4938" s="44">
        <v>172900</v>
      </c>
      <c r="F4938" s="201" t="s">
        <v>263</v>
      </c>
      <c r="G4938" s="44"/>
      <c r="H4938" s="44"/>
      <c r="I4938" s="44">
        <v>-301.57</v>
      </c>
      <c r="J4938" s="203"/>
      <c r="K4938" s="286" t="s">
        <v>164</v>
      </c>
      <c r="L4938" s="94"/>
    </row>
    <row r="4939" spans="1:12" ht="15" customHeight="1">
      <c r="A4939" s="91">
        <v>2001021</v>
      </c>
      <c r="B4939" s="44" t="s">
        <v>89</v>
      </c>
      <c r="C4939" s="46">
        <v>201</v>
      </c>
      <c r="D4939" s="44" t="s">
        <v>152</v>
      </c>
      <c r="E4939" s="44">
        <v>172900</v>
      </c>
      <c r="F4939" s="201" t="s">
        <v>263</v>
      </c>
      <c r="G4939" s="44"/>
      <c r="H4939" s="44"/>
      <c r="I4939" s="44">
        <v>-131.25</v>
      </c>
      <c r="J4939" s="203"/>
      <c r="K4939" s="286" t="s">
        <v>164</v>
      </c>
      <c r="L4939" s="94"/>
    </row>
    <row r="4940" spans="1:12" ht="15" customHeight="1">
      <c r="A4940" s="91">
        <v>2001021</v>
      </c>
      <c r="B4940" s="44" t="s">
        <v>89</v>
      </c>
      <c r="C4940" s="46">
        <v>201</v>
      </c>
      <c r="D4940" s="44" t="s">
        <v>152</v>
      </c>
      <c r="E4940" s="44">
        <v>172900</v>
      </c>
      <c r="F4940" s="201" t="s">
        <v>263</v>
      </c>
      <c r="G4940" s="44"/>
      <c r="H4940" s="44"/>
      <c r="I4940" s="44">
        <v>-1059.8499999999999</v>
      </c>
      <c r="J4940" s="203"/>
      <c r="K4940" s="286" t="s">
        <v>164</v>
      </c>
      <c r="L4940" s="94"/>
    </row>
    <row r="4941" spans="1:12" ht="15" customHeight="1">
      <c r="A4941" s="91">
        <v>2001021</v>
      </c>
      <c r="B4941" s="44" t="s">
        <v>89</v>
      </c>
      <c r="C4941" s="46">
        <v>201</v>
      </c>
      <c r="D4941" s="44" t="s">
        <v>152</v>
      </c>
      <c r="E4941" s="44">
        <v>172900</v>
      </c>
      <c r="F4941" s="201" t="s">
        <v>263</v>
      </c>
      <c r="G4941" s="44"/>
      <c r="H4941" s="44"/>
      <c r="I4941" s="44">
        <v>-501.43</v>
      </c>
      <c r="J4941" s="203"/>
      <c r="K4941" s="286" t="s">
        <v>164</v>
      </c>
      <c r="L4941" s="94"/>
    </row>
    <row r="4942" spans="1:12" ht="15" customHeight="1">
      <c r="A4942" s="91">
        <v>2001021</v>
      </c>
      <c r="B4942" s="44" t="s">
        <v>89</v>
      </c>
      <c r="C4942" s="46">
        <v>201</v>
      </c>
      <c r="D4942" s="44" t="s">
        <v>152</v>
      </c>
      <c r="E4942" s="44">
        <v>172900</v>
      </c>
      <c r="F4942" s="201" t="s">
        <v>263</v>
      </c>
      <c r="G4942" s="44"/>
      <c r="H4942" s="44"/>
      <c r="I4942" s="44">
        <v>-187.5</v>
      </c>
      <c r="J4942" s="203"/>
      <c r="K4942" s="286" t="s">
        <v>164</v>
      </c>
      <c r="L4942" s="94"/>
    </row>
    <row r="4943" spans="1:12" ht="15" customHeight="1">
      <c r="A4943" s="91">
        <v>2001021</v>
      </c>
      <c r="B4943" s="44" t="s">
        <v>89</v>
      </c>
      <c r="C4943" s="46">
        <v>201</v>
      </c>
      <c r="D4943" s="44" t="s">
        <v>152</v>
      </c>
      <c r="E4943" s="44">
        <v>172900</v>
      </c>
      <c r="F4943" s="201" t="s">
        <v>263</v>
      </c>
      <c r="G4943" s="44"/>
      <c r="H4943" s="44"/>
      <c r="I4943" s="44">
        <v>-234</v>
      </c>
      <c r="J4943" s="203"/>
      <c r="K4943" s="286" t="s">
        <v>164</v>
      </c>
      <c r="L4943" s="94"/>
    </row>
    <row r="4944" spans="1:12" ht="15" customHeight="1">
      <c r="A4944" s="91">
        <v>2001021</v>
      </c>
      <c r="B4944" s="44" t="s">
        <v>89</v>
      </c>
      <c r="C4944" s="46">
        <v>201</v>
      </c>
      <c r="D4944" s="44" t="s">
        <v>152</v>
      </c>
      <c r="E4944" s="44">
        <v>172900</v>
      </c>
      <c r="F4944" s="201" t="s">
        <v>263</v>
      </c>
      <c r="G4944" s="44"/>
      <c r="H4944" s="44"/>
      <c r="I4944" s="44">
        <v>-153.49</v>
      </c>
      <c r="J4944" s="203"/>
      <c r="K4944" s="286" t="s">
        <v>164</v>
      </c>
      <c r="L4944" s="94"/>
    </row>
    <row r="4945" spans="1:12" ht="15" customHeight="1">
      <c r="A4945" s="91">
        <v>2001021</v>
      </c>
      <c r="B4945" s="44" t="s">
        <v>89</v>
      </c>
      <c r="C4945" s="46">
        <v>201</v>
      </c>
      <c r="D4945" s="44" t="s">
        <v>152</v>
      </c>
      <c r="E4945" s="44">
        <v>172900</v>
      </c>
      <c r="F4945" s="201" t="s">
        <v>263</v>
      </c>
      <c r="G4945" s="44"/>
      <c r="H4945" s="44"/>
      <c r="I4945" s="44">
        <v>-756.36</v>
      </c>
      <c r="J4945" s="203"/>
      <c r="K4945" s="286" t="s">
        <v>164</v>
      </c>
      <c r="L4945" s="94"/>
    </row>
    <row r="4946" spans="1:12" ht="15" customHeight="1">
      <c r="A4946" s="91">
        <v>2001021</v>
      </c>
      <c r="B4946" s="44" t="s">
        <v>89</v>
      </c>
      <c r="C4946" s="46">
        <v>201</v>
      </c>
      <c r="D4946" s="44" t="s">
        <v>152</v>
      </c>
      <c r="E4946" s="44">
        <v>172900</v>
      </c>
      <c r="F4946" s="201" t="s">
        <v>263</v>
      </c>
      <c r="G4946" s="44"/>
      <c r="H4946" s="44"/>
      <c r="I4946" s="44">
        <v>-37.94</v>
      </c>
      <c r="J4946" s="203"/>
      <c r="K4946" s="286" t="s">
        <v>164</v>
      </c>
      <c r="L4946" s="94"/>
    </row>
    <row r="4947" spans="1:12" ht="15" customHeight="1">
      <c r="A4947" s="91">
        <v>2001011</v>
      </c>
      <c r="B4947" s="44" t="s">
        <v>97</v>
      </c>
      <c r="C4947" s="46">
        <v>201</v>
      </c>
      <c r="D4947" s="44" t="s">
        <v>152</v>
      </c>
      <c r="E4947" s="44">
        <v>172900</v>
      </c>
      <c r="F4947" s="201" t="s">
        <v>263</v>
      </c>
      <c r="G4947" s="44"/>
      <c r="H4947" s="44"/>
      <c r="I4947" s="44">
        <v>-48.12</v>
      </c>
      <c r="J4947" s="203"/>
      <c r="K4947" s="286" t="s">
        <v>164</v>
      </c>
      <c r="L4947" s="94"/>
    </row>
    <row r="4948" spans="1:12" ht="15" customHeight="1">
      <c r="A4948" s="91">
        <v>2001011</v>
      </c>
      <c r="B4948" s="44" t="s">
        <v>97</v>
      </c>
      <c r="C4948" s="46">
        <v>201</v>
      </c>
      <c r="D4948" s="44" t="s">
        <v>152</v>
      </c>
      <c r="E4948" s="44">
        <v>172900</v>
      </c>
      <c r="F4948" s="201" t="s">
        <v>263</v>
      </c>
      <c r="G4948" s="44"/>
      <c r="H4948" s="44"/>
      <c r="I4948" s="44">
        <v>-875</v>
      </c>
      <c r="J4948" s="203"/>
      <c r="K4948" s="286" t="s">
        <v>164</v>
      </c>
      <c r="L4948" s="94"/>
    </row>
    <row r="4949" spans="1:12" ht="15" customHeight="1">
      <c r="A4949" s="91">
        <v>2001011</v>
      </c>
      <c r="B4949" s="44" t="s">
        <v>97</v>
      </c>
      <c r="C4949" s="46">
        <v>201</v>
      </c>
      <c r="D4949" s="44" t="s">
        <v>152</v>
      </c>
      <c r="E4949" s="44">
        <v>172900</v>
      </c>
      <c r="F4949" s="201" t="s">
        <v>263</v>
      </c>
      <c r="G4949" s="44"/>
      <c r="H4949" s="44"/>
      <c r="I4949" s="44">
        <v>-869.73</v>
      </c>
      <c r="J4949" s="203"/>
      <c r="K4949" s="286" t="s">
        <v>164</v>
      </c>
      <c r="L4949" s="94"/>
    </row>
    <row r="4950" spans="1:12" ht="15" customHeight="1">
      <c r="A4950" s="91">
        <v>2000010</v>
      </c>
      <c r="B4950" s="44" t="s">
        <v>159</v>
      </c>
      <c r="C4950" s="46">
        <v>201</v>
      </c>
      <c r="D4950" s="44" t="s">
        <v>152</v>
      </c>
      <c r="E4950" s="44">
        <v>172900</v>
      </c>
      <c r="F4950" s="201" t="s">
        <v>263</v>
      </c>
      <c r="G4950" s="44"/>
      <c r="H4950" s="44"/>
      <c r="I4950" s="44">
        <v>-61.88</v>
      </c>
      <c r="J4950" s="203"/>
      <c r="K4950" s="286" t="s">
        <v>161</v>
      </c>
      <c r="L4950" s="94"/>
    </row>
    <row r="4951" spans="1:12" ht="15" customHeight="1">
      <c r="A4951" s="91">
        <v>2001051</v>
      </c>
      <c r="B4951" s="44" t="s">
        <v>87</v>
      </c>
      <c r="C4951" s="46">
        <v>201</v>
      </c>
      <c r="D4951" s="44" t="s">
        <v>152</v>
      </c>
      <c r="E4951" s="44">
        <v>172900</v>
      </c>
      <c r="F4951" s="201" t="s">
        <v>263</v>
      </c>
      <c r="G4951" s="44"/>
      <c r="H4951" s="44"/>
      <c r="I4951" s="44">
        <v>-590.33000000000004</v>
      </c>
      <c r="J4951" s="203"/>
      <c r="K4951" s="286" t="s">
        <v>164</v>
      </c>
      <c r="L4951" s="94"/>
    </row>
    <row r="4952" spans="1:12" ht="15" customHeight="1">
      <c r="A4952" s="91">
        <v>2001051</v>
      </c>
      <c r="B4952" s="44" t="s">
        <v>87</v>
      </c>
      <c r="C4952" s="46">
        <v>201</v>
      </c>
      <c r="D4952" s="44" t="s">
        <v>152</v>
      </c>
      <c r="E4952" s="44">
        <v>172900</v>
      </c>
      <c r="F4952" s="201" t="s">
        <v>263</v>
      </c>
      <c r="G4952" s="44"/>
      <c r="H4952" s="44"/>
      <c r="I4952" s="44">
        <v>-752.5</v>
      </c>
      <c r="J4952" s="203"/>
      <c r="K4952" s="286" t="s">
        <v>164</v>
      </c>
      <c r="L4952" s="94"/>
    </row>
    <row r="4953" spans="1:12" ht="15" customHeight="1">
      <c r="A4953" s="91">
        <v>2001051</v>
      </c>
      <c r="B4953" s="44" t="s">
        <v>87</v>
      </c>
      <c r="C4953" s="46">
        <v>201</v>
      </c>
      <c r="D4953" s="44" t="s">
        <v>152</v>
      </c>
      <c r="E4953" s="44">
        <v>172900</v>
      </c>
      <c r="F4953" s="201" t="s">
        <v>263</v>
      </c>
      <c r="G4953" s="44"/>
      <c r="H4953" s="44"/>
      <c r="I4953" s="44">
        <v>-102.22</v>
      </c>
      <c r="J4953" s="203"/>
      <c r="K4953" s="286" t="s">
        <v>164</v>
      </c>
      <c r="L4953" s="94"/>
    </row>
    <row r="4954" spans="1:12" ht="15" customHeight="1">
      <c r="A4954" s="91">
        <v>2001011</v>
      </c>
      <c r="B4954" s="44" t="s">
        <v>97</v>
      </c>
      <c r="C4954" s="46">
        <v>201</v>
      </c>
      <c r="D4954" s="44" t="s">
        <v>152</v>
      </c>
      <c r="E4954" s="44">
        <v>172900</v>
      </c>
      <c r="F4954" s="201" t="s">
        <v>263</v>
      </c>
      <c r="G4954" s="44"/>
      <c r="H4954" s="44"/>
      <c r="I4954" s="44">
        <v>-400</v>
      </c>
      <c r="J4954" s="203"/>
      <c r="K4954" s="286" t="s">
        <v>164</v>
      </c>
      <c r="L4954" s="94"/>
    </row>
    <row r="4955" spans="1:12" ht="15" customHeight="1">
      <c r="A4955" s="91">
        <v>2001041</v>
      </c>
      <c r="B4955" s="44" t="s">
        <v>98</v>
      </c>
      <c r="C4955" s="46">
        <v>201</v>
      </c>
      <c r="D4955" s="44" t="s">
        <v>152</v>
      </c>
      <c r="E4955" s="44">
        <v>172900</v>
      </c>
      <c r="F4955" s="201" t="s">
        <v>263</v>
      </c>
      <c r="G4955" s="44"/>
      <c r="H4955" s="44"/>
      <c r="I4955" s="44">
        <v>-131.25</v>
      </c>
      <c r="J4955" s="203"/>
      <c r="K4955" s="286" t="s">
        <v>164</v>
      </c>
      <c r="L4955" s="94"/>
    </row>
    <row r="4956" spans="1:12" ht="15" customHeight="1">
      <c r="A4956" s="91">
        <v>2001041</v>
      </c>
      <c r="B4956" s="44" t="s">
        <v>98</v>
      </c>
      <c r="C4956" s="46">
        <v>201</v>
      </c>
      <c r="D4956" s="44" t="s">
        <v>152</v>
      </c>
      <c r="E4956" s="44">
        <v>172900</v>
      </c>
      <c r="F4956" s="201" t="s">
        <v>263</v>
      </c>
      <c r="G4956" s="44"/>
      <c r="H4956" s="44"/>
      <c r="I4956" s="44">
        <v>-750.63</v>
      </c>
      <c r="J4956" s="203"/>
      <c r="K4956" s="286" t="s">
        <v>164</v>
      </c>
      <c r="L4956" s="94"/>
    </row>
    <row r="4957" spans="1:12" ht="15" customHeight="1">
      <c r="A4957" s="91">
        <v>2001041</v>
      </c>
      <c r="B4957" s="44" t="s">
        <v>98</v>
      </c>
      <c r="C4957" s="46">
        <v>201</v>
      </c>
      <c r="D4957" s="44" t="s">
        <v>152</v>
      </c>
      <c r="E4957" s="44">
        <v>172900</v>
      </c>
      <c r="F4957" s="201" t="s">
        <v>263</v>
      </c>
      <c r="G4957" s="44"/>
      <c r="H4957" s="44"/>
      <c r="I4957" s="44">
        <v>-187.5</v>
      </c>
      <c r="J4957" s="203"/>
      <c r="K4957" s="286" t="s">
        <v>164</v>
      </c>
      <c r="L4957" s="94"/>
    </row>
    <row r="4958" spans="1:12" ht="15" customHeight="1">
      <c r="A4958" s="91">
        <v>2001041</v>
      </c>
      <c r="B4958" s="44" t="s">
        <v>98</v>
      </c>
      <c r="C4958" s="46">
        <v>201</v>
      </c>
      <c r="D4958" s="44" t="s">
        <v>152</v>
      </c>
      <c r="E4958" s="44">
        <v>172900</v>
      </c>
      <c r="F4958" s="201" t="s">
        <v>263</v>
      </c>
      <c r="G4958" s="44"/>
      <c r="H4958" s="44"/>
      <c r="I4958" s="44">
        <v>-28.32</v>
      </c>
      <c r="J4958" s="203"/>
      <c r="K4958" s="286" t="s">
        <v>164</v>
      </c>
      <c r="L4958" s="94"/>
    </row>
    <row r="4959" spans="1:12" ht="15" customHeight="1">
      <c r="A4959" s="91">
        <v>2001041</v>
      </c>
      <c r="B4959" s="44" t="s">
        <v>98</v>
      </c>
      <c r="C4959" s="46">
        <v>201</v>
      </c>
      <c r="D4959" s="44" t="s">
        <v>152</v>
      </c>
      <c r="E4959" s="44">
        <v>172900</v>
      </c>
      <c r="F4959" s="201" t="s">
        <v>263</v>
      </c>
      <c r="G4959" s="44"/>
      <c r="H4959" s="44"/>
      <c r="I4959" s="44">
        <v>-354.4</v>
      </c>
      <c r="J4959" s="203"/>
      <c r="K4959" s="286" t="s">
        <v>164</v>
      </c>
      <c r="L4959" s="94"/>
    </row>
    <row r="4960" spans="1:12" ht="15" customHeight="1">
      <c r="A4960" s="91">
        <v>2001041</v>
      </c>
      <c r="B4960" s="44" t="s">
        <v>98</v>
      </c>
      <c r="C4960" s="46">
        <v>201</v>
      </c>
      <c r="D4960" s="44" t="s">
        <v>152</v>
      </c>
      <c r="E4960" s="44">
        <v>172900</v>
      </c>
      <c r="F4960" s="201" t="s">
        <v>263</v>
      </c>
      <c r="G4960" s="44"/>
      <c r="H4960" s="44"/>
      <c r="I4960" s="44">
        <v>-1581.13</v>
      </c>
      <c r="J4960" s="203"/>
      <c r="K4960" s="286" t="s">
        <v>164</v>
      </c>
      <c r="L4960" s="94"/>
    </row>
    <row r="4961" spans="1:12" ht="15" customHeight="1">
      <c r="A4961" s="91">
        <v>2001041</v>
      </c>
      <c r="B4961" s="44" t="s">
        <v>98</v>
      </c>
      <c r="C4961" s="46">
        <v>201</v>
      </c>
      <c r="D4961" s="44" t="s">
        <v>152</v>
      </c>
      <c r="E4961" s="44">
        <v>172900</v>
      </c>
      <c r="F4961" s="201" t="s">
        <v>263</v>
      </c>
      <c r="G4961" s="44"/>
      <c r="H4961" s="44"/>
      <c r="I4961" s="44">
        <v>-519.98</v>
      </c>
      <c r="J4961" s="203"/>
      <c r="K4961" s="286" t="s">
        <v>164</v>
      </c>
      <c r="L4961" s="94"/>
    </row>
    <row r="4962" spans="1:12" ht="15" customHeight="1">
      <c r="A4962" s="91">
        <v>2001041</v>
      </c>
      <c r="B4962" s="44" t="s">
        <v>98</v>
      </c>
      <c r="C4962" s="46">
        <v>201</v>
      </c>
      <c r="D4962" s="44" t="s">
        <v>152</v>
      </c>
      <c r="E4962" s="44">
        <v>172900</v>
      </c>
      <c r="F4962" s="201" t="s">
        <v>263</v>
      </c>
      <c r="G4962" s="44"/>
      <c r="H4962" s="44"/>
      <c r="I4962" s="44">
        <v>-975.74</v>
      </c>
      <c r="J4962" s="203"/>
      <c r="K4962" s="286" t="s">
        <v>164</v>
      </c>
      <c r="L4962" s="94"/>
    </row>
    <row r="4963" spans="1:12" ht="15" customHeight="1">
      <c r="A4963" s="91">
        <v>2001041</v>
      </c>
      <c r="B4963" s="44" t="s">
        <v>98</v>
      </c>
      <c r="C4963" s="46">
        <v>201</v>
      </c>
      <c r="D4963" s="44" t="s">
        <v>152</v>
      </c>
      <c r="E4963" s="44">
        <v>172900</v>
      </c>
      <c r="F4963" s="201" t="s">
        <v>263</v>
      </c>
      <c r="G4963" s="44"/>
      <c r="H4963" s="44"/>
      <c r="I4963" s="44">
        <v>-1160.07</v>
      </c>
      <c r="J4963" s="203"/>
      <c r="K4963" s="286" t="s">
        <v>164</v>
      </c>
      <c r="L4963" s="94"/>
    </row>
    <row r="4964" spans="1:12" ht="15" customHeight="1">
      <c r="A4964" s="91">
        <v>2001041</v>
      </c>
      <c r="B4964" s="44" t="s">
        <v>98</v>
      </c>
      <c r="C4964" s="46">
        <v>201</v>
      </c>
      <c r="D4964" s="44" t="s">
        <v>152</v>
      </c>
      <c r="E4964" s="44">
        <v>172900</v>
      </c>
      <c r="F4964" s="201" t="s">
        <v>263</v>
      </c>
      <c r="G4964" s="44"/>
      <c r="H4964" s="44"/>
      <c r="I4964" s="44">
        <v>-155.75</v>
      </c>
      <c r="J4964" s="203"/>
      <c r="K4964" s="286" t="s">
        <v>164</v>
      </c>
      <c r="L4964" s="94"/>
    </row>
    <row r="4965" spans="1:12" ht="15" customHeight="1">
      <c r="A4965" s="91">
        <v>2001041</v>
      </c>
      <c r="B4965" s="44" t="s">
        <v>98</v>
      </c>
      <c r="C4965" s="46">
        <v>201</v>
      </c>
      <c r="D4965" s="44" t="s">
        <v>152</v>
      </c>
      <c r="E4965" s="44">
        <v>172900</v>
      </c>
      <c r="F4965" s="201" t="s">
        <v>263</v>
      </c>
      <c r="G4965" s="44"/>
      <c r="H4965" s="44"/>
      <c r="I4965" s="44">
        <v>-161.22</v>
      </c>
      <c r="J4965" s="203"/>
      <c r="K4965" s="286" t="s">
        <v>164</v>
      </c>
      <c r="L4965" s="94"/>
    </row>
    <row r="4966" spans="1:12" ht="15" customHeight="1">
      <c r="A4966" s="91">
        <v>2001041</v>
      </c>
      <c r="B4966" s="44" t="s">
        <v>98</v>
      </c>
      <c r="C4966" s="46">
        <v>201</v>
      </c>
      <c r="D4966" s="44" t="s">
        <v>152</v>
      </c>
      <c r="E4966" s="44">
        <v>172900</v>
      </c>
      <c r="F4966" s="201" t="s">
        <v>263</v>
      </c>
      <c r="G4966" s="44"/>
      <c r="H4966" s="44"/>
      <c r="I4966" s="44">
        <v>-720</v>
      </c>
      <c r="J4966" s="203"/>
      <c r="K4966" s="286" t="s">
        <v>164</v>
      </c>
      <c r="L4966" s="94"/>
    </row>
    <row r="4967" spans="1:12" ht="15" customHeight="1">
      <c r="A4967" s="91">
        <v>2001021</v>
      </c>
      <c r="B4967" s="44" t="s">
        <v>89</v>
      </c>
      <c r="C4967" s="46">
        <v>201</v>
      </c>
      <c r="D4967" s="44" t="s">
        <v>152</v>
      </c>
      <c r="E4967" s="44">
        <v>172900</v>
      </c>
      <c r="F4967" s="201" t="s">
        <v>263</v>
      </c>
      <c r="G4967" s="44"/>
      <c r="H4967" s="44"/>
      <c r="I4967" s="44">
        <v>-75.25</v>
      </c>
      <c r="J4967" s="203"/>
      <c r="K4967" s="286" t="s">
        <v>164</v>
      </c>
      <c r="L4967" s="94"/>
    </row>
    <row r="4968" spans="1:12" ht="15" customHeight="1">
      <c r="A4968" s="91">
        <v>2001021</v>
      </c>
      <c r="B4968" s="41" t="s">
        <v>89</v>
      </c>
      <c r="C4968" s="43">
        <v>201</v>
      </c>
      <c r="D4968" s="41" t="s">
        <v>152</v>
      </c>
      <c r="E4968" s="41">
        <v>172900</v>
      </c>
      <c r="F4968" s="201" t="s">
        <v>263</v>
      </c>
      <c r="G4968" s="44"/>
      <c r="H4968" s="41"/>
      <c r="I4968" s="41">
        <v>-115</v>
      </c>
      <c r="J4968" s="203"/>
      <c r="K4968" s="286" t="s">
        <v>164</v>
      </c>
      <c r="L4968" s="94"/>
    </row>
    <row r="4969" spans="1:12" ht="15" customHeight="1">
      <c r="A4969" s="91">
        <v>2001021</v>
      </c>
      <c r="B4969" s="41" t="s">
        <v>89</v>
      </c>
      <c r="C4969" s="43">
        <v>201</v>
      </c>
      <c r="D4969" s="41" t="s">
        <v>152</v>
      </c>
      <c r="E4969" s="41">
        <v>172900</v>
      </c>
      <c r="F4969" s="201" t="s">
        <v>263</v>
      </c>
      <c r="G4969" s="44"/>
      <c r="H4969" s="41"/>
      <c r="I4969" s="41">
        <v>-888.15</v>
      </c>
      <c r="J4969" s="203"/>
      <c r="K4969" s="286" t="s">
        <v>164</v>
      </c>
      <c r="L4969" s="94"/>
    </row>
    <row r="4970" spans="1:12" ht="15" customHeight="1">
      <c r="A4970" s="91">
        <v>2001051</v>
      </c>
      <c r="B4970" s="41" t="s">
        <v>87</v>
      </c>
      <c r="C4970" s="43">
        <v>201</v>
      </c>
      <c r="D4970" s="41" t="s">
        <v>152</v>
      </c>
      <c r="E4970" s="41">
        <v>172900</v>
      </c>
      <c r="F4970" s="201" t="s">
        <v>263</v>
      </c>
      <c r="G4970" s="44"/>
      <c r="H4970" s="41"/>
      <c r="I4970" s="41">
        <v>-22.24</v>
      </c>
      <c r="J4970" s="203"/>
      <c r="K4970" s="286" t="s">
        <v>164</v>
      </c>
      <c r="L4970" s="94"/>
    </row>
    <row r="4971" spans="1:12" ht="15" customHeight="1">
      <c r="A4971" s="91">
        <v>2001051</v>
      </c>
      <c r="B4971" s="41" t="s">
        <v>87</v>
      </c>
      <c r="C4971" s="43">
        <v>201</v>
      </c>
      <c r="D4971" s="41" t="s">
        <v>152</v>
      </c>
      <c r="E4971" s="41">
        <v>172900</v>
      </c>
      <c r="F4971" s="201" t="s">
        <v>263</v>
      </c>
      <c r="G4971" s="44"/>
      <c r="H4971" s="41"/>
      <c r="I4971" s="41">
        <v>-2236.35</v>
      </c>
      <c r="J4971" s="203"/>
      <c r="K4971" s="286" t="s">
        <v>164</v>
      </c>
      <c r="L4971" s="94"/>
    </row>
    <row r="4972" spans="1:12" ht="15" customHeight="1">
      <c r="A4972" s="91">
        <v>2001021</v>
      </c>
      <c r="B4972" s="41" t="s">
        <v>89</v>
      </c>
      <c r="C4972" s="43">
        <v>201</v>
      </c>
      <c r="D4972" s="41" t="s">
        <v>152</v>
      </c>
      <c r="E4972" s="41">
        <v>172900</v>
      </c>
      <c r="F4972" s="201" t="s">
        <v>263</v>
      </c>
      <c r="G4972" s="44"/>
      <c r="H4972" s="41"/>
      <c r="I4972" s="41">
        <v>-2570.69</v>
      </c>
      <c r="J4972" s="203"/>
      <c r="K4972" s="286" t="s">
        <v>164</v>
      </c>
      <c r="L4972" s="94"/>
    </row>
    <row r="4973" spans="1:12" ht="15" customHeight="1">
      <c r="A4973" s="91">
        <v>2001021</v>
      </c>
      <c r="B4973" s="41" t="s">
        <v>89</v>
      </c>
      <c r="C4973" s="43">
        <v>201</v>
      </c>
      <c r="D4973" s="41" t="s">
        <v>152</v>
      </c>
      <c r="E4973" s="41">
        <v>172900</v>
      </c>
      <c r="F4973" s="201" t="s">
        <v>263</v>
      </c>
      <c r="G4973" s="44"/>
      <c r="H4973" s="41"/>
      <c r="I4973" s="41">
        <v>-2404.08</v>
      </c>
      <c r="J4973" s="203"/>
      <c r="K4973" s="286" t="s">
        <v>164</v>
      </c>
      <c r="L4973" s="94"/>
    </row>
    <row r="4974" spans="1:12" ht="15" customHeight="1">
      <c r="A4974" s="91">
        <v>2001021</v>
      </c>
      <c r="B4974" s="41" t="s">
        <v>89</v>
      </c>
      <c r="C4974" s="43">
        <v>201</v>
      </c>
      <c r="D4974" s="41" t="s">
        <v>152</v>
      </c>
      <c r="E4974" s="41">
        <v>172900</v>
      </c>
      <c r="F4974" s="201" t="s">
        <v>263</v>
      </c>
      <c r="G4974" s="44"/>
      <c r="H4974" s="41"/>
      <c r="I4974" s="41">
        <v>-173.68</v>
      </c>
      <c r="J4974" s="203"/>
      <c r="K4974" s="286" t="s">
        <v>164</v>
      </c>
      <c r="L4974" s="94"/>
    </row>
    <row r="4975" spans="1:12" ht="15" customHeight="1">
      <c r="A4975" s="91">
        <v>2001011</v>
      </c>
      <c r="B4975" s="41" t="s">
        <v>97</v>
      </c>
      <c r="C4975" s="43">
        <v>201</v>
      </c>
      <c r="D4975" s="41" t="s">
        <v>152</v>
      </c>
      <c r="E4975" s="41">
        <v>172900</v>
      </c>
      <c r="F4975" s="201" t="s">
        <v>263</v>
      </c>
      <c r="G4975" s="44"/>
      <c r="H4975" s="41"/>
      <c r="I4975" s="41">
        <v>-1075.18</v>
      </c>
      <c r="J4975" s="203"/>
      <c r="K4975" s="286" t="s">
        <v>164</v>
      </c>
      <c r="L4975" s="94"/>
    </row>
    <row r="4976" spans="1:12" ht="15" customHeight="1">
      <c r="A4976" s="91">
        <v>2001011</v>
      </c>
      <c r="B4976" s="41" t="s">
        <v>97</v>
      </c>
      <c r="C4976" s="43">
        <v>201</v>
      </c>
      <c r="D4976" s="41" t="s">
        <v>152</v>
      </c>
      <c r="E4976" s="41">
        <v>172900</v>
      </c>
      <c r="F4976" s="201" t="s">
        <v>263</v>
      </c>
      <c r="G4976" s="44"/>
      <c r="H4976" s="41"/>
      <c r="I4976" s="41">
        <v>-93.75</v>
      </c>
      <c r="J4976" s="203"/>
      <c r="K4976" s="286" t="s">
        <v>164</v>
      </c>
      <c r="L4976" s="94"/>
    </row>
    <row r="4977" spans="1:12" ht="15" customHeight="1">
      <c r="A4977" s="91">
        <v>2001011</v>
      </c>
      <c r="B4977" s="41" t="s">
        <v>97</v>
      </c>
      <c r="C4977" s="43">
        <v>201</v>
      </c>
      <c r="D4977" s="41" t="s">
        <v>152</v>
      </c>
      <c r="E4977" s="41">
        <v>172900</v>
      </c>
      <c r="F4977" s="201" t="s">
        <v>263</v>
      </c>
      <c r="G4977" s="44"/>
      <c r="H4977" s="41"/>
      <c r="I4977" s="41">
        <v>-24.06</v>
      </c>
      <c r="J4977" s="203"/>
      <c r="K4977" s="286" t="s">
        <v>164</v>
      </c>
      <c r="L4977" s="94"/>
    </row>
    <row r="4978" spans="1:12" ht="15" customHeight="1">
      <c r="A4978" s="91">
        <v>2001011</v>
      </c>
      <c r="B4978" s="41" t="s">
        <v>97</v>
      </c>
      <c r="C4978" s="43">
        <v>201</v>
      </c>
      <c r="D4978" s="41" t="s">
        <v>152</v>
      </c>
      <c r="E4978" s="41">
        <v>172900</v>
      </c>
      <c r="F4978" s="201" t="s">
        <v>263</v>
      </c>
      <c r="G4978" s="44"/>
      <c r="H4978" s="41"/>
      <c r="I4978" s="41">
        <v>-212.48</v>
      </c>
      <c r="J4978" s="203"/>
      <c r="K4978" s="286" t="s">
        <v>164</v>
      </c>
      <c r="L4978" s="94"/>
    </row>
    <row r="4979" spans="1:12" ht="15" customHeight="1">
      <c r="A4979" s="91">
        <v>2001011</v>
      </c>
      <c r="B4979" s="41" t="s">
        <v>97</v>
      </c>
      <c r="C4979" s="43">
        <v>201</v>
      </c>
      <c r="D4979" s="41" t="s">
        <v>152</v>
      </c>
      <c r="E4979" s="41">
        <v>172900</v>
      </c>
      <c r="F4979" s="201" t="s">
        <v>263</v>
      </c>
      <c r="G4979" s="44"/>
      <c r="H4979" s="41"/>
      <c r="I4979" s="41">
        <v>-248.01</v>
      </c>
      <c r="J4979" s="203"/>
      <c r="K4979" s="286" t="s">
        <v>164</v>
      </c>
      <c r="L4979" s="94"/>
    </row>
    <row r="4980" spans="1:12" ht="15" customHeight="1">
      <c r="A4980" s="91">
        <v>2001011</v>
      </c>
      <c r="B4980" s="41" t="s">
        <v>97</v>
      </c>
      <c r="C4980" s="43">
        <v>201</v>
      </c>
      <c r="D4980" s="41" t="s">
        <v>152</v>
      </c>
      <c r="E4980" s="41">
        <v>172900</v>
      </c>
      <c r="F4980" s="201" t="s">
        <v>263</v>
      </c>
      <c r="G4980" s="44"/>
      <c r="H4980" s="41"/>
      <c r="I4980" s="41">
        <v>-107.86</v>
      </c>
      <c r="J4980" s="203"/>
      <c r="K4980" s="286" t="s">
        <v>164</v>
      </c>
      <c r="L4980" s="94"/>
    </row>
    <row r="4981" spans="1:12" ht="15" customHeight="1">
      <c r="A4981" s="91">
        <v>2001011</v>
      </c>
      <c r="B4981" s="41" t="s">
        <v>97</v>
      </c>
      <c r="C4981" s="43">
        <v>201</v>
      </c>
      <c r="D4981" s="41" t="s">
        <v>152</v>
      </c>
      <c r="E4981" s="41">
        <v>172900</v>
      </c>
      <c r="F4981" s="201" t="s">
        <v>263</v>
      </c>
      <c r="G4981" s="44"/>
      <c r="H4981" s="41"/>
      <c r="I4981" s="41">
        <v>-310.77</v>
      </c>
      <c r="J4981" s="203"/>
      <c r="K4981" s="286" t="s">
        <v>164</v>
      </c>
      <c r="L4981" s="94"/>
    </row>
    <row r="4982" spans="1:12" ht="15" customHeight="1">
      <c r="A4982" s="91">
        <v>2001051</v>
      </c>
      <c r="B4982" s="41" t="s">
        <v>87</v>
      </c>
      <c r="C4982" s="43">
        <v>201</v>
      </c>
      <c r="D4982" s="41" t="s">
        <v>152</v>
      </c>
      <c r="E4982" s="41">
        <v>172900</v>
      </c>
      <c r="F4982" s="201" t="s">
        <v>263</v>
      </c>
      <c r="G4982" s="44"/>
      <c r="H4982" s="41"/>
      <c r="I4982" s="41">
        <v>-227.55</v>
      </c>
      <c r="J4982" s="203"/>
      <c r="K4982" s="286" t="s">
        <v>164</v>
      </c>
      <c r="L4982" s="94"/>
    </row>
    <row r="4983" spans="1:12" ht="15" customHeight="1">
      <c r="A4983" s="91">
        <v>2001051</v>
      </c>
      <c r="B4983" s="41" t="s">
        <v>87</v>
      </c>
      <c r="C4983" s="43">
        <v>201</v>
      </c>
      <c r="D4983" s="41" t="s">
        <v>152</v>
      </c>
      <c r="E4983" s="41">
        <v>172900</v>
      </c>
      <c r="F4983" s="201" t="s">
        <v>263</v>
      </c>
      <c r="G4983" s="44"/>
      <c r="H4983" s="41"/>
      <c r="I4983" s="41">
        <v>-419.25</v>
      </c>
      <c r="J4983" s="203"/>
      <c r="K4983" s="286" t="s">
        <v>164</v>
      </c>
      <c r="L4983" s="94"/>
    </row>
    <row r="4984" spans="1:12" ht="15" customHeight="1">
      <c r="A4984" s="91">
        <v>2001051</v>
      </c>
      <c r="B4984" s="41" t="s">
        <v>87</v>
      </c>
      <c r="C4984" s="43">
        <v>201</v>
      </c>
      <c r="D4984" s="41" t="s">
        <v>152</v>
      </c>
      <c r="E4984" s="41">
        <v>172900</v>
      </c>
      <c r="F4984" s="201" t="s">
        <v>263</v>
      </c>
      <c r="G4984" s="44"/>
      <c r="H4984" s="41"/>
      <c r="I4984" s="41">
        <v>-1809.28</v>
      </c>
      <c r="J4984" s="203"/>
      <c r="K4984" s="286" t="s">
        <v>164</v>
      </c>
      <c r="L4984" s="94"/>
    </row>
    <row r="4985" spans="1:12" ht="15" customHeight="1">
      <c r="A4985" s="91">
        <v>2001051</v>
      </c>
      <c r="B4985" s="41" t="s">
        <v>87</v>
      </c>
      <c r="C4985" s="43">
        <v>201</v>
      </c>
      <c r="D4985" s="41" t="s">
        <v>152</v>
      </c>
      <c r="E4985" s="41">
        <v>172900</v>
      </c>
      <c r="F4985" s="201" t="s">
        <v>263</v>
      </c>
      <c r="G4985" s="44"/>
      <c r="H4985" s="41"/>
      <c r="I4985" s="41">
        <v>-681.55</v>
      </c>
      <c r="J4985" s="203"/>
      <c r="K4985" s="286" t="s">
        <v>164</v>
      </c>
      <c r="L4985" s="94"/>
    </row>
    <row r="4986" spans="1:12" ht="15" customHeight="1">
      <c r="A4986" s="91">
        <v>2001041</v>
      </c>
      <c r="B4986" s="41" t="s">
        <v>98</v>
      </c>
      <c r="C4986" s="43">
        <v>201</v>
      </c>
      <c r="D4986" s="41" t="s">
        <v>152</v>
      </c>
      <c r="E4986" s="41">
        <v>172900</v>
      </c>
      <c r="F4986" s="201" t="s">
        <v>263</v>
      </c>
      <c r="G4986" s="44"/>
      <c r="H4986" s="41"/>
      <c r="I4986" s="41">
        <v>-5000</v>
      </c>
      <c r="J4986" s="203"/>
      <c r="K4986" s="286" t="s">
        <v>164</v>
      </c>
      <c r="L4986" s="94"/>
    </row>
    <row r="4987" spans="1:12" ht="15" customHeight="1">
      <c r="A4987" s="91">
        <v>2001041</v>
      </c>
      <c r="B4987" s="41" t="s">
        <v>98</v>
      </c>
      <c r="C4987" s="43">
        <v>201</v>
      </c>
      <c r="D4987" s="41" t="s">
        <v>152</v>
      </c>
      <c r="E4987" s="41">
        <v>172900</v>
      </c>
      <c r="F4987" s="201" t="s">
        <v>263</v>
      </c>
      <c r="G4987" s="44"/>
      <c r="H4987" s="41"/>
      <c r="I4987" s="41">
        <v>-763.06</v>
      </c>
      <c r="J4987" s="203"/>
      <c r="K4987" s="286" t="s">
        <v>164</v>
      </c>
      <c r="L4987" s="94"/>
    </row>
    <row r="4988" spans="1:12" ht="15" customHeight="1">
      <c r="A4988" s="91">
        <v>2001041</v>
      </c>
      <c r="B4988" s="41" t="s">
        <v>98</v>
      </c>
      <c r="C4988" s="43">
        <v>201</v>
      </c>
      <c r="D4988" s="41" t="s">
        <v>152</v>
      </c>
      <c r="E4988" s="41">
        <v>172900</v>
      </c>
      <c r="F4988" s="201" t="s">
        <v>263</v>
      </c>
      <c r="G4988" s="44"/>
      <c r="H4988" s="41"/>
      <c r="I4988" s="41">
        <v>-112.5</v>
      </c>
      <c r="J4988" s="203"/>
      <c r="K4988" s="286" t="s">
        <v>164</v>
      </c>
      <c r="L4988" s="94"/>
    </row>
    <row r="4989" spans="1:12" ht="15" customHeight="1">
      <c r="A4989" s="91">
        <v>2001041</v>
      </c>
      <c r="B4989" s="41" t="s">
        <v>98</v>
      </c>
      <c r="C4989" s="43">
        <v>201</v>
      </c>
      <c r="D4989" s="41" t="s">
        <v>152</v>
      </c>
      <c r="E4989" s="41">
        <v>172900</v>
      </c>
      <c r="F4989" s="201" t="s">
        <v>263</v>
      </c>
      <c r="G4989" s="44"/>
      <c r="H4989" s="41"/>
      <c r="I4989" s="41">
        <v>-187.5</v>
      </c>
      <c r="J4989" s="203"/>
      <c r="K4989" s="286" t="s">
        <v>164</v>
      </c>
      <c r="L4989" s="94"/>
    </row>
    <row r="4990" spans="1:12" ht="15" customHeight="1">
      <c r="A4990" s="91">
        <v>2001041</v>
      </c>
      <c r="B4990" s="41" t="s">
        <v>98</v>
      </c>
      <c r="C4990" s="43">
        <v>201</v>
      </c>
      <c r="D4990" s="41" t="s">
        <v>152</v>
      </c>
      <c r="E4990" s="41">
        <v>172900</v>
      </c>
      <c r="F4990" s="201" t="s">
        <v>263</v>
      </c>
      <c r="G4990" s="44"/>
      <c r="H4990" s="41"/>
      <c r="I4990" s="41">
        <v>-311.05</v>
      </c>
      <c r="J4990" s="203"/>
      <c r="K4990" s="286" t="s">
        <v>164</v>
      </c>
      <c r="L4990" s="94"/>
    </row>
    <row r="4991" spans="1:12" ht="15" customHeight="1">
      <c r="A4991" s="91">
        <v>2001041</v>
      </c>
      <c r="B4991" s="41" t="s">
        <v>98</v>
      </c>
      <c r="C4991" s="43">
        <v>201</v>
      </c>
      <c r="D4991" s="41" t="s">
        <v>152</v>
      </c>
      <c r="E4991" s="41">
        <v>172900</v>
      </c>
      <c r="F4991" s="201" t="s">
        <v>263</v>
      </c>
      <c r="G4991" s="44"/>
      <c r="H4991" s="41"/>
      <c r="I4991" s="41">
        <v>-444.8</v>
      </c>
      <c r="J4991" s="203"/>
      <c r="K4991" s="286" t="s">
        <v>164</v>
      </c>
      <c r="L4991" s="94"/>
    </row>
    <row r="4992" spans="1:12" ht="15" customHeight="1">
      <c r="A4992" s="91">
        <v>2001041</v>
      </c>
      <c r="B4992" s="41" t="s">
        <v>98</v>
      </c>
      <c r="C4992" s="43">
        <v>201</v>
      </c>
      <c r="D4992" s="41" t="s">
        <v>152</v>
      </c>
      <c r="E4992" s="41">
        <v>172900</v>
      </c>
      <c r="F4992" s="201" t="s">
        <v>263</v>
      </c>
      <c r="G4992" s="41"/>
      <c r="H4992" s="41"/>
      <c r="I4992" s="41">
        <v>-107.14</v>
      </c>
      <c r="J4992" s="203"/>
      <c r="K4992" s="286" t="s">
        <v>164</v>
      </c>
      <c r="L4992" s="94"/>
    </row>
    <row r="4993" spans="1:12" ht="15" customHeight="1">
      <c r="A4993" s="91">
        <v>2001041</v>
      </c>
      <c r="B4993" s="41" t="s">
        <v>98</v>
      </c>
      <c r="C4993" s="43">
        <v>201</v>
      </c>
      <c r="D4993" s="41" t="s">
        <v>152</v>
      </c>
      <c r="E4993" s="41">
        <v>172900</v>
      </c>
      <c r="F4993" s="201" t="s">
        <v>263</v>
      </c>
      <c r="G4993" s="41"/>
      <c r="H4993" s="41"/>
      <c r="I4993" s="41">
        <v>-147.11000000000001</v>
      </c>
      <c r="J4993" s="203"/>
      <c r="K4993" s="286" t="s">
        <v>164</v>
      </c>
      <c r="L4993" s="94"/>
    </row>
    <row r="4994" spans="1:12" ht="15" customHeight="1">
      <c r="A4994" s="91">
        <v>2001041</v>
      </c>
      <c r="B4994" s="41" t="s">
        <v>98</v>
      </c>
      <c r="C4994" s="43">
        <v>201</v>
      </c>
      <c r="D4994" s="41" t="s">
        <v>152</v>
      </c>
      <c r="E4994" s="41">
        <v>172900</v>
      </c>
      <c r="F4994" s="201" t="s">
        <v>263</v>
      </c>
      <c r="G4994" s="41"/>
      <c r="H4994" s="41"/>
      <c r="I4994" s="41">
        <v>-1875</v>
      </c>
      <c r="J4994" s="203"/>
      <c r="K4994" s="286" t="s">
        <v>164</v>
      </c>
      <c r="L4994" s="94"/>
    </row>
    <row r="4995" spans="1:12" ht="15" customHeight="1">
      <c r="A4995" s="91">
        <v>2001011</v>
      </c>
      <c r="B4995" s="41" t="s">
        <v>97</v>
      </c>
      <c r="C4995" s="43">
        <v>201</v>
      </c>
      <c r="D4995" s="41" t="s">
        <v>152</v>
      </c>
      <c r="E4995" s="41">
        <v>172900</v>
      </c>
      <c r="F4995" s="201" t="s">
        <v>263</v>
      </c>
      <c r="G4995" s="41"/>
      <c r="H4995" s="41"/>
      <c r="I4995" s="41">
        <v>-400</v>
      </c>
      <c r="J4995" s="203"/>
      <c r="K4995" s="286" t="s">
        <v>164</v>
      </c>
      <c r="L4995" s="94"/>
    </row>
    <row r="4996" spans="1:12" ht="15" customHeight="1">
      <c r="A4996" s="91">
        <v>2001051</v>
      </c>
      <c r="B4996" s="41" t="s">
        <v>87</v>
      </c>
      <c r="C4996" s="43">
        <v>201</v>
      </c>
      <c r="D4996" s="41" t="s">
        <v>152</v>
      </c>
      <c r="E4996" s="41">
        <v>172900</v>
      </c>
      <c r="F4996" s="201" t="s">
        <v>263</v>
      </c>
      <c r="G4996" s="41"/>
      <c r="H4996" s="41"/>
      <c r="I4996" s="41">
        <v>-674.7</v>
      </c>
      <c r="J4996" s="203"/>
      <c r="K4996" s="286" t="s">
        <v>164</v>
      </c>
      <c r="L4996" s="94"/>
    </row>
    <row r="4997" spans="1:12" ht="15" customHeight="1">
      <c r="A4997" s="91">
        <v>2001051</v>
      </c>
      <c r="B4997" s="41" t="s">
        <v>87</v>
      </c>
      <c r="C4997" s="43">
        <v>201</v>
      </c>
      <c r="D4997" s="41" t="s">
        <v>152</v>
      </c>
      <c r="E4997" s="41">
        <v>172900</v>
      </c>
      <c r="F4997" s="201" t="s">
        <v>263</v>
      </c>
      <c r="G4997" s="41"/>
      <c r="H4997" s="41"/>
      <c r="I4997" s="41">
        <v>-1733.75</v>
      </c>
      <c r="J4997" s="203"/>
      <c r="K4997" s="286" t="s">
        <v>164</v>
      </c>
      <c r="L4997" s="94"/>
    </row>
    <row r="4998" spans="1:12" ht="15" customHeight="1">
      <c r="A4998" s="91">
        <v>2001051</v>
      </c>
      <c r="B4998" s="41" t="s">
        <v>87</v>
      </c>
      <c r="C4998" s="43">
        <v>201</v>
      </c>
      <c r="D4998" s="41" t="s">
        <v>152</v>
      </c>
      <c r="E4998" s="41">
        <v>172900</v>
      </c>
      <c r="F4998" s="201" t="s">
        <v>263</v>
      </c>
      <c r="G4998" s="41"/>
      <c r="H4998" s="41"/>
      <c r="I4998" s="41">
        <v>-1497.5</v>
      </c>
      <c r="J4998" s="203"/>
      <c r="K4998" s="286" t="s">
        <v>164</v>
      </c>
      <c r="L4998" s="94"/>
    </row>
    <row r="4999" spans="1:12" ht="15" customHeight="1">
      <c r="A4999" s="91">
        <v>2001021</v>
      </c>
      <c r="B4999" s="41" t="s">
        <v>89</v>
      </c>
      <c r="C4999" s="43">
        <v>201</v>
      </c>
      <c r="D4999" s="41" t="s">
        <v>152</v>
      </c>
      <c r="E4999" s="41">
        <v>172900</v>
      </c>
      <c r="F4999" s="201" t="s">
        <v>263</v>
      </c>
      <c r="G4999" s="41"/>
      <c r="H4999" s="41"/>
      <c r="I4999" s="41">
        <v>-936.79</v>
      </c>
      <c r="J4999" s="203"/>
      <c r="K4999" s="286" t="s">
        <v>164</v>
      </c>
      <c r="L4999" s="94"/>
    </row>
    <row r="5000" spans="1:12" ht="15" customHeight="1">
      <c r="A5000" s="91">
        <v>2001021</v>
      </c>
      <c r="B5000" s="41" t="s">
        <v>89</v>
      </c>
      <c r="C5000" s="43">
        <v>201</v>
      </c>
      <c r="D5000" s="41" t="s">
        <v>152</v>
      </c>
      <c r="E5000" s="41">
        <v>172900</v>
      </c>
      <c r="F5000" s="201" t="s">
        <v>263</v>
      </c>
      <c r="G5000" s="41"/>
      <c r="H5000" s="41"/>
      <c r="I5000" s="41">
        <v>-661.46</v>
      </c>
      <c r="J5000" s="203"/>
      <c r="K5000" s="286" t="s">
        <v>164</v>
      </c>
      <c r="L5000" s="94"/>
    </row>
    <row r="5001" spans="1:12" ht="15" customHeight="1">
      <c r="A5001" s="91">
        <v>2001021</v>
      </c>
      <c r="B5001" s="41" t="s">
        <v>89</v>
      </c>
      <c r="C5001" s="43">
        <v>201</v>
      </c>
      <c r="D5001" s="41" t="s">
        <v>152</v>
      </c>
      <c r="E5001" s="41">
        <v>172900</v>
      </c>
      <c r="F5001" s="201" t="s">
        <v>263</v>
      </c>
      <c r="G5001" s="41"/>
      <c r="H5001" s="41"/>
      <c r="I5001" s="41">
        <v>-112.5</v>
      </c>
      <c r="J5001" s="203"/>
      <c r="K5001" s="286" t="s">
        <v>164</v>
      </c>
      <c r="L5001" s="94"/>
    </row>
    <row r="5002" spans="1:12" ht="15" customHeight="1">
      <c r="A5002" s="91">
        <v>2001021</v>
      </c>
      <c r="B5002" s="41" t="s">
        <v>89</v>
      </c>
      <c r="C5002" s="43">
        <v>201</v>
      </c>
      <c r="D5002" s="41" t="s">
        <v>152</v>
      </c>
      <c r="E5002" s="41">
        <v>172900</v>
      </c>
      <c r="F5002" s="201" t="s">
        <v>263</v>
      </c>
      <c r="G5002" s="41"/>
      <c r="H5002" s="41"/>
      <c r="I5002" s="41">
        <v>-120.11</v>
      </c>
      <c r="J5002" s="203"/>
      <c r="K5002" s="286" t="s">
        <v>164</v>
      </c>
      <c r="L5002" s="94"/>
    </row>
    <row r="5003" spans="1:12" ht="15" customHeight="1">
      <c r="A5003" s="91">
        <v>2001021</v>
      </c>
      <c r="B5003" s="41" t="s">
        <v>89</v>
      </c>
      <c r="C5003" s="43">
        <v>201</v>
      </c>
      <c r="D5003" s="41" t="s">
        <v>152</v>
      </c>
      <c r="E5003" s="41">
        <v>172900</v>
      </c>
      <c r="F5003" s="201" t="s">
        <v>263</v>
      </c>
      <c r="G5003" s="41"/>
      <c r="H5003" s="41"/>
      <c r="I5003" s="41">
        <v>-1025.6300000000001</v>
      </c>
      <c r="J5003" s="203"/>
      <c r="K5003" s="286" t="s">
        <v>164</v>
      </c>
      <c r="L5003" s="94"/>
    </row>
    <row r="5004" spans="1:12" ht="15" customHeight="1">
      <c r="A5004" s="91">
        <v>2001021</v>
      </c>
      <c r="B5004" s="41" t="s">
        <v>89</v>
      </c>
      <c r="C5004" s="43">
        <v>201</v>
      </c>
      <c r="D5004" s="41" t="s">
        <v>152</v>
      </c>
      <c r="E5004" s="41">
        <v>172900</v>
      </c>
      <c r="F5004" s="201" t="s">
        <v>263</v>
      </c>
      <c r="G5004" s="41"/>
      <c r="H5004" s="41"/>
      <c r="I5004" s="41">
        <v>-187.5</v>
      </c>
      <c r="J5004" s="203"/>
      <c r="K5004" s="286" t="s">
        <v>164</v>
      </c>
      <c r="L5004" s="94"/>
    </row>
    <row r="5005" spans="1:12" ht="15" customHeight="1">
      <c r="A5005" s="91">
        <v>2001021</v>
      </c>
      <c r="B5005" s="41" t="s">
        <v>89</v>
      </c>
      <c r="C5005" s="43">
        <v>201</v>
      </c>
      <c r="D5005" s="41" t="s">
        <v>152</v>
      </c>
      <c r="E5005" s="41">
        <v>172900</v>
      </c>
      <c r="F5005" s="201" t="s">
        <v>263</v>
      </c>
      <c r="G5005" s="41"/>
      <c r="H5005" s="41"/>
      <c r="I5005" s="41">
        <v>-400</v>
      </c>
      <c r="J5005" s="203"/>
      <c r="K5005" s="286" t="s">
        <v>164</v>
      </c>
      <c r="L5005" s="94"/>
    </row>
    <row r="5006" spans="1:12" ht="15" customHeight="1">
      <c r="A5006" s="91">
        <v>2001021</v>
      </c>
      <c r="B5006" s="41" t="s">
        <v>89</v>
      </c>
      <c r="C5006" s="43">
        <v>201</v>
      </c>
      <c r="D5006" s="41" t="s">
        <v>152</v>
      </c>
      <c r="E5006" s="41">
        <v>172900</v>
      </c>
      <c r="F5006" s="201" t="s">
        <v>263</v>
      </c>
      <c r="G5006" s="41"/>
      <c r="H5006" s="41"/>
      <c r="I5006" s="41">
        <v>-1200.25</v>
      </c>
      <c r="J5006" s="203"/>
      <c r="K5006" s="286" t="s">
        <v>164</v>
      </c>
      <c r="L5006" s="94"/>
    </row>
    <row r="5007" spans="1:12" ht="15" customHeight="1">
      <c r="A5007" s="91">
        <v>2000010</v>
      </c>
      <c r="B5007" s="41" t="s">
        <v>159</v>
      </c>
      <c r="C5007" s="43">
        <v>201</v>
      </c>
      <c r="D5007" s="41" t="s">
        <v>152</v>
      </c>
      <c r="E5007" s="41">
        <v>172900</v>
      </c>
      <c r="F5007" s="201" t="s">
        <v>263</v>
      </c>
      <c r="G5007" s="41"/>
      <c r="H5007" s="41"/>
      <c r="I5007" s="41">
        <v>-634.61</v>
      </c>
      <c r="J5007" s="203"/>
      <c r="K5007" s="286" t="s">
        <v>161</v>
      </c>
      <c r="L5007" s="94"/>
    </row>
    <row r="5008" spans="1:12" ht="15" customHeight="1">
      <c r="A5008" s="91">
        <v>2001011</v>
      </c>
      <c r="B5008" s="41" t="s">
        <v>97</v>
      </c>
      <c r="C5008" s="43">
        <v>201</v>
      </c>
      <c r="D5008" s="41" t="s">
        <v>152</v>
      </c>
      <c r="E5008" s="41">
        <v>172900</v>
      </c>
      <c r="F5008" s="201" t="s">
        <v>263</v>
      </c>
      <c r="G5008" s="41"/>
      <c r="H5008" s="41"/>
      <c r="I5008" s="41">
        <v>-48.12</v>
      </c>
      <c r="J5008" s="203"/>
      <c r="K5008" s="286" t="s">
        <v>164</v>
      </c>
      <c r="L5008" s="94"/>
    </row>
    <row r="5009" spans="1:12" ht="15" customHeight="1">
      <c r="A5009" s="91">
        <v>2001011</v>
      </c>
      <c r="B5009" s="41" t="s">
        <v>97</v>
      </c>
      <c r="C5009" s="43">
        <v>201</v>
      </c>
      <c r="D5009" s="41" t="s">
        <v>152</v>
      </c>
      <c r="E5009" s="41">
        <v>172900</v>
      </c>
      <c r="F5009" s="201" t="s">
        <v>263</v>
      </c>
      <c r="G5009" s="41"/>
      <c r="H5009" s="41"/>
      <c r="I5009" s="41">
        <v>-61.56</v>
      </c>
      <c r="J5009" s="203"/>
      <c r="K5009" s="286" t="s">
        <v>164</v>
      </c>
      <c r="L5009" s="94"/>
    </row>
    <row r="5010" spans="1:12" ht="15" customHeight="1">
      <c r="A5010" s="91">
        <v>2001011</v>
      </c>
      <c r="B5010" s="41" t="s">
        <v>97</v>
      </c>
      <c r="C5010" s="43">
        <v>201</v>
      </c>
      <c r="D5010" s="41" t="s">
        <v>152</v>
      </c>
      <c r="E5010" s="41">
        <v>172900</v>
      </c>
      <c r="F5010" s="201" t="s">
        <v>263</v>
      </c>
      <c r="G5010" s="41"/>
      <c r="H5010" s="41"/>
      <c r="I5010" s="41">
        <v>-808.13</v>
      </c>
      <c r="J5010" s="203"/>
      <c r="K5010" s="286" t="s">
        <v>164</v>
      </c>
      <c r="L5010" s="94"/>
    </row>
    <row r="5011" spans="1:12" ht="15" customHeight="1">
      <c r="A5011" s="91">
        <v>2001011</v>
      </c>
      <c r="B5011" s="41" t="s">
        <v>97</v>
      </c>
      <c r="C5011" s="43">
        <v>201</v>
      </c>
      <c r="D5011" s="41" t="s">
        <v>152</v>
      </c>
      <c r="E5011" s="41">
        <v>172900</v>
      </c>
      <c r="F5011" s="201" t="s">
        <v>263</v>
      </c>
      <c r="G5011" s="41"/>
      <c r="H5011" s="41"/>
      <c r="I5011" s="41">
        <v>-24.06</v>
      </c>
      <c r="J5011" s="203"/>
      <c r="K5011" s="286" t="s">
        <v>164</v>
      </c>
      <c r="L5011" s="94"/>
    </row>
    <row r="5012" spans="1:12" ht="15" customHeight="1">
      <c r="A5012" s="91">
        <v>2001011</v>
      </c>
      <c r="B5012" s="41" t="s">
        <v>97</v>
      </c>
      <c r="C5012" s="43">
        <v>201</v>
      </c>
      <c r="D5012" s="41" t="s">
        <v>152</v>
      </c>
      <c r="E5012" s="41">
        <v>172900</v>
      </c>
      <c r="F5012" s="201" t="s">
        <v>263</v>
      </c>
      <c r="G5012" s="41"/>
      <c r="H5012" s="41"/>
      <c r="I5012" s="41">
        <v>-31.26</v>
      </c>
      <c r="J5012" s="203"/>
      <c r="K5012" s="286" t="s">
        <v>164</v>
      </c>
      <c r="L5012" s="94"/>
    </row>
    <row r="5013" spans="1:12" ht="15" customHeight="1">
      <c r="A5013" s="91">
        <v>2001011</v>
      </c>
      <c r="B5013" s="41" t="s">
        <v>97</v>
      </c>
      <c r="C5013" s="43">
        <v>201</v>
      </c>
      <c r="D5013" s="41" t="s">
        <v>152</v>
      </c>
      <c r="E5013" s="41">
        <v>172900</v>
      </c>
      <c r="F5013" s="201" t="s">
        <v>263</v>
      </c>
      <c r="G5013" s="41"/>
      <c r="H5013" s="41"/>
      <c r="I5013" s="41">
        <v>-711.2</v>
      </c>
      <c r="J5013" s="203"/>
      <c r="K5013" s="286" t="s">
        <v>164</v>
      </c>
      <c r="L5013" s="94"/>
    </row>
    <row r="5014" spans="1:12" ht="15" customHeight="1">
      <c r="A5014" s="91">
        <v>2001011</v>
      </c>
      <c r="B5014" s="41" t="s">
        <v>97</v>
      </c>
      <c r="C5014" s="43">
        <v>201</v>
      </c>
      <c r="D5014" s="41" t="s">
        <v>152</v>
      </c>
      <c r="E5014" s="41">
        <v>172900</v>
      </c>
      <c r="F5014" s="201" t="s">
        <v>263</v>
      </c>
      <c r="G5014" s="41"/>
      <c r="H5014" s="41"/>
      <c r="I5014" s="41">
        <v>-520.04</v>
      </c>
      <c r="J5014" s="203"/>
      <c r="K5014" s="286" t="s">
        <v>164</v>
      </c>
      <c r="L5014" s="94"/>
    </row>
    <row r="5015" spans="1:12" ht="15" customHeight="1">
      <c r="A5015" s="91">
        <v>2001011</v>
      </c>
      <c r="B5015" s="41" t="s">
        <v>97</v>
      </c>
      <c r="C5015" s="43">
        <v>201</v>
      </c>
      <c r="D5015" s="41" t="s">
        <v>152</v>
      </c>
      <c r="E5015" s="41">
        <v>172900</v>
      </c>
      <c r="F5015" s="201" t="s">
        <v>263</v>
      </c>
      <c r="G5015" s="41"/>
      <c r="H5015" s="41"/>
      <c r="I5015" s="41">
        <v>-679.17</v>
      </c>
      <c r="J5015" s="203"/>
      <c r="K5015" s="286" t="s">
        <v>164</v>
      </c>
      <c r="L5015" s="94"/>
    </row>
    <row r="5016" spans="1:12" ht="15" customHeight="1">
      <c r="A5016" s="91">
        <v>2001051</v>
      </c>
      <c r="B5016" s="41" t="s">
        <v>87</v>
      </c>
      <c r="C5016" s="43">
        <v>201</v>
      </c>
      <c r="D5016" s="41" t="s">
        <v>152</v>
      </c>
      <c r="E5016" s="41">
        <v>172900</v>
      </c>
      <c r="F5016" s="201" t="s">
        <v>263</v>
      </c>
      <c r="G5016" s="41"/>
      <c r="H5016" s="41"/>
      <c r="I5016" s="41">
        <v>-649.79</v>
      </c>
      <c r="J5016" s="203"/>
      <c r="K5016" s="286" t="s">
        <v>164</v>
      </c>
      <c r="L5016" s="94"/>
    </row>
    <row r="5017" spans="1:12" ht="15" customHeight="1">
      <c r="A5017" s="91">
        <v>2001051</v>
      </c>
      <c r="B5017" s="41" t="s">
        <v>87</v>
      </c>
      <c r="C5017" s="43">
        <v>201</v>
      </c>
      <c r="D5017" s="41" t="s">
        <v>152</v>
      </c>
      <c r="E5017" s="41">
        <v>172900</v>
      </c>
      <c r="F5017" s="201" t="s">
        <v>263</v>
      </c>
      <c r="G5017" s="41"/>
      <c r="H5017" s="41"/>
      <c r="I5017" s="41">
        <v>-1156.75</v>
      </c>
      <c r="J5017" s="203"/>
      <c r="K5017" s="286" t="s">
        <v>164</v>
      </c>
      <c r="L5017" s="94"/>
    </row>
    <row r="5018" spans="1:12" ht="15" customHeight="1">
      <c r="A5018" s="91">
        <v>2001051</v>
      </c>
      <c r="B5018" s="41" t="s">
        <v>87</v>
      </c>
      <c r="C5018" s="43">
        <v>201</v>
      </c>
      <c r="D5018" s="41" t="s">
        <v>152</v>
      </c>
      <c r="E5018" s="41">
        <v>172900</v>
      </c>
      <c r="F5018" s="201" t="s">
        <v>263</v>
      </c>
      <c r="G5018" s="41"/>
      <c r="H5018" s="41"/>
      <c r="I5018" s="41">
        <v>-320.66000000000003</v>
      </c>
      <c r="J5018" s="203"/>
      <c r="K5018" s="286" t="s">
        <v>164</v>
      </c>
      <c r="L5018" s="94"/>
    </row>
    <row r="5019" spans="1:12" ht="15" customHeight="1">
      <c r="A5019" s="91">
        <v>2001051</v>
      </c>
      <c r="B5019" s="41" t="s">
        <v>87</v>
      </c>
      <c r="C5019" s="43">
        <v>201</v>
      </c>
      <c r="D5019" s="41" t="s">
        <v>152</v>
      </c>
      <c r="E5019" s="41">
        <v>172900</v>
      </c>
      <c r="F5019" s="201" t="s">
        <v>263</v>
      </c>
      <c r="G5019" s="41"/>
      <c r="H5019" s="41"/>
      <c r="I5019" s="41">
        <v>-452.96</v>
      </c>
      <c r="J5019" s="203"/>
      <c r="K5019" s="286" t="s">
        <v>164</v>
      </c>
      <c r="L5019" s="94"/>
    </row>
    <row r="5020" spans="1:12" ht="15" customHeight="1">
      <c r="A5020" s="91">
        <v>2001051</v>
      </c>
      <c r="B5020" s="41" t="s">
        <v>87</v>
      </c>
      <c r="C5020" s="43">
        <v>201</v>
      </c>
      <c r="D5020" s="41" t="s">
        <v>152</v>
      </c>
      <c r="E5020" s="41">
        <v>172900</v>
      </c>
      <c r="F5020" s="201" t="s">
        <v>263</v>
      </c>
      <c r="G5020" s="41"/>
      <c r="H5020" s="41"/>
      <c r="I5020" s="41">
        <v>-640.42999999999995</v>
      </c>
      <c r="J5020" s="203"/>
      <c r="K5020" s="286" t="s">
        <v>164</v>
      </c>
      <c r="L5020" s="94"/>
    </row>
    <row r="5021" spans="1:12" ht="15" customHeight="1">
      <c r="A5021" s="91">
        <v>2001051</v>
      </c>
      <c r="B5021" s="41" t="s">
        <v>87</v>
      </c>
      <c r="C5021" s="43">
        <v>201</v>
      </c>
      <c r="D5021" s="41" t="s">
        <v>152</v>
      </c>
      <c r="E5021" s="41">
        <v>172900</v>
      </c>
      <c r="F5021" s="201" t="s">
        <v>263</v>
      </c>
      <c r="G5021" s="41"/>
      <c r="H5021" s="41"/>
      <c r="I5021" s="41">
        <v>-936.15</v>
      </c>
      <c r="J5021" s="203"/>
      <c r="K5021" s="286" t="s">
        <v>164</v>
      </c>
      <c r="L5021" s="94"/>
    </row>
    <row r="5022" spans="1:12" ht="15" customHeight="1">
      <c r="A5022" s="91">
        <v>2000010</v>
      </c>
      <c r="B5022" s="41" t="s">
        <v>159</v>
      </c>
      <c r="C5022" s="43">
        <v>201</v>
      </c>
      <c r="D5022" s="41" t="s">
        <v>152</v>
      </c>
      <c r="E5022" s="41">
        <v>172900</v>
      </c>
      <c r="F5022" s="201" t="s">
        <v>263</v>
      </c>
      <c r="G5022" s="41"/>
      <c r="H5022" s="41"/>
      <c r="I5022" s="41">
        <v>-1740.25</v>
      </c>
      <c r="J5022" s="203"/>
      <c r="K5022" s="286" t="s">
        <v>161</v>
      </c>
      <c r="L5022" s="94"/>
    </row>
    <row r="5023" spans="1:12" ht="15" customHeight="1">
      <c r="A5023" s="91">
        <v>2001011</v>
      </c>
      <c r="B5023" s="41" t="s">
        <v>97</v>
      </c>
      <c r="C5023" s="43">
        <v>201</v>
      </c>
      <c r="D5023" s="41" t="s">
        <v>152</v>
      </c>
      <c r="E5023" s="41">
        <v>172900</v>
      </c>
      <c r="F5023" s="201" t="s">
        <v>263</v>
      </c>
      <c r="G5023" s="41"/>
      <c r="H5023" s="41"/>
      <c r="I5023" s="41">
        <v>-200</v>
      </c>
      <c r="J5023" s="203"/>
      <c r="K5023" s="286" t="s">
        <v>164</v>
      </c>
      <c r="L5023" s="94"/>
    </row>
    <row r="5024" spans="1:12" ht="15" customHeight="1">
      <c r="A5024" s="91">
        <v>2001051</v>
      </c>
      <c r="B5024" s="41" t="s">
        <v>87</v>
      </c>
      <c r="C5024" s="43">
        <v>201</v>
      </c>
      <c r="D5024" s="41" t="s">
        <v>152</v>
      </c>
      <c r="E5024" s="41">
        <v>172900</v>
      </c>
      <c r="F5024" s="201" t="s">
        <v>263</v>
      </c>
      <c r="G5024" s="41"/>
      <c r="H5024" s="41"/>
      <c r="I5024" s="41">
        <v>-294.19</v>
      </c>
      <c r="J5024" s="203"/>
      <c r="K5024" s="286" t="s">
        <v>164</v>
      </c>
      <c r="L5024" s="94"/>
    </row>
    <row r="5025" spans="1:12" ht="15" customHeight="1">
      <c r="A5025" s="91">
        <v>2001051</v>
      </c>
      <c r="B5025" s="41" t="s">
        <v>87</v>
      </c>
      <c r="C5025" s="43">
        <v>201</v>
      </c>
      <c r="D5025" s="41" t="s">
        <v>152</v>
      </c>
      <c r="E5025" s="41">
        <v>172900</v>
      </c>
      <c r="F5025" s="201" t="s">
        <v>263</v>
      </c>
      <c r="G5025" s="41"/>
      <c r="H5025" s="41"/>
      <c r="I5025" s="41">
        <v>-3375.4</v>
      </c>
      <c r="J5025" s="203"/>
      <c r="K5025" s="286" t="s">
        <v>164</v>
      </c>
      <c r="L5025" s="94"/>
    </row>
    <row r="5026" spans="1:12" ht="15" customHeight="1">
      <c r="A5026" s="91">
        <v>2001051</v>
      </c>
      <c r="B5026" s="41" t="s">
        <v>87</v>
      </c>
      <c r="C5026" s="43">
        <v>201</v>
      </c>
      <c r="D5026" s="41" t="s">
        <v>152</v>
      </c>
      <c r="E5026" s="41">
        <v>172900</v>
      </c>
      <c r="F5026" s="201" t="s">
        <v>263</v>
      </c>
      <c r="G5026" s="41"/>
      <c r="H5026" s="41"/>
      <c r="I5026" s="41">
        <v>-447.84</v>
      </c>
      <c r="J5026" s="203"/>
      <c r="K5026" s="286" t="s">
        <v>164</v>
      </c>
      <c r="L5026" s="94"/>
    </row>
    <row r="5027" spans="1:12" ht="15" customHeight="1">
      <c r="A5027" s="91">
        <v>2001051</v>
      </c>
      <c r="B5027" s="41" t="s">
        <v>87</v>
      </c>
      <c r="C5027" s="43">
        <v>201</v>
      </c>
      <c r="D5027" s="41" t="s">
        <v>152</v>
      </c>
      <c r="E5027" s="41">
        <v>172900</v>
      </c>
      <c r="F5027" s="201" t="s">
        <v>263</v>
      </c>
      <c r="G5027" s="41"/>
      <c r="H5027" s="41"/>
      <c r="I5027" s="41">
        <v>-1030.45</v>
      </c>
      <c r="J5027" s="203"/>
      <c r="K5027" s="286" t="s">
        <v>164</v>
      </c>
      <c r="L5027" s="94"/>
    </row>
    <row r="5028" spans="1:12" ht="15" customHeight="1">
      <c r="A5028" s="91">
        <v>2001051</v>
      </c>
      <c r="B5028" s="41" t="s">
        <v>87</v>
      </c>
      <c r="C5028" s="43">
        <v>201</v>
      </c>
      <c r="D5028" s="41" t="s">
        <v>152</v>
      </c>
      <c r="E5028" s="41">
        <v>172900</v>
      </c>
      <c r="F5028" s="201" t="s">
        <v>263</v>
      </c>
      <c r="G5028" s="41"/>
      <c r="H5028" s="41"/>
      <c r="I5028" s="41">
        <v>-377.18</v>
      </c>
      <c r="J5028" s="203"/>
      <c r="K5028" s="286" t="s">
        <v>164</v>
      </c>
      <c r="L5028" s="94"/>
    </row>
    <row r="5029" spans="1:12" ht="15" customHeight="1">
      <c r="A5029" s="91">
        <v>2001051</v>
      </c>
      <c r="B5029" s="41" t="s">
        <v>87</v>
      </c>
      <c r="C5029" s="43">
        <v>201</v>
      </c>
      <c r="D5029" s="41" t="s">
        <v>152</v>
      </c>
      <c r="E5029" s="41">
        <v>172900</v>
      </c>
      <c r="F5029" s="201" t="s">
        <v>263</v>
      </c>
      <c r="G5029" s="41"/>
      <c r="H5029" s="41"/>
      <c r="I5029" s="41">
        <v>-105.72</v>
      </c>
      <c r="J5029" s="203"/>
      <c r="K5029" s="286" t="s">
        <v>164</v>
      </c>
      <c r="L5029" s="94"/>
    </row>
    <row r="5030" spans="1:12" ht="15" customHeight="1">
      <c r="A5030" s="91">
        <v>2001051</v>
      </c>
      <c r="B5030" s="41" t="s">
        <v>87</v>
      </c>
      <c r="C5030" s="43">
        <v>201</v>
      </c>
      <c r="D5030" s="41" t="s">
        <v>152</v>
      </c>
      <c r="E5030" s="41">
        <v>172900</v>
      </c>
      <c r="F5030" s="201" t="s">
        <v>263</v>
      </c>
      <c r="G5030" s="41"/>
      <c r="H5030" s="41"/>
      <c r="I5030" s="41">
        <v>-555</v>
      </c>
      <c r="J5030" s="203"/>
      <c r="K5030" s="286" t="s">
        <v>164</v>
      </c>
      <c r="L5030" s="94"/>
    </row>
    <row r="5031" spans="1:12" ht="15" customHeight="1">
      <c r="A5031" s="91">
        <v>2001051</v>
      </c>
      <c r="B5031" s="41" t="s">
        <v>87</v>
      </c>
      <c r="C5031" s="43">
        <v>201</v>
      </c>
      <c r="D5031" s="41" t="s">
        <v>152</v>
      </c>
      <c r="E5031" s="41">
        <v>172900</v>
      </c>
      <c r="F5031" s="201" t="s">
        <v>263</v>
      </c>
      <c r="G5031" s="41"/>
      <c r="H5031" s="41"/>
      <c r="I5031" s="41">
        <v>-756.83</v>
      </c>
      <c r="J5031" s="203"/>
      <c r="K5031" s="286" t="s">
        <v>164</v>
      </c>
      <c r="L5031" s="94"/>
    </row>
    <row r="5032" spans="1:12" ht="15" customHeight="1">
      <c r="A5032" s="91">
        <v>2001051</v>
      </c>
      <c r="B5032" s="41" t="s">
        <v>87</v>
      </c>
      <c r="C5032" s="43">
        <v>201</v>
      </c>
      <c r="D5032" s="41" t="s">
        <v>152</v>
      </c>
      <c r="E5032" s="41">
        <v>172900</v>
      </c>
      <c r="F5032" s="201" t="s">
        <v>263</v>
      </c>
      <c r="G5032" s="41"/>
      <c r="H5032" s="41"/>
      <c r="I5032" s="41">
        <v>-1285.0999999999999</v>
      </c>
      <c r="J5032" s="203"/>
      <c r="K5032" s="286" t="s">
        <v>164</v>
      </c>
      <c r="L5032" s="94"/>
    </row>
    <row r="5033" spans="1:12" ht="15" customHeight="1">
      <c r="A5033" s="91">
        <v>2001051</v>
      </c>
      <c r="B5033" s="41" t="s">
        <v>87</v>
      </c>
      <c r="C5033" s="43">
        <v>201</v>
      </c>
      <c r="D5033" s="41" t="s">
        <v>152</v>
      </c>
      <c r="E5033" s="41">
        <v>172900</v>
      </c>
      <c r="F5033" s="201" t="s">
        <v>263</v>
      </c>
      <c r="G5033" s="41"/>
      <c r="H5033" s="41"/>
      <c r="I5033" s="41">
        <v>-188.76</v>
      </c>
      <c r="J5033" s="203"/>
      <c r="K5033" s="286" t="s">
        <v>164</v>
      </c>
      <c r="L5033" s="94"/>
    </row>
    <row r="5034" spans="1:12" ht="15" customHeight="1">
      <c r="A5034" s="91">
        <v>2001041</v>
      </c>
      <c r="B5034" s="41" t="s">
        <v>98</v>
      </c>
      <c r="C5034" s="43">
        <v>201</v>
      </c>
      <c r="D5034" s="41" t="s">
        <v>152</v>
      </c>
      <c r="E5034" s="41">
        <v>172900</v>
      </c>
      <c r="F5034" s="201" t="s">
        <v>263</v>
      </c>
      <c r="G5034" s="41"/>
      <c r="H5034" s="41"/>
      <c r="I5034" s="41">
        <v>-580.13</v>
      </c>
      <c r="J5034" s="203"/>
      <c r="K5034" s="286" t="s">
        <v>164</v>
      </c>
      <c r="L5034" s="94"/>
    </row>
    <row r="5035" spans="1:12" ht="15" customHeight="1">
      <c r="A5035" s="91">
        <v>2001041</v>
      </c>
      <c r="B5035" s="41" t="s">
        <v>98</v>
      </c>
      <c r="C5035" s="43">
        <v>201</v>
      </c>
      <c r="D5035" s="41" t="s">
        <v>152</v>
      </c>
      <c r="E5035" s="41">
        <v>172900</v>
      </c>
      <c r="F5035" s="201" t="s">
        <v>263</v>
      </c>
      <c r="G5035" s="41"/>
      <c r="H5035" s="41"/>
      <c r="I5035" s="41">
        <v>-147.09</v>
      </c>
      <c r="J5035" s="203"/>
      <c r="K5035" s="286" t="s">
        <v>164</v>
      </c>
      <c r="L5035" s="94"/>
    </row>
    <row r="5036" spans="1:12" ht="15" customHeight="1">
      <c r="A5036" s="91">
        <v>2001041</v>
      </c>
      <c r="B5036" s="41" t="s">
        <v>98</v>
      </c>
      <c r="C5036" s="43">
        <v>201</v>
      </c>
      <c r="D5036" s="41" t="s">
        <v>152</v>
      </c>
      <c r="E5036" s="41">
        <v>172900</v>
      </c>
      <c r="F5036" s="201" t="s">
        <v>263</v>
      </c>
      <c r="G5036" s="41"/>
      <c r="H5036" s="41"/>
      <c r="I5036" s="41">
        <v>-60.45</v>
      </c>
      <c r="J5036" s="203"/>
      <c r="K5036" s="286" t="s">
        <v>164</v>
      </c>
      <c r="L5036" s="94"/>
    </row>
    <row r="5037" spans="1:12" ht="15" customHeight="1">
      <c r="A5037" s="91">
        <v>2001041</v>
      </c>
      <c r="B5037" s="41" t="s">
        <v>98</v>
      </c>
      <c r="C5037" s="43">
        <v>201</v>
      </c>
      <c r="D5037" s="41" t="s">
        <v>152</v>
      </c>
      <c r="E5037" s="41">
        <v>172900</v>
      </c>
      <c r="F5037" s="201" t="s">
        <v>263</v>
      </c>
      <c r="G5037" s="41"/>
      <c r="H5037" s="41"/>
      <c r="I5037" s="41">
        <v>-131.25</v>
      </c>
      <c r="J5037" s="203"/>
      <c r="K5037" s="286" t="s">
        <v>164</v>
      </c>
      <c r="L5037" s="94"/>
    </row>
    <row r="5038" spans="1:12" ht="15" customHeight="1">
      <c r="A5038" s="91">
        <v>2001041</v>
      </c>
      <c r="B5038" s="41" t="s">
        <v>98</v>
      </c>
      <c r="C5038" s="43">
        <v>201</v>
      </c>
      <c r="D5038" s="41" t="s">
        <v>152</v>
      </c>
      <c r="E5038" s="41">
        <v>172900</v>
      </c>
      <c r="F5038" s="201" t="s">
        <v>263</v>
      </c>
      <c r="G5038" s="41"/>
      <c r="H5038" s="41"/>
      <c r="I5038" s="41">
        <v>-149.56</v>
      </c>
      <c r="J5038" s="203"/>
      <c r="K5038" s="286" t="s">
        <v>164</v>
      </c>
      <c r="L5038" s="94"/>
    </row>
    <row r="5039" spans="1:12" ht="15" customHeight="1">
      <c r="A5039" s="91">
        <v>2001041</v>
      </c>
      <c r="B5039" s="41" t="s">
        <v>98</v>
      </c>
      <c r="C5039" s="43">
        <v>201</v>
      </c>
      <c r="D5039" s="41" t="s">
        <v>152</v>
      </c>
      <c r="E5039" s="41">
        <v>172900</v>
      </c>
      <c r="F5039" s="201" t="s">
        <v>263</v>
      </c>
      <c r="G5039" s="41"/>
      <c r="H5039" s="41"/>
      <c r="I5039" s="41">
        <v>-112.5</v>
      </c>
      <c r="J5039" s="203"/>
      <c r="K5039" s="286" t="s">
        <v>164</v>
      </c>
      <c r="L5039" s="94"/>
    </row>
    <row r="5040" spans="1:12" ht="15" customHeight="1">
      <c r="A5040" s="91">
        <v>2001041</v>
      </c>
      <c r="B5040" s="41" t="s">
        <v>98</v>
      </c>
      <c r="C5040" s="43">
        <v>201</v>
      </c>
      <c r="D5040" s="41" t="s">
        <v>152</v>
      </c>
      <c r="E5040" s="41">
        <v>172900</v>
      </c>
      <c r="F5040" s="201" t="s">
        <v>263</v>
      </c>
      <c r="G5040" s="41"/>
      <c r="H5040" s="41"/>
      <c r="I5040" s="41">
        <v>-96.5</v>
      </c>
      <c r="J5040" s="203"/>
      <c r="K5040" s="286" t="s">
        <v>164</v>
      </c>
      <c r="L5040" s="94"/>
    </row>
    <row r="5041" spans="1:12" ht="15" customHeight="1">
      <c r="A5041" s="91">
        <v>2001041</v>
      </c>
      <c r="B5041" s="41" t="s">
        <v>98</v>
      </c>
      <c r="C5041" s="43">
        <v>201</v>
      </c>
      <c r="D5041" s="41" t="s">
        <v>152</v>
      </c>
      <c r="E5041" s="41">
        <v>172900</v>
      </c>
      <c r="F5041" s="201" t="s">
        <v>263</v>
      </c>
      <c r="G5041" s="41"/>
      <c r="H5041" s="41"/>
      <c r="I5041" s="41">
        <v>-267.77999999999997</v>
      </c>
      <c r="J5041" s="203"/>
      <c r="K5041" s="286" t="s">
        <v>164</v>
      </c>
      <c r="L5041" s="94"/>
    </row>
    <row r="5042" spans="1:12" ht="15" customHeight="1">
      <c r="A5042" s="91">
        <v>2001041</v>
      </c>
      <c r="B5042" s="41" t="s">
        <v>98</v>
      </c>
      <c r="C5042" s="43">
        <v>201</v>
      </c>
      <c r="D5042" s="41" t="s">
        <v>152</v>
      </c>
      <c r="E5042" s="41">
        <v>172900</v>
      </c>
      <c r="F5042" s="201" t="s">
        <v>263</v>
      </c>
      <c r="G5042" s="41"/>
      <c r="H5042" s="41"/>
      <c r="I5042" s="41">
        <v>-651.25</v>
      </c>
      <c r="J5042" s="203"/>
      <c r="K5042" s="286" t="s">
        <v>164</v>
      </c>
      <c r="L5042" s="94"/>
    </row>
    <row r="5043" spans="1:12" ht="15" customHeight="1">
      <c r="A5043" s="91">
        <v>2001041</v>
      </c>
      <c r="B5043" s="41" t="s">
        <v>98</v>
      </c>
      <c r="C5043" s="43">
        <v>201</v>
      </c>
      <c r="D5043" s="41" t="s">
        <v>152</v>
      </c>
      <c r="E5043" s="41">
        <v>172900</v>
      </c>
      <c r="F5043" s="201" t="s">
        <v>263</v>
      </c>
      <c r="G5043" s="41"/>
      <c r="H5043" s="41"/>
      <c r="I5043" s="41">
        <v>-522.9</v>
      </c>
      <c r="J5043" s="203"/>
      <c r="K5043" s="286" t="s">
        <v>164</v>
      </c>
      <c r="L5043" s="94"/>
    </row>
    <row r="5044" spans="1:12" ht="15" customHeight="1">
      <c r="A5044" s="91">
        <v>2001021</v>
      </c>
      <c r="B5044" s="41" t="s">
        <v>89</v>
      </c>
      <c r="C5044" s="43">
        <v>201</v>
      </c>
      <c r="D5044" s="41" t="s">
        <v>152</v>
      </c>
      <c r="E5044" s="41">
        <v>172900</v>
      </c>
      <c r="F5044" s="201" t="s">
        <v>263</v>
      </c>
      <c r="G5044" s="41"/>
      <c r="H5044" s="41"/>
      <c r="I5044" s="41">
        <v>-798</v>
      </c>
      <c r="J5044" s="203"/>
      <c r="K5044" s="286" t="s">
        <v>164</v>
      </c>
      <c r="L5044" s="94"/>
    </row>
    <row r="5045" spans="1:12" ht="15" customHeight="1">
      <c r="A5045" s="91">
        <v>2001021</v>
      </c>
      <c r="B5045" s="41" t="s">
        <v>89</v>
      </c>
      <c r="C5045" s="43">
        <v>201</v>
      </c>
      <c r="D5045" s="41" t="s">
        <v>152</v>
      </c>
      <c r="E5045" s="41">
        <v>172900</v>
      </c>
      <c r="F5045" s="201" t="s">
        <v>263</v>
      </c>
      <c r="G5045" s="41"/>
      <c r="H5045" s="41"/>
      <c r="I5045" s="41">
        <v>-347.25</v>
      </c>
      <c r="J5045" s="203"/>
      <c r="K5045" s="286" t="s">
        <v>164</v>
      </c>
      <c r="L5045" s="94"/>
    </row>
    <row r="5046" spans="1:12" ht="15" customHeight="1">
      <c r="A5046" s="91">
        <v>2001021</v>
      </c>
      <c r="B5046" s="41" t="s">
        <v>89</v>
      </c>
      <c r="C5046" s="43">
        <v>201</v>
      </c>
      <c r="D5046" s="41" t="s">
        <v>152</v>
      </c>
      <c r="E5046" s="41">
        <v>172900</v>
      </c>
      <c r="F5046" s="201" t="s">
        <v>263</v>
      </c>
      <c r="G5046" s="41"/>
      <c r="H5046" s="41"/>
      <c r="I5046" s="41">
        <v>-131.25</v>
      </c>
      <c r="J5046" s="203"/>
      <c r="K5046" s="286" t="s">
        <v>164</v>
      </c>
      <c r="L5046" s="94"/>
    </row>
    <row r="5047" spans="1:12" ht="15" customHeight="1">
      <c r="A5047" s="91">
        <v>2001021</v>
      </c>
      <c r="B5047" s="41" t="s">
        <v>89</v>
      </c>
      <c r="C5047" s="43">
        <v>201</v>
      </c>
      <c r="D5047" s="41" t="s">
        <v>152</v>
      </c>
      <c r="E5047" s="41">
        <v>172900</v>
      </c>
      <c r="F5047" s="201" t="s">
        <v>263</v>
      </c>
      <c r="G5047" s="41"/>
      <c r="H5047" s="41"/>
      <c r="I5047" s="41">
        <v>-6250</v>
      </c>
      <c r="J5047" s="203"/>
      <c r="K5047" s="286" t="s">
        <v>164</v>
      </c>
      <c r="L5047" s="94"/>
    </row>
    <row r="5048" spans="1:12" ht="15" customHeight="1">
      <c r="A5048" s="91">
        <v>2001021</v>
      </c>
      <c r="B5048" s="41" t="s">
        <v>89</v>
      </c>
      <c r="C5048" s="43">
        <v>201</v>
      </c>
      <c r="D5048" s="41" t="s">
        <v>152</v>
      </c>
      <c r="E5048" s="41">
        <v>172900</v>
      </c>
      <c r="F5048" s="201" t="s">
        <v>263</v>
      </c>
      <c r="G5048" s="41"/>
      <c r="H5048" s="41"/>
      <c r="I5048" s="41">
        <v>-268.5</v>
      </c>
      <c r="J5048" s="203"/>
      <c r="K5048" s="286" t="s">
        <v>164</v>
      </c>
      <c r="L5048" s="94"/>
    </row>
    <row r="5049" spans="1:12" ht="15" customHeight="1">
      <c r="A5049" s="91">
        <v>2001021</v>
      </c>
      <c r="B5049" s="41" t="s">
        <v>89</v>
      </c>
      <c r="C5049" s="43">
        <v>201</v>
      </c>
      <c r="D5049" s="41" t="s">
        <v>152</v>
      </c>
      <c r="E5049" s="41">
        <v>172900</v>
      </c>
      <c r="F5049" s="201" t="s">
        <v>263</v>
      </c>
      <c r="G5049" s="41"/>
      <c r="H5049" s="41"/>
      <c r="I5049" s="41">
        <v>2281.94</v>
      </c>
      <c r="J5049" s="203"/>
      <c r="K5049" s="286" t="s">
        <v>164</v>
      </c>
      <c r="L5049" s="94"/>
    </row>
    <row r="5050" spans="1:12" ht="15" customHeight="1">
      <c r="A5050" s="91">
        <v>2001021</v>
      </c>
      <c r="B5050" s="41" t="s">
        <v>89</v>
      </c>
      <c r="C5050" s="43">
        <v>201</v>
      </c>
      <c r="D5050" s="41" t="s">
        <v>152</v>
      </c>
      <c r="E5050" s="41">
        <v>172900</v>
      </c>
      <c r="F5050" s="201" t="s">
        <v>263</v>
      </c>
      <c r="G5050" s="41"/>
      <c r="H5050" s="41"/>
      <c r="I5050" s="41">
        <v>-112.5</v>
      </c>
      <c r="J5050" s="203"/>
      <c r="K5050" s="286" t="s">
        <v>164</v>
      </c>
      <c r="L5050" s="94"/>
    </row>
    <row r="5051" spans="1:12" ht="15" customHeight="1">
      <c r="A5051" s="91">
        <v>2001021</v>
      </c>
      <c r="B5051" s="41" t="s">
        <v>89</v>
      </c>
      <c r="C5051" s="43">
        <v>201</v>
      </c>
      <c r="D5051" s="41" t="s">
        <v>152</v>
      </c>
      <c r="E5051" s="41">
        <v>172900</v>
      </c>
      <c r="F5051" s="201" t="s">
        <v>263</v>
      </c>
      <c r="G5051" s="41"/>
      <c r="H5051" s="41"/>
      <c r="I5051" s="41">
        <v>-700.63</v>
      </c>
      <c r="J5051" s="203"/>
      <c r="K5051" s="286" t="s">
        <v>164</v>
      </c>
      <c r="L5051" s="94"/>
    </row>
    <row r="5052" spans="1:12" ht="15" customHeight="1">
      <c r="A5052" s="91">
        <v>2001021</v>
      </c>
      <c r="B5052" s="41" t="s">
        <v>89</v>
      </c>
      <c r="C5052" s="43">
        <v>201</v>
      </c>
      <c r="D5052" s="41" t="s">
        <v>152</v>
      </c>
      <c r="E5052" s="41">
        <v>172900</v>
      </c>
      <c r="F5052" s="201" t="s">
        <v>263</v>
      </c>
      <c r="G5052" s="41"/>
      <c r="H5052" s="41"/>
      <c r="I5052" s="41">
        <v>-114.74</v>
      </c>
      <c r="J5052" s="203"/>
      <c r="K5052" s="286" t="s">
        <v>164</v>
      </c>
      <c r="L5052" s="94"/>
    </row>
    <row r="5053" spans="1:12" ht="15" customHeight="1">
      <c r="A5053" s="91">
        <v>2001021</v>
      </c>
      <c r="B5053" s="41" t="s">
        <v>89</v>
      </c>
      <c r="C5053" s="43">
        <v>201</v>
      </c>
      <c r="D5053" s="41" t="s">
        <v>152</v>
      </c>
      <c r="E5053" s="41">
        <v>172900</v>
      </c>
      <c r="F5053" s="201" t="s">
        <v>263</v>
      </c>
      <c r="G5053" s="41"/>
      <c r="H5053" s="41"/>
      <c r="I5053" s="41">
        <v>-93.45</v>
      </c>
      <c r="J5053" s="203"/>
      <c r="K5053" s="286" t="s">
        <v>164</v>
      </c>
      <c r="L5053" s="94"/>
    </row>
    <row r="5054" spans="1:12" ht="15" customHeight="1">
      <c r="A5054" s="91">
        <v>2001021</v>
      </c>
      <c r="B5054" s="41" t="s">
        <v>89</v>
      </c>
      <c r="C5054" s="43">
        <v>201</v>
      </c>
      <c r="D5054" s="41" t="s">
        <v>152</v>
      </c>
      <c r="E5054" s="41">
        <v>172900</v>
      </c>
      <c r="F5054" s="201" t="s">
        <v>263</v>
      </c>
      <c r="G5054" s="41"/>
      <c r="H5054" s="41"/>
      <c r="I5054" s="41">
        <v>-571.5</v>
      </c>
      <c r="J5054" s="203"/>
      <c r="K5054" s="286" t="s">
        <v>164</v>
      </c>
      <c r="L5054" s="94"/>
    </row>
    <row r="5055" spans="1:12" ht="15" customHeight="1">
      <c r="A5055" s="91">
        <v>2001051</v>
      </c>
      <c r="B5055" s="41" t="s">
        <v>87</v>
      </c>
      <c r="C5055" s="43">
        <v>201</v>
      </c>
      <c r="D5055" s="41" t="s">
        <v>152</v>
      </c>
      <c r="E5055" s="41">
        <v>172900</v>
      </c>
      <c r="F5055" s="201" t="s">
        <v>263</v>
      </c>
      <c r="G5055" s="41"/>
      <c r="H5055" s="41"/>
      <c r="I5055" s="41">
        <v>-6353.75</v>
      </c>
      <c r="J5055" s="203"/>
      <c r="K5055" s="286" t="s">
        <v>164</v>
      </c>
      <c r="L5055" s="94"/>
    </row>
    <row r="5056" spans="1:12" ht="15" customHeight="1">
      <c r="A5056" s="91">
        <v>2001051</v>
      </c>
      <c r="B5056" s="41" t="s">
        <v>87</v>
      </c>
      <c r="C5056" s="43">
        <v>201</v>
      </c>
      <c r="D5056" s="41" t="s">
        <v>152</v>
      </c>
      <c r="E5056" s="41">
        <v>172900</v>
      </c>
      <c r="F5056" s="201" t="s">
        <v>263</v>
      </c>
      <c r="G5056" s="41"/>
      <c r="H5056" s="41"/>
      <c r="I5056" s="41">
        <v>-156.19999999999999</v>
      </c>
      <c r="J5056" s="203"/>
      <c r="K5056" s="286" t="s">
        <v>164</v>
      </c>
      <c r="L5056" s="94"/>
    </row>
    <row r="5057" spans="1:12" ht="15" customHeight="1">
      <c r="A5057" s="91">
        <v>2001011</v>
      </c>
      <c r="B5057" s="41" t="s">
        <v>97</v>
      </c>
      <c r="C5057" s="43">
        <v>201</v>
      </c>
      <c r="D5057" s="41" t="s">
        <v>152</v>
      </c>
      <c r="E5057" s="41">
        <v>172900</v>
      </c>
      <c r="F5057" s="201" t="s">
        <v>263</v>
      </c>
      <c r="G5057" s="41"/>
      <c r="H5057" s="41"/>
      <c r="I5057" s="41">
        <v>-1100.81</v>
      </c>
      <c r="J5057" s="203"/>
      <c r="K5057" s="286" t="s">
        <v>164</v>
      </c>
      <c r="L5057" s="94"/>
    </row>
    <row r="5058" spans="1:12" ht="15" customHeight="1">
      <c r="A5058" s="91">
        <v>2001011</v>
      </c>
      <c r="B5058" s="41" t="s">
        <v>97</v>
      </c>
      <c r="C5058" s="43">
        <v>201</v>
      </c>
      <c r="D5058" s="41" t="s">
        <v>152</v>
      </c>
      <c r="E5058" s="41">
        <v>172900</v>
      </c>
      <c r="F5058" s="201" t="s">
        <v>263</v>
      </c>
      <c r="G5058" s="41"/>
      <c r="H5058" s="41"/>
      <c r="I5058" s="41">
        <v>-123.05</v>
      </c>
      <c r="J5058" s="203"/>
      <c r="K5058" s="286" t="s">
        <v>164</v>
      </c>
      <c r="L5058" s="94"/>
    </row>
    <row r="5059" spans="1:12" ht="15" customHeight="1">
      <c r="A5059" s="91">
        <v>2001011</v>
      </c>
      <c r="B5059" s="41" t="s">
        <v>97</v>
      </c>
      <c r="C5059" s="43">
        <v>201</v>
      </c>
      <c r="D5059" s="41" t="s">
        <v>152</v>
      </c>
      <c r="E5059" s="41">
        <v>172900</v>
      </c>
      <c r="F5059" s="201" t="s">
        <v>263</v>
      </c>
      <c r="G5059" s="41"/>
      <c r="H5059" s="41"/>
      <c r="I5059" s="41">
        <v>-247.61</v>
      </c>
      <c r="J5059" s="203"/>
      <c r="K5059" s="286" t="s">
        <v>164</v>
      </c>
      <c r="L5059" s="94"/>
    </row>
    <row r="5060" spans="1:12" ht="15" customHeight="1">
      <c r="A5060" s="91">
        <v>2001011</v>
      </c>
      <c r="B5060" s="41" t="s">
        <v>97</v>
      </c>
      <c r="C5060" s="43">
        <v>201</v>
      </c>
      <c r="D5060" s="41" t="s">
        <v>152</v>
      </c>
      <c r="E5060" s="41">
        <v>172900</v>
      </c>
      <c r="F5060" s="201" t="s">
        <v>263</v>
      </c>
      <c r="G5060" s="41"/>
      <c r="H5060" s="41"/>
      <c r="I5060" s="41">
        <v>-48.12</v>
      </c>
      <c r="J5060" s="203"/>
      <c r="K5060" s="286" t="s">
        <v>164</v>
      </c>
      <c r="L5060" s="94"/>
    </row>
    <row r="5061" spans="1:12" ht="15" customHeight="1">
      <c r="A5061" s="91">
        <v>2001011</v>
      </c>
      <c r="B5061" s="41" t="s">
        <v>97</v>
      </c>
      <c r="C5061" s="43">
        <v>201</v>
      </c>
      <c r="D5061" s="41" t="s">
        <v>152</v>
      </c>
      <c r="E5061" s="41">
        <v>172900</v>
      </c>
      <c r="F5061" s="201" t="s">
        <v>263</v>
      </c>
      <c r="G5061" s="41"/>
      <c r="H5061" s="41"/>
      <c r="I5061" s="41">
        <v>-357.8</v>
      </c>
      <c r="J5061" s="203"/>
      <c r="K5061" s="286" t="s">
        <v>164</v>
      </c>
      <c r="L5061" s="94"/>
    </row>
    <row r="5062" spans="1:12" ht="15" customHeight="1">
      <c r="A5062" s="91">
        <v>2001011</v>
      </c>
      <c r="B5062" s="41" t="s">
        <v>97</v>
      </c>
      <c r="C5062" s="43">
        <v>201</v>
      </c>
      <c r="D5062" s="41" t="s">
        <v>152</v>
      </c>
      <c r="E5062" s="41">
        <v>172900</v>
      </c>
      <c r="F5062" s="201" t="s">
        <v>263</v>
      </c>
      <c r="G5062" s="41"/>
      <c r="H5062" s="41"/>
      <c r="I5062" s="41">
        <v>-25.8</v>
      </c>
      <c r="J5062" s="203"/>
      <c r="K5062" s="286" t="s">
        <v>164</v>
      </c>
      <c r="L5062" s="94"/>
    </row>
    <row r="5063" spans="1:12" ht="15" customHeight="1">
      <c r="A5063" s="91">
        <v>2001021</v>
      </c>
      <c r="B5063" s="41" t="s">
        <v>89</v>
      </c>
      <c r="C5063" s="43">
        <v>201</v>
      </c>
      <c r="D5063" s="41" t="s">
        <v>152</v>
      </c>
      <c r="E5063" s="41">
        <v>172900</v>
      </c>
      <c r="F5063" s="201" t="s">
        <v>263</v>
      </c>
      <c r="G5063" s="41"/>
      <c r="H5063" s="41"/>
      <c r="I5063" s="41">
        <v>-1937.5</v>
      </c>
      <c r="J5063" s="203"/>
      <c r="K5063" s="286" t="s">
        <v>164</v>
      </c>
      <c r="L5063" s="94"/>
    </row>
    <row r="5064" spans="1:12" ht="15" customHeight="1">
      <c r="A5064" s="91">
        <v>2001021</v>
      </c>
      <c r="B5064" s="41" t="s">
        <v>89</v>
      </c>
      <c r="C5064" s="43">
        <v>201</v>
      </c>
      <c r="D5064" s="41" t="s">
        <v>152</v>
      </c>
      <c r="E5064" s="41">
        <v>172900</v>
      </c>
      <c r="F5064" s="201" t="s">
        <v>263</v>
      </c>
      <c r="G5064" s="41"/>
      <c r="H5064" s="41"/>
      <c r="I5064" s="41">
        <v>-536.14</v>
      </c>
      <c r="J5064" s="203"/>
      <c r="K5064" s="286" t="s">
        <v>164</v>
      </c>
      <c r="L5064" s="94"/>
    </row>
    <row r="5065" spans="1:12" ht="15" customHeight="1">
      <c r="A5065" s="91">
        <v>2001021</v>
      </c>
      <c r="B5065" s="41" t="s">
        <v>89</v>
      </c>
      <c r="C5065" s="43">
        <v>201</v>
      </c>
      <c r="D5065" s="41" t="s">
        <v>152</v>
      </c>
      <c r="E5065" s="41">
        <v>172900</v>
      </c>
      <c r="F5065" s="201" t="s">
        <v>263</v>
      </c>
      <c r="G5065" s="41"/>
      <c r="H5065" s="41"/>
      <c r="I5065" s="41">
        <v>-75</v>
      </c>
      <c r="J5065" s="203"/>
      <c r="K5065" s="286" t="s">
        <v>164</v>
      </c>
      <c r="L5065" s="94"/>
    </row>
    <row r="5066" spans="1:12" ht="15" customHeight="1">
      <c r="A5066" s="91">
        <v>2001021</v>
      </c>
      <c r="B5066" s="41" t="s">
        <v>89</v>
      </c>
      <c r="C5066" s="43">
        <v>201</v>
      </c>
      <c r="D5066" s="41" t="s">
        <v>152</v>
      </c>
      <c r="E5066" s="41">
        <v>172900</v>
      </c>
      <c r="F5066" s="201" t="s">
        <v>263</v>
      </c>
      <c r="G5066" s="41"/>
      <c r="H5066" s="41"/>
      <c r="I5066" s="41">
        <v>-79.8</v>
      </c>
      <c r="J5066" s="203"/>
      <c r="K5066" s="286" t="s">
        <v>164</v>
      </c>
      <c r="L5066" s="94"/>
    </row>
    <row r="5067" spans="1:12" ht="15" customHeight="1">
      <c r="A5067" s="91">
        <v>2001051</v>
      </c>
      <c r="B5067" s="41" t="s">
        <v>87</v>
      </c>
      <c r="C5067" s="43">
        <v>201</v>
      </c>
      <c r="D5067" s="41" t="s">
        <v>152</v>
      </c>
      <c r="E5067" s="41">
        <v>172900</v>
      </c>
      <c r="F5067" s="201" t="s">
        <v>263</v>
      </c>
      <c r="G5067" s="41"/>
      <c r="H5067" s="41"/>
      <c r="I5067" s="41">
        <v>-1103.5</v>
      </c>
      <c r="J5067" s="203"/>
      <c r="K5067" s="286" t="s">
        <v>164</v>
      </c>
      <c r="L5067" s="94"/>
    </row>
    <row r="5068" spans="1:12" ht="15" customHeight="1">
      <c r="A5068" s="91">
        <v>2001051</v>
      </c>
      <c r="B5068" s="41" t="s">
        <v>87</v>
      </c>
      <c r="C5068" s="43">
        <v>201</v>
      </c>
      <c r="D5068" s="41" t="s">
        <v>152</v>
      </c>
      <c r="E5068" s="41">
        <v>172900</v>
      </c>
      <c r="F5068" s="201" t="s">
        <v>263</v>
      </c>
      <c r="G5068" s="41"/>
      <c r="H5068" s="41"/>
      <c r="I5068" s="41">
        <v>-145.74</v>
      </c>
      <c r="J5068" s="203"/>
      <c r="K5068" s="286" t="s">
        <v>164</v>
      </c>
      <c r="L5068" s="94"/>
    </row>
    <row r="5069" spans="1:12" ht="15" customHeight="1">
      <c r="A5069" s="91">
        <v>2001051</v>
      </c>
      <c r="B5069" s="41" t="s">
        <v>87</v>
      </c>
      <c r="C5069" s="43">
        <v>201</v>
      </c>
      <c r="D5069" s="41" t="s">
        <v>152</v>
      </c>
      <c r="E5069" s="41">
        <v>172900</v>
      </c>
      <c r="F5069" s="201" t="s">
        <v>263</v>
      </c>
      <c r="G5069" s="41"/>
      <c r="H5069" s="41"/>
      <c r="I5069" s="41">
        <v>-824.93</v>
      </c>
      <c r="J5069" s="203"/>
      <c r="K5069" s="286" t="s">
        <v>164</v>
      </c>
      <c r="L5069" s="94"/>
    </row>
    <row r="5070" spans="1:12" ht="15" customHeight="1">
      <c r="A5070" s="91">
        <v>2001051</v>
      </c>
      <c r="B5070" s="41" t="s">
        <v>87</v>
      </c>
      <c r="C5070" s="43">
        <v>201</v>
      </c>
      <c r="D5070" s="41" t="s">
        <v>152</v>
      </c>
      <c r="E5070" s="41">
        <v>172900</v>
      </c>
      <c r="F5070" s="201" t="s">
        <v>263</v>
      </c>
      <c r="G5070" s="41"/>
      <c r="H5070" s="41"/>
      <c r="I5070" s="41">
        <v>-108.13</v>
      </c>
      <c r="J5070" s="203"/>
      <c r="K5070" s="286" t="s">
        <v>164</v>
      </c>
      <c r="L5070" s="94"/>
    </row>
    <row r="5071" spans="1:12" ht="15" customHeight="1">
      <c r="A5071" s="91">
        <v>2001051</v>
      </c>
      <c r="B5071" s="41" t="s">
        <v>87</v>
      </c>
      <c r="C5071" s="43">
        <v>201</v>
      </c>
      <c r="D5071" s="41" t="s">
        <v>152</v>
      </c>
      <c r="E5071" s="41">
        <v>172900</v>
      </c>
      <c r="F5071" s="201" t="s">
        <v>263</v>
      </c>
      <c r="G5071" s="41"/>
      <c r="H5071" s="41"/>
      <c r="I5071" s="41">
        <v>-3304.75</v>
      </c>
      <c r="J5071" s="203"/>
      <c r="K5071" s="286" t="s">
        <v>164</v>
      </c>
      <c r="L5071" s="94"/>
    </row>
    <row r="5072" spans="1:12" ht="15" customHeight="1">
      <c r="A5072" s="91">
        <v>2000010</v>
      </c>
      <c r="B5072" s="41" t="s">
        <v>159</v>
      </c>
      <c r="C5072" s="43">
        <v>201</v>
      </c>
      <c r="D5072" s="41" t="s">
        <v>152</v>
      </c>
      <c r="E5072" s="41">
        <v>172900</v>
      </c>
      <c r="F5072" s="201" t="s">
        <v>263</v>
      </c>
      <c r="G5072" s="41"/>
      <c r="H5072" s="41"/>
      <c r="I5072" s="41">
        <v>-126</v>
      </c>
      <c r="J5072" s="203"/>
      <c r="K5072" s="286" t="s">
        <v>161</v>
      </c>
      <c r="L5072" s="94"/>
    </row>
    <row r="5073" spans="1:12" ht="15" customHeight="1">
      <c r="A5073" s="91">
        <v>2000010</v>
      </c>
      <c r="B5073" s="41" t="s">
        <v>159</v>
      </c>
      <c r="C5073" s="43">
        <v>201</v>
      </c>
      <c r="D5073" s="41" t="s">
        <v>152</v>
      </c>
      <c r="E5073" s="41">
        <v>172900</v>
      </c>
      <c r="F5073" s="201" t="s">
        <v>263</v>
      </c>
      <c r="G5073" s="41"/>
      <c r="H5073" s="41"/>
      <c r="I5073" s="41">
        <v>-21.56</v>
      </c>
      <c r="J5073" s="203"/>
      <c r="K5073" s="286" t="s">
        <v>161</v>
      </c>
      <c r="L5073" s="94"/>
    </row>
    <row r="5074" spans="1:12" ht="15" customHeight="1">
      <c r="A5074" s="91">
        <v>2001041</v>
      </c>
      <c r="B5074" s="41" t="s">
        <v>98</v>
      </c>
      <c r="C5074" s="43">
        <v>201</v>
      </c>
      <c r="D5074" s="41" t="s">
        <v>152</v>
      </c>
      <c r="E5074" s="41">
        <v>172900</v>
      </c>
      <c r="F5074" s="201" t="s">
        <v>263</v>
      </c>
      <c r="G5074" s="41"/>
      <c r="H5074" s="41"/>
      <c r="I5074" s="41">
        <v>-290.94</v>
      </c>
      <c r="J5074" s="203"/>
      <c r="K5074" s="286" t="s">
        <v>164</v>
      </c>
      <c r="L5074" s="94"/>
    </row>
    <row r="5075" spans="1:12" ht="15" customHeight="1">
      <c r="A5075" s="91">
        <v>2001041</v>
      </c>
      <c r="B5075" s="41" t="s">
        <v>98</v>
      </c>
      <c r="C5075" s="43">
        <v>201</v>
      </c>
      <c r="D5075" s="41" t="s">
        <v>152</v>
      </c>
      <c r="E5075" s="41">
        <v>172900</v>
      </c>
      <c r="F5075" s="201" t="s">
        <v>263</v>
      </c>
      <c r="G5075" s="41"/>
      <c r="H5075" s="41"/>
      <c r="I5075" s="41">
        <v>-250.62</v>
      </c>
      <c r="J5075" s="203"/>
      <c r="K5075" s="286" t="s">
        <v>164</v>
      </c>
      <c r="L5075" s="94"/>
    </row>
    <row r="5076" spans="1:12" ht="15" customHeight="1">
      <c r="A5076" s="91">
        <v>2001041</v>
      </c>
      <c r="B5076" s="41" t="s">
        <v>98</v>
      </c>
      <c r="C5076" s="43">
        <v>201</v>
      </c>
      <c r="D5076" s="41" t="s">
        <v>152</v>
      </c>
      <c r="E5076" s="41">
        <v>172900</v>
      </c>
      <c r="F5076" s="201" t="s">
        <v>263</v>
      </c>
      <c r="G5076" s="41"/>
      <c r="H5076" s="41"/>
      <c r="I5076" s="41">
        <v>-1945.64</v>
      </c>
      <c r="J5076" s="203"/>
      <c r="K5076" s="286" t="s">
        <v>164</v>
      </c>
      <c r="L5076" s="94"/>
    </row>
    <row r="5077" spans="1:12" ht="15" customHeight="1">
      <c r="A5077" s="91">
        <v>2001041</v>
      </c>
      <c r="B5077" s="41" t="s">
        <v>98</v>
      </c>
      <c r="C5077" s="43">
        <v>201</v>
      </c>
      <c r="D5077" s="41" t="s">
        <v>152</v>
      </c>
      <c r="E5077" s="41">
        <v>172900</v>
      </c>
      <c r="F5077" s="201" t="s">
        <v>263</v>
      </c>
      <c r="G5077" s="41"/>
      <c r="H5077" s="41"/>
      <c r="I5077" s="41">
        <v>-851</v>
      </c>
      <c r="J5077" s="203"/>
      <c r="K5077" s="286" t="s">
        <v>164</v>
      </c>
      <c r="L5077" s="94"/>
    </row>
    <row r="5078" spans="1:12" ht="15" customHeight="1">
      <c r="A5078" s="91">
        <v>2001041</v>
      </c>
      <c r="B5078" s="41" t="s">
        <v>98</v>
      </c>
      <c r="C5078" s="43">
        <v>201</v>
      </c>
      <c r="D5078" s="41" t="s">
        <v>152</v>
      </c>
      <c r="E5078" s="41">
        <v>172900</v>
      </c>
      <c r="F5078" s="201" t="s">
        <v>263</v>
      </c>
      <c r="G5078" s="41"/>
      <c r="H5078" s="41"/>
      <c r="I5078" s="41">
        <v>-1420</v>
      </c>
      <c r="J5078" s="203"/>
      <c r="K5078" s="286" t="s">
        <v>164</v>
      </c>
      <c r="L5078" s="94"/>
    </row>
    <row r="5079" spans="1:12" ht="15" customHeight="1">
      <c r="A5079" s="91">
        <v>2001041</v>
      </c>
      <c r="B5079" s="41" t="s">
        <v>98</v>
      </c>
      <c r="C5079" s="43">
        <v>201</v>
      </c>
      <c r="D5079" s="41" t="s">
        <v>152</v>
      </c>
      <c r="E5079" s="41">
        <v>172900</v>
      </c>
      <c r="F5079" s="201" t="s">
        <v>263</v>
      </c>
      <c r="G5079" s="41"/>
      <c r="H5079" s="41"/>
      <c r="I5079" s="41">
        <v>-2220.2199999999998</v>
      </c>
      <c r="J5079" s="203"/>
      <c r="K5079" s="286" t="s">
        <v>164</v>
      </c>
      <c r="L5079" s="94"/>
    </row>
    <row r="5080" spans="1:12" ht="15" customHeight="1">
      <c r="A5080" s="91">
        <v>2001041</v>
      </c>
      <c r="B5080" s="41" t="s">
        <v>98</v>
      </c>
      <c r="C5080" s="43">
        <v>201</v>
      </c>
      <c r="D5080" s="41" t="s">
        <v>152</v>
      </c>
      <c r="E5080" s="41">
        <v>172900</v>
      </c>
      <c r="F5080" s="201" t="s">
        <v>263</v>
      </c>
      <c r="G5080" s="41"/>
      <c r="H5080" s="41"/>
      <c r="I5080" s="41">
        <v>-2390.88</v>
      </c>
      <c r="J5080" s="203"/>
      <c r="K5080" s="286" t="s">
        <v>164</v>
      </c>
      <c r="L5080" s="94"/>
    </row>
    <row r="5081" spans="1:12" ht="15" customHeight="1">
      <c r="A5081" s="91">
        <v>2001021</v>
      </c>
      <c r="B5081" s="41" t="s">
        <v>89</v>
      </c>
      <c r="C5081" s="43">
        <v>201</v>
      </c>
      <c r="D5081" s="41" t="s">
        <v>152</v>
      </c>
      <c r="E5081" s="41">
        <v>172900</v>
      </c>
      <c r="F5081" s="201" t="s">
        <v>263</v>
      </c>
      <c r="G5081" s="41"/>
      <c r="H5081" s="41"/>
      <c r="I5081" s="41">
        <v>173.68</v>
      </c>
      <c r="J5081" s="203"/>
      <c r="K5081" s="286" t="s">
        <v>164</v>
      </c>
      <c r="L5081" s="94"/>
    </row>
    <row r="5082" spans="1:12" ht="15" customHeight="1">
      <c r="A5082" s="91">
        <v>2001021</v>
      </c>
      <c r="B5082" s="41" t="s">
        <v>89</v>
      </c>
      <c r="C5082" s="43">
        <v>201</v>
      </c>
      <c r="D5082" s="41" t="s">
        <v>152</v>
      </c>
      <c r="E5082" s="41">
        <v>172900</v>
      </c>
      <c r="F5082" s="201" t="s">
        <v>263</v>
      </c>
      <c r="G5082" s="41"/>
      <c r="H5082" s="41"/>
      <c r="I5082" s="41">
        <v>-2147.5</v>
      </c>
      <c r="J5082" s="203"/>
      <c r="K5082" s="286" t="s">
        <v>164</v>
      </c>
      <c r="L5082" s="94"/>
    </row>
    <row r="5083" spans="1:12" ht="15" customHeight="1">
      <c r="A5083" s="91">
        <v>2001051</v>
      </c>
      <c r="B5083" s="41" t="s">
        <v>87</v>
      </c>
      <c r="C5083" s="43">
        <v>201</v>
      </c>
      <c r="D5083" s="41" t="s">
        <v>152</v>
      </c>
      <c r="E5083" s="41">
        <v>172900</v>
      </c>
      <c r="F5083" s="201" t="s">
        <v>263</v>
      </c>
      <c r="G5083" s="41"/>
      <c r="H5083" s="41"/>
      <c r="I5083" s="41">
        <v>-279.38</v>
      </c>
      <c r="J5083" s="203"/>
      <c r="K5083" s="286" t="s">
        <v>164</v>
      </c>
      <c r="L5083" s="94"/>
    </row>
    <row r="5084" spans="1:12" ht="15" customHeight="1">
      <c r="A5084" s="91">
        <v>2001051</v>
      </c>
      <c r="B5084" s="41" t="s">
        <v>87</v>
      </c>
      <c r="C5084" s="43">
        <v>201</v>
      </c>
      <c r="D5084" s="41" t="s">
        <v>152</v>
      </c>
      <c r="E5084" s="41">
        <v>172900</v>
      </c>
      <c r="F5084" s="201" t="s">
        <v>263</v>
      </c>
      <c r="G5084" s="41"/>
      <c r="H5084" s="41"/>
      <c r="I5084" s="41">
        <v>-1999</v>
      </c>
      <c r="J5084" s="203"/>
      <c r="K5084" s="286" t="s">
        <v>164</v>
      </c>
      <c r="L5084" s="94"/>
    </row>
    <row r="5085" spans="1:12" ht="15" customHeight="1">
      <c r="A5085" s="91">
        <v>2001051</v>
      </c>
      <c r="B5085" s="41" t="s">
        <v>87</v>
      </c>
      <c r="C5085" s="43">
        <v>201</v>
      </c>
      <c r="D5085" s="41" t="s">
        <v>152</v>
      </c>
      <c r="E5085" s="41">
        <v>172900</v>
      </c>
      <c r="F5085" s="201" t="s">
        <v>263</v>
      </c>
      <c r="G5085" s="41"/>
      <c r="H5085" s="41"/>
      <c r="I5085" s="41">
        <v>-9495</v>
      </c>
      <c r="J5085" s="203"/>
      <c r="K5085" s="286" t="s">
        <v>164</v>
      </c>
      <c r="L5085" s="94"/>
    </row>
    <row r="5086" spans="1:12" ht="15" customHeight="1">
      <c r="A5086" s="91">
        <v>2001051</v>
      </c>
      <c r="B5086" s="41" t="s">
        <v>87</v>
      </c>
      <c r="C5086" s="43">
        <v>201</v>
      </c>
      <c r="D5086" s="41" t="s">
        <v>152</v>
      </c>
      <c r="E5086" s="41">
        <v>172900</v>
      </c>
      <c r="F5086" s="201" t="s">
        <v>263</v>
      </c>
      <c r="G5086" s="41"/>
      <c r="H5086" s="41"/>
      <c r="I5086" s="41">
        <v>-495</v>
      </c>
      <c r="J5086" s="203"/>
      <c r="K5086" s="286" t="s">
        <v>164</v>
      </c>
      <c r="L5086" s="94"/>
    </row>
    <row r="5087" spans="1:12" ht="15" customHeight="1">
      <c r="A5087" s="91">
        <v>2001021</v>
      </c>
      <c r="B5087" s="41" t="s">
        <v>89</v>
      </c>
      <c r="C5087" s="43">
        <v>201</v>
      </c>
      <c r="D5087" s="41" t="s">
        <v>152</v>
      </c>
      <c r="E5087" s="41">
        <v>172900</v>
      </c>
      <c r="F5087" s="201" t="s">
        <v>263</v>
      </c>
      <c r="G5087" s="41"/>
      <c r="H5087" s="41"/>
      <c r="I5087" s="41">
        <v>-66.64</v>
      </c>
      <c r="J5087" s="203"/>
      <c r="K5087" s="286" t="s">
        <v>164</v>
      </c>
      <c r="L5087" s="94"/>
    </row>
    <row r="5088" spans="1:12" ht="15" customHeight="1">
      <c r="A5088" s="91">
        <v>2001021</v>
      </c>
      <c r="B5088" s="41" t="s">
        <v>89</v>
      </c>
      <c r="C5088" s="43">
        <v>201</v>
      </c>
      <c r="D5088" s="41" t="s">
        <v>152</v>
      </c>
      <c r="E5088" s="41">
        <v>172900</v>
      </c>
      <c r="F5088" s="201" t="s">
        <v>263</v>
      </c>
      <c r="G5088" s="41"/>
      <c r="H5088" s="41"/>
      <c r="I5088" s="41">
        <v>-112.5</v>
      </c>
      <c r="J5088" s="203"/>
      <c r="K5088" s="286" t="s">
        <v>164</v>
      </c>
      <c r="L5088" s="94"/>
    </row>
    <row r="5089" spans="1:12" ht="15" customHeight="1">
      <c r="A5089" s="91">
        <v>2001041</v>
      </c>
      <c r="B5089" s="41" t="s">
        <v>98</v>
      </c>
      <c r="C5089" s="43">
        <v>201</v>
      </c>
      <c r="D5089" s="41" t="s">
        <v>152</v>
      </c>
      <c r="E5089" s="41">
        <v>172900</v>
      </c>
      <c r="F5089" s="201" t="s">
        <v>263</v>
      </c>
      <c r="G5089" s="41"/>
      <c r="H5089" s="41"/>
      <c r="I5089" s="41">
        <v>-592.99</v>
      </c>
      <c r="J5089" s="203"/>
      <c r="K5089" s="286" t="s">
        <v>164</v>
      </c>
      <c r="L5089" s="94"/>
    </row>
    <row r="5090" spans="1:12" ht="15" customHeight="1">
      <c r="A5090" s="91">
        <v>2001041</v>
      </c>
      <c r="B5090" s="41" t="s">
        <v>98</v>
      </c>
      <c r="C5090" s="43">
        <v>201</v>
      </c>
      <c r="D5090" s="41" t="s">
        <v>152</v>
      </c>
      <c r="E5090" s="41">
        <v>172900</v>
      </c>
      <c r="F5090" s="201" t="s">
        <v>263</v>
      </c>
      <c r="G5090" s="41"/>
      <c r="H5090" s="41"/>
      <c r="I5090" s="41">
        <v>-1678.71</v>
      </c>
      <c r="J5090" s="203"/>
      <c r="K5090" s="286" t="s">
        <v>164</v>
      </c>
      <c r="L5090" s="94"/>
    </row>
    <row r="5091" spans="1:12" ht="15" customHeight="1">
      <c r="A5091" s="91">
        <v>2001041</v>
      </c>
      <c r="B5091" s="41" t="s">
        <v>98</v>
      </c>
      <c r="C5091" s="43">
        <v>201</v>
      </c>
      <c r="D5091" s="41" t="s">
        <v>152</v>
      </c>
      <c r="E5091" s="41">
        <v>172900</v>
      </c>
      <c r="F5091" s="201" t="s">
        <v>263</v>
      </c>
      <c r="G5091" s="41"/>
      <c r="H5091" s="41"/>
      <c r="I5091" s="41">
        <v>-337.76</v>
      </c>
      <c r="J5091" s="203"/>
      <c r="K5091" s="286" t="s">
        <v>164</v>
      </c>
      <c r="L5091" s="94"/>
    </row>
    <row r="5092" spans="1:12" ht="15" customHeight="1">
      <c r="A5092" s="91">
        <v>2001041</v>
      </c>
      <c r="B5092" s="41" t="s">
        <v>98</v>
      </c>
      <c r="C5092" s="43">
        <v>201</v>
      </c>
      <c r="D5092" s="41" t="s">
        <v>152</v>
      </c>
      <c r="E5092" s="41">
        <v>172900</v>
      </c>
      <c r="F5092" s="201" t="s">
        <v>263</v>
      </c>
      <c r="G5092" s="41"/>
      <c r="H5092" s="41"/>
      <c r="I5092" s="41">
        <v>-142.5</v>
      </c>
      <c r="J5092" s="203"/>
      <c r="K5092" s="286" t="s">
        <v>164</v>
      </c>
      <c r="L5092" s="94"/>
    </row>
    <row r="5093" spans="1:12" ht="15" customHeight="1">
      <c r="A5093" s="91">
        <v>2001021</v>
      </c>
      <c r="B5093" s="41" t="s">
        <v>89</v>
      </c>
      <c r="C5093" s="43">
        <v>201</v>
      </c>
      <c r="D5093" s="41" t="s">
        <v>152</v>
      </c>
      <c r="E5093" s="41">
        <v>172900</v>
      </c>
      <c r="F5093" s="201" t="s">
        <v>263</v>
      </c>
      <c r="G5093" s="41"/>
      <c r="H5093" s="41"/>
      <c r="I5093" s="41">
        <v>-517.1</v>
      </c>
      <c r="J5093" s="203"/>
      <c r="K5093" s="286" t="s">
        <v>164</v>
      </c>
      <c r="L5093" s="94"/>
    </row>
    <row r="5094" spans="1:12" ht="15" customHeight="1">
      <c r="A5094" s="91">
        <v>2001011</v>
      </c>
      <c r="B5094" s="41" t="s">
        <v>97</v>
      </c>
      <c r="C5094" s="43">
        <v>201</v>
      </c>
      <c r="D5094" s="41" t="s">
        <v>152</v>
      </c>
      <c r="E5094" s="41">
        <v>172900</v>
      </c>
      <c r="F5094" s="201" t="s">
        <v>263</v>
      </c>
      <c r="G5094" s="41"/>
      <c r="H5094" s="41"/>
      <c r="I5094" s="41">
        <v>-61.92</v>
      </c>
      <c r="J5094" s="203"/>
      <c r="K5094" s="286" t="s">
        <v>164</v>
      </c>
      <c r="L5094" s="94"/>
    </row>
    <row r="5095" spans="1:12" ht="15" customHeight="1">
      <c r="A5095" s="91">
        <v>2001011</v>
      </c>
      <c r="B5095" s="41" t="s">
        <v>97</v>
      </c>
      <c r="C5095" s="43">
        <v>201</v>
      </c>
      <c r="D5095" s="41" t="s">
        <v>152</v>
      </c>
      <c r="E5095" s="41">
        <v>172900</v>
      </c>
      <c r="F5095" s="201" t="s">
        <v>263</v>
      </c>
      <c r="G5095" s="41"/>
      <c r="H5095" s="41"/>
      <c r="I5095" s="41">
        <v>-550.78</v>
      </c>
      <c r="J5095" s="203"/>
      <c r="K5095" s="286" t="s">
        <v>164</v>
      </c>
      <c r="L5095" s="94"/>
    </row>
    <row r="5096" spans="1:12" ht="15" customHeight="1">
      <c r="A5096" s="91">
        <v>2001011</v>
      </c>
      <c r="B5096" s="41" t="s">
        <v>97</v>
      </c>
      <c r="C5096" s="43">
        <v>201</v>
      </c>
      <c r="D5096" s="41" t="s">
        <v>152</v>
      </c>
      <c r="E5096" s="41">
        <v>172900</v>
      </c>
      <c r="F5096" s="201" t="s">
        <v>263</v>
      </c>
      <c r="G5096" s="41"/>
      <c r="H5096" s="41"/>
      <c r="I5096" s="41">
        <v>-39.479999999999997</v>
      </c>
      <c r="J5096" s="203"/>
      <c r="K5096" s="286" t="s">
        <v>164</v>
      </c>
      <c r="L5096" s="94"/>
    </row>
    <row r="5097" spans="1:12" ht="15" customHeight="1">
      <c r="A5097" s="91">
        <v>2001011</v>
      </c>
      <c r="B5097" s="41" t="s">
        <v>97</v>
      </c>
      <c r="C5097" s="43">
        <v>201</v>
      </c>
      <c r="D5097" s="41" t="s">
        <v>152</v>
      </c>
      <c r="E5097" s="41">
        <v>172900</v>
      </c>
      <c r="F5097" s="201" t="s">
        <v>263</v>
      </c>
      <c r="G5097" s="41"/>
      <c r="H5097" s="41"/>
      <c r="I5097" s="41">
        <v>-464.28</v>
      </c>
      <c r="J5097" s="203"/>
      <c r="K5097" s="286" t="s">
        <v>164</v>
      </c>
      <c r="L5097" s="94"/>
    </row>
    <row r="5098" spans="1:12" ht="15" customHeight="1">
      <c r="A5098" s="91">
        <v>2001011</v>
      </c>
      <c r="B5098" s="41" t="s">
        <v>97</v>
      </c>
      <c r="C5098" s="43">
        <v>201</v>
      </c>
      <c r="D5098" s="41" t="s">
        <v>152</v>
      </c>
      <c r="E5098" s="41">
        <v>172900</v>
      </c>
      <c r="F5098" s="201" t="s">
        <v>263</v>
      </c>
      <c r="G5098" s="41"/>
      <c r="H5098" s="41"/>
      <c r="I5098" s="41">
        <v>-279.23</v>
      </c>
      <c r="J5098" s="203"/>
      <c r="K5098" s="286" t="s">
        <v>164</v>
      </c>
      <c r="L5098" s="94"/>
    </row>
    <row r="5099" spans="1:12" ht="15" customHeight="1">
      <c r="A5099" s="91">
        <v>2001011</v>
      </c>
      <c r="B5099" s="41" t="s">
        <v>97</v>
      </c>
      <c r="C5099" s="43">
        <v>201</v>
      </c>
      <c r="D5099" s="41" t="s">
        <v>152</v>
      </c>
      <c r="E5099" s="41">
        <v>172900</v>
      </c>
      <c r="F5099" s="201" t="s">
        <v>263</v>
      </c>
      <c r="G5099" s="41"/>
      <c r="H5099" s="41"/>
      <c r="I5099" s="41">
        <v>-48.12</v>
      </c>
      <c r="J5099" s="203"/>
      <c r="K5099" s="286" t="s">
        <v>164</v>
      </c>
      <c r="L5099" s="94"/>
    </row>
    <row r="5100" spans="1:12" ht="15" customHeight="1">
      <c r="A5100" s="91">
        <v>2001011</v>
      </c>
      <c r="B5100" s="41" t="s">
        <v>97</v>
      </c>
      <c r="C5100" s="43">
        <v>201</v>
      </c>
      <c r="D5100" s="41" t="s">
        <v>152</v>
      </c>
      <c r="E5100" s="41">
        <v>172900</v>
      </c>
      <c r="F5100" s="201" t="s">
        <v>263</v>
      </c>
      <c r="G5100" s="41"/>
      <c r="H5100" s="41"/>
      <c r="I5100" s="41">
        <v>-691.69</v>
      </c>
      <c r="J5100" s="203"/>
      <c r="K5100" s="286" t="s">
        <v>164</v>
      </c>
      <c r="L5100" s="94"/>
    </row>
    <row r="5101" spans="1:12" ht="15" customHeight="1">
      <c r="A5101" s="91">
        <v>2001011</v>
      </c>
      <c r="B5101" s="41" t="s">
        <v>97</v>
      </c>
      <c r="C5101" s="43">
        <v>201</v>
      </c>
      <c r="D5101" s="41" t="s">
        <v>152</v>
      </c>
      <c r="E5101" s="41">
        <v>172900</v>
      </c>
      <c r="F5101" s="201" t="s">
        <v>263</v>
      </c>
      <c r="G5101" s="41"/>
      <c r="H5101" s="41"/>
      <c r="I5101" s="41">
        <v>-350.65</v>
      </c>
      <c r="J5101" s="203"/>
      <c r="K5101" s="286" t="s">
        <v>164</v>
      </c>
      <c r="L5101" s="94"/>
    </row>
    <row r="5102" spans="1:12" ht="15" customHeight="1">
      <c r="A5102" s="91">
        <v>2001011</v>
      </c>
      <c r="B5102" s="41" t="s">
        <v>97</v>
      </c>
      <c r="C5102" s="43">
        <v>201</v>
      </c>
      <c r="D5102" s="41" t="s">
        <v>152</v>
      </c>
      <c r="E5102" s="41">
        <v>172900</v>
      </c>
      <c r="F5102" s="201" t="s">
        <v>263</v>
      </c>
      <c r="G5102" s="41"/>
      <c r="H5102" s="41"/>
      <c r="I5102" s="41">
        <v>-520.20000000000005</v>
      </c>
      <c r="J5102" s="203"/>
      <c r="K5102" s="286" t="s">
        <v>164</v>
      </c>
      <c r="L5102" s="94"/>
    </row>
    <row r="5103" spans="1:12" ht="15" customHeight="1">
      <c r="A5103" s="91">
        <v>2001011</v>
      </c>
      <c r="B5103" s="41" t="s">
        <v>97</v>
      </c>
      <c r="C5103" s="43">
        <v>201</v>
      </c>
      <c r="D5103" s="41" t="s">
        <v>152</v>
      </c>
      <c r="E5103" s="41">
        <v>172900</v>
      </c>
      <c r="F5103" s="201" t="s">
        <v>263</v>
      </c>
      <c r="G5103" s="41"/>
      <c r="H5103" s="41"/>
      <c r="I5103" s="41">
        <v>-140</v>
      </c>
      <c r="J5103" s="203"/>
      <c r="K5103" s="286" t="s">
        <v>164</v>
      </c>
      <c r="L5103" s="94"/>
    </row>
    <row r="5104" spans="1:12" ht="15" customHeight="1">
      <c r="A5104" s="91">
        <v>2001011</v>
      </c>
      <c r="B5104" s="41" t="s">
        <v>97</v>
      </c>
      <c r="C5104" s="43">
        <v>201</v>
      </c>
      <c r="D5104" s="41" t="s">
        <v>152</v>
      </c>
      <c r="E5104" s="41">
        <v>172900</v>
      </c>
      <c r="F5104" s="201" t="s">
        <v>263</v>
      </c>
      <c r="G5104" s="41"/>
      <c r="H5104" s="41"/>
      <c r="I5104" s="41">
        <v>-178.75</v>
      </c>
      <c r="J5104" s="203"/>
      <c r="K5104" s="286" t="s">
        <v>164</v>
      </c>
      <c r="L5104" s="94"/>
    </row>
    <row r="5105" spans="1:12" ht="15" customHeight="1">
      <c r="A5105" s="91">
        <v>2001011</v>
      </c>
      <c r="B5105" s="41" t="s">
        <v>97</v>
      </c>
      <c r="C5105" s="43">
        <v>201</v>
      </c>
      <c r="D5105" s="41" t="s">
        <v>152</v>
      </c>
      <c r="E5105" s="41">
        <v>172900</v>
      </c>
      <c r="F5105" s="201" t="s">
        <v>263</v>
      </c>
      <c r="G5105" s="41"/>
      <c r="H5105" s="41"/>
      <c r="I5105" s="41">
        <v>-261.58</v>
      </c>
      <c r="J5105" s="203"/>
      <c r="K5105" s="286" t="s">
        <v>164</v>
      </c>
      <c r="L5105" s="94"/>
    </row>
    <row r="5106" spans="1:12" ht="15" customHeight="1">
      <c r="A5106" s="91">
        <v>2001011</v>
      </c>
      <c r="B5106" s="41" t="s">
        <v>97</v>
      </c>
      <c r="C5106" s="43">
        <v>201</v>
      </c>
      <c r="D5106" s="41" t="s">
        <v>152</v>
      </c>
      <c r="E5106" s="41">
        <v>172900</v>
      </c>
      <c r="F5106" s="201" t="s">
        <v>263</v>
      </c>
      <c r="G5106" s="41"/>
      <c r="H5106" s="41"/>
      <c r="I5106" s="41">
        <v>47.85</v>
      </c>
      <c r="J5106" s="203"/>
      <c r="K5106" s="286" t="s">
        <v>164</v>
      </c>
      <c r="L5106" s="94"/>
    </row>
    <row r="5107" spans="1:12" ht="15" customHeight="1">
      <c r="A5107" s="91">
        <v>2001011</v>
      </c>
      <c r="B5107" s="41" t="s">
        <v>97</v>
      </c>
      <c r="C5107" s="43">
        <v>201</v>
      </c>
      <c r="D5107" s="41" t="s">
        <v>152</v>
      </c>
      <c r="E5107" s="41">
        <v>172900</v>
      </c>
      <c r="F5107" s="201" t="s">
        <v>263</v>
      </c>
      <c r="G5107" s="41"/>
      <c r="H5107" s="41"/>
      <c r="I5107" s="41">
        <v>-186.31</v>
      </c>
      <c r="J5107" s="203"/>
      <c r="K5107" s="286" t="s">
        <v>164</v>
      </c>
      <c r="L5107" s="94"/>
    </row>
    <row r="5108" spans="1:12" ht="15" customHeight="1">
      <c r="A5108" s="91">
        <v>2001011</v>
      </c>
      <c r="B5108" s="41" t="s">
        <v>97</v>
      </c>
      <c r="C5108" s="43">
        <v>201</v>
      </c>
      <c r="D5108" s="41" t="s">
        <v>152</v>
      </c>
      <c r="E5108" s="41">
        <v>172900</v>
      </c>
      <c r="F5108" s="201" t="s">
        <v>263</v>
      </c>
      <c r="G5108" s="41"/>
      <c r="H5108" s="41"/>
      <c r="I5108" s="41">
        <v>-24.06</v>
      </c>
      <c r="J5108" s="203"/>
      <c r="K5108" s="286" t="s">
        <v>164</v>
      </c>
      <c r="L5108" s="94"/>
    </row>
    <row r="5109" spans="1:12" ht="15" customHeight="1">
      <c r="A5109" s="91">
        <v>2001051</v>
      </c>
      <c r="B5109" s="41" t="s">
        <v>87</v>
      </c>
      <c r="C5109" s="43">
        <v>201</v>
      </c>
      <c r="D5109" s="41" t="s">
        <v>152</v>
      </c>
      <c r="E5109" s="41">
        <v>172900</v>
      </c>
      <c r="F5109" s="201" t="s">
        <v>263</v>
      </c>
      <c r="G5109" s="41"/>
      <c r="H5109" s="41"/>
      <c r="I5109" s="41">
        <v>-854.63</v>
      </c>
      <c r="J5109" s="203"/>
      <c r="K5109" s="286" t="s">
        <v>164</v>
      </c>
      <c r="L5109" s="94"/>
    </row>
    <row r="5110" spans="1:12" ht="15" customHeight="1">
      <c r="A5110" s="91">
        <v>2001051</v>
      </c>
      <c r="B5110" s="41" t="s">
        <v>87</v>
      </c>
      <c r="C5110" s="43">
        <v>201</v>
      </c>
      <c r="D5110" s="41" t="s">
        <v>152</v>
      </c>
      <c r="E5110" s="41">
        <v>172900</v>
      </c>
      <c r="F5110" s="201" t="s">
        <v>263</v>
      </c>
      <c r="G5110" s="41"/>
      <c r="H5110" s="41"/>
      <c r="I5110" s="41">
        <v>-981.07</v>
      </c>
      <c r="J5110" s="203"/>
      <c r="K5110" s="286" t="s">
        <v>164</v>
      </c>
      <c r="L5110" s="94"/>
    </row>
    <row r="5111" spans="1:12" ht="15" customHeight="1">
      <c r="A5111" s="91">
        <v>2001051</v>
      </c>
      <c r="B5111" s="41" t="s">
        <v>87</v>
      </c>
      <c r="C5111" s="43">
        <v>201</v>
      </c>
      <c r="D5111" s="41" t="s">
        <v>152</v>
      </c>
      <c r="E5111" s="41">
        <v>172900</v>
      </c>
      <c r="F5111" s="201" t="s">
        <v>263</v>
      </c>
      <c r="G5111" s="41"/>
      <c r="H5111" s="41"/>
      <c r="I5111" s="41">
        <v>-745.88</v>
      </c>
      <c r="J5111" s="203"/>
      <c r="K5111" s="286" t="s">
        <v>164</v>
      </c>
      <c r="L5111" s="94"/>
    </row>
    <row r="5112" spans="1:12" ht="15" customHeight="1">
      <c r="A5112" s="91">
        <v>2001051</v>
      </c>
      <c r="B5112" s="41" t="s">
        <v>87</v>
      </c>
      <c r="C5112" s="43">
        <v>201</v>
      </c>
      <c r="D5112" s="41" t="s">
        <v>152</v>
      </c>
      <c r="E5112" s="41">
        <v>172900</v>
      </c>
      <c r="F5112" s="201" t="s">
        <v>263</v>
      </c>
      <c r="G5112" s="41"/>
      <c r="H5112" s="41"/>
      <c r="I5112" s="41">
        <v>-474.75</v>
      </c>
      <c r="J5112" s="203"/>
      <c r="K5112" s="286" t="s">
        <v>164</v>
      </c>
      <c r="L5112" s="94"/>
    </row>
    <row r="5113" spans="1:12" ht="15" customHeight="1">
      <c r="A5113" s="91">
        <v>2001011</v>
      </c>
      <c r="B5113" s="41" t="s">
        <v>97</v>
      </c>
      <c r="C5113" s="43">
        <v>201</v>
      </c>
      <c r="D5113" s="41" t="s">
        <v>152</v>
      </c>
      <c r="E5113" s="41">
        <v>172900</v>
      </c>
      <c r="F5113" s="201" t="s">
        <v>263</v>
      </c>
      <c r="G5113" s="41"/>
      <c r="H5113" s="41"/>
      <c r="I5113" s="41">
        <v>-3802.4</v>
      </c>
      <c r="J5113" s="203"/>
      <c r="K5113" s="286" t="s">
        <v>164</v>
      </c>
      <c r="L5113" s="94"/>
    </row>
    <row r="5114" spans="1:12" ht="15" customHeight="1">
      <c r="A5114" s="91">
        <v>2001051</v>
      </c>
      <c r="B5114" s="41" t="s">
        <v>87</v>
      </c>
      <c r="C5114" s="43">
        <v>201</v>
      </c>
      <c r="D5114" s="41" t="s">
        <v>152</v>
      </c>
      <c r="E5114" s="41">
        <v>172900</v>
      </c>
      <c r="F5114" s="201" t="s">
        <v>263</v>
      </c>
      <c r="G5114" s="41"/>
      <c r="H5114" s="41"/>
      <c r="I5114" s="41">
        <v>-1364</v>
      </c>
      <c r="J5114" s="203"/>
      <c r="K5114" s="286" t="s">
        <v>164</v>
      </c>
      <c r="L5114" s="94"/>
    </row>
    <row r="5115" spans="1:12" ht="15" customHeight="1">
      <c r="A5115" s="91">
        <v>2001051</v>
      </c>
      <c r="B5115" s="41" t="s">
        <v>87</v>
      </c>
      <c r="C5115" s="43">
        <v>201</v>
      </c>
      <c r="D5115" s="41" t="s">
        <v>152</v>
      </c>
      <c r="E5115" s="41">
        <v>172900</v>
      </c>
      <c r="F5115" s="201" t="s">
        <v>263</v>
      </c>
      <c r="G5115" s="41"/>
      <c r="H5115" s="41"/>
      <c r="I5115" s="41">
        <v>-275.89999999999998</v>
      </c>
      <c r="J5115" s="203"/>
      <c r="K5115" s="286" t="s">
        <v>164</v>
      </c>
      <c r="L5115" s="94"/>
    </row>
    <row r="5116" spans="1:12" ht="15" customHeight="1">
      <c r="A5116" s="91">
        <v>2001021</v>
      </c>
      <c r="B5116" s="41" t="s">
        <v>89</v>
      </c>
      <c r="C5116" s="43">
        <v>201</v>
      </c>
      <c r="D5116" s="41" t="s">
        <v>152</v>
      </c>
      <c r="E5116" s="41">
        <v>172900</v>
      </c>
      <c r="F5116" s="201" t="s">
        <v>263</v>
      </c>
      <c r="G5116" s="41"/>
      <c r="H5116" s="41"/>
      <c r="I5116" s="41">
        <v>-135.82</v>
      </c>
      <c r="J5116" s="203"/>
      <c r="K5116" s="286" t="s">
        <v>164</v>
      </c>
      <c r="L5116" s="94"/>
    </row>
    <row r="5117" spans="1:12" ht="15" customHeight="1">
      <c r="A5117" s="91">
        <v>2001011</v>
      </c>
      <c r="B5117" s="41" t="s">
        <v>97</v>
      </c>
      <c r="C5117" s="43">
        <v>201</v>
      </c>
      <c r="D5117" s="41" t="s">
        <v>152</v>
      </c>
      <c r="E5117" s="41">
        <v>172900</v>
      </c>
      <c r="F5117" s="201" t="s">
        <v>263</v>
      </c>
      <c r="G5117" s="41"/>
      <c r="H5117" s="41"/>
      <c r="I5117" s="41">
        <v>-1155.5999999999999</v>
      </c>
      <c r="J5117" s="203"/>
      <c r="K5117" s="286" t="s">
        <v>164</v>
      </c>
      <c r="L5117" s="94"/>
    </row>
    <row r="5118" spans="1:12" ht="15" customHeight="1">
      <c r="A5118" s="91">
        <v>2001021</v>
      </c>
      <c r="B5118" s="41" t="s">
        <v>89</v>
      </c>
      <c r="C5118" s="43">
        <v>201</v>
      </c>
      <c r="D5118" s="41" t="s">
        <v>152</v>
      </c>
      <c r="E5118" s="41">
        <v>172900</v>
      </c>
      <c r="F5118" s="201" t="s">
        <v>263</v>
      </c>
      <c r="G5118" s="41"/>
      <c r="H5118" s="41"/>
      <c r="I5118" s="41">
        <v>-187.5</v>
      </c>
      <c r="J5118" s="203"/>
      <c r="K5118" s="286" t="s">
        <v>164</v>
      </c>
      <c r="L5118" s="94"/>
    </row>
    <row r="5119" spans="1:12" ht="15" customHeight="1">
      <c r="A5119" s="91">
        <v>2001041</v>
      </c>
      <c r="B5119" s="41" t="s">
        <v>98</v>
      </c>
      <c r="C5119" s="43">
        <v>201</v>
      </c>
      <c r="D5119" s="41" t="s">
        <v>152</v>
      </c>
      <c r="E5119" s="41">
        <v>172900</v>
      </c>
      <c r="F5119" s="201" t="s">
        <v>263</v>
      </c>
      <c r="G5119" s="41"/>
      <c r="H5119" s="41"/>
      <c r="I5119" s="41">
        <v>-291.20999999999998</v>
      </c>
      <c r="J5119" s="203"/>
      <c r="K5119" s="286" t="s">
        <v>164</v>
      </c>
      <c r="L5119" s="94"/>
    </row>
    <row r="5120" spans="1:12" ht="15" customHeight="1">
      <c r="A5120" s="91">
        <v>2001041</v>
      </c>
      <c r="B5120" s="41" t="s">
        <v>98</v>
      </c>
      <c r="C5120" s="43">
        <v>201</v>
      </c>
      <c r="D5120" s="41" t="s">
        <v>152</v>
      </c>
      <c r="E5120" s="41">
        <v>172900</v>
      </c>
      <c r="F5120" s="201" t="s">
        <v>263</v>
      </c>
      <c r="G5120" s="41"/>
      <c r="H5120" s="41"/>
      <c r="I5120" s="41">
        <v>-97.4</v>
      </c>
      <c r="J5120" s="203"/>
      <c r="K5120" s="286" t="s">
        <v>164</v>
      </c>
      <c r="L5120" s="94"/>
    </row>
    <row r="5121" spans="1:12" ht="15" customHeight="1">
      <c r="A5121" s="91">
        <v>2001041</v>
      </c>
      <c r="B5121" s="41" t="s">
        <v>98</v>
      </c>
      <c r="C5121" s="43">
        <v>201</v>
      </c>
      <c r="D5121" s="41" t="s">
        <v>152</v>
      </c>
      <c r="E5121" s="41">
        <v>172900</v>
      </c>
      <c r="F5121" s="201" t="s">
        <v>263</v>
      </c>
      <c r="G5121" s="41"/>
      <c r="H5121" s="41"/>
      <c r="I5121" s="41">
        <v>-485.59</v>
      </c>
      <c r="J5121" s="203"/>
      <c r="K5121" s="286" t="s">
        <v>164</v>
      </c>
      <c r="L5121" s="94"/>
    </row>
    <row r="5122" spans="1:12" ht="15" customHeight="1">
      <c r="A5122" s="91">
        <v>2001041</v>
      </c>
      <c r="B5122" s="41" t="s">
        <v>98</v>
      </c>
      <c r="C5122" s="43">
        <v>201</v>
      </c>
      <c r="D5122" s="41" t="s">
        <v>152</v>
      </c>
      <c r="E5122" s="41">
        <v>172900</v>
      </c>
      <c r="F5122" s="201" t="s">
        <v>263</v>
      </c>
      <c r="G5122" s="41"/>
      <c r="H5122" s="41"/>
      <c r="I5122" s="41">
        <v>-399.84</v>
      </c>
      <c r="J5122" s="203"/>
      <c r="K5122" s="286" t="s">
        <v>164</v>
      </c>
      <c r="L5122" s="94"/>
    </row>
    <row r="5123" spans="1:12" ht="15" customHeight="1">
      <c r="A5123" s="91">
        <v>2001041</v>
      </c>
      <c r="B5123" s="41" t="s">
        <v>98</v>
      </c>
      <c r="C5123" s="43">
        <v>201</v>
      </c>
      <c r="D5123" s="41" t="s">
        <v>152</v>
      </c>
      <c r="E5123" s="41">
        <v>172900</v>
      </c>
      <c r="F5123" s="201" t="s">
        <v>263</v>
      </c>
      <c r="G5123" s="41"/>
      <c r="H5123" s="41"/>
      <c r="I5123" s="41">
        <v>-234.64</v>
      </c>
      <c r="J5123" s="203"/>
      <c r="K5123" s="286" t="s">
        <v>164</v>
      </c>
      <c r="L5123" s="94"/>
    </row>
    <row r="5124" spans="1:12" ht="15" customHeight="1">
      <c r="A5124" s="91">
        <v>2001041</v>
      </c>
      <c r="B5124" s="41" t="s">
        <v>98</v>
      </c>
      <c r="C5124" s="43">
        <v>201</v>
      </c>
      <c r="D5124" s="41" t="s">
        <v>152</v>
      </c>
      <c r="E5124" s="41">
        <v>172900</v>
      </c>
      <c r="F5124" s="201" t="s">
        <v>263</v>
      </c>
      <c r="G5124" s="41"/>
      <c r="H5124" s="41"/>
      <c r="I5124" s="41">
        <v>-79.599999999999994</v>
      </c>
      <c r="J5124" s="203"/>
      <c r="K5124" s="286" t="s">
        <v>164</v>
      </c>
      <c r="L5124" s="94"/>
    </row>
    <row r="5125" spans="1:12" ht="15" customHeight="1">
      <c r="A5125" s="91">
        <v>2001041</v>
      </c>
      <c r="B5125" s="41" t="s">
        <v>98</v>
      </c>
      <c r="C5125" s="43">
        <v>201</v>
      </c>
      <c r="D5125" s="41" t="s">
        <v>152</v>
      </c>
      <c r="E5125" s="41">
        <v>172900</v>
      </c>
      <c r="F5125" s="201" t="s">
        <v>263</v>
      </c>
      <c r="G5125" s="41"/>
      <c r="H5125" s="41"/>
      <c r="I5125" s="41">
        <v>-466.56</v>
      </c>
      <c r="J5125" s="203"/>
      <c r="K5125" s="286" t="s">
        <v>164</v>
      </c>
      <c r="L5125" s="94"/>
    </row>
    <row r="5126" spans="1:12" ht="15" customHeight="1">
      <c r="A5126" s="91">
        <v>2001041</v>
      </c>
      <c r="B5126" s="41" t="s">
        <v>98</v>
      </c>
      <c r="C5126" s="43">
        <v>201</v>
      </c>
      <c r="D5126" s="41" t="s">
        <v>152</v>
      </c>
      <c r="E5126" s="41">
        <v>172900</v>
      </c>
      <c r="F5126" s="201" t="s">
        <v>263</v>
      </c>
      <c r="G5126" s="41"/>
      <c r="H5126" s="41"/>
      <c r="I5126" s="41">
        <v>-24987.5</v>
      </c>
      <c r="J5126" s="203"/>
      <c r="K5126" s="286" t="s">
        <v>164</v>
      </c>
      <c r="L5126" s="94"/>
    </row>
    <row r="5127" spans="1:12" ht="15" customHeight="1">
      <c r="A5127" s="91">
        <v>2001041</v>
      </c>
      <c r="B5127" s="41" t="s">
        <v>98</v>
      </c>
      <c r="C5127" s="43">
        <v>201</v>
      </c>
      <c r="D5127" s="41" t="s">
        <v>152</v>
      </c>
      <c r="E5127" s="41">
        <v>172900</v>
      </c>
      <c r="F5127" s="201" t="s">
        <v>263</v>
      </c>
      <c r="G5127" s="41"/>
      <c r="H5127" s="41"/>
      <c r="I5127" s="41">
        <v>-6887.5</v>
      </c>
      <c r="J5127" s="203"/>
      <c r="K5127" s="286" t="s">
        <v>164</v>
      </c>
      <c r="L5127" s="94"/>
    </row>
    <row r="5128" spans="1:12" ht="15" customHeight="1">
      <c r="A5128" s="91">
        <v>2001051</v>
      </c>
      <c r="B5128" s="41" t="s">
        <v>87</v>
      </c>
      <c r="C5128" s="43">
        <v>201</v>
      </c>
      <c r="D5128" s="41" t="s">
        <v>152</v>
      </c>
      <c r="E5128" s="41">
        <v>172900</v>
      </c>
      <c r="F5128" s="201" t="s">
        <v>263</v>
      </c>
      <c r="G5128" s="41"/>
      <c r="H5128" s="41"/>
      <c r="I5128" s="41">
        <v>-1999</v>
      </c>
      <c r="J5128" s="203"/>
      <c r="K5128" s="286" t="s">
        <v>164</v>
      </c>
      <c r="L5128" s="94"/>
    </row>
    <row r="5129" spans="1:12" ht="15" customHeight="1">
      <c r="A5129" s="91">
        <v>2001051</v>
      </c>
      <c r="B5129" s="41" t="s">
        <v>87</v>
      </c>
      <c r="C5129" s="43">
        <v>201</v>
      </c>
      <c r="D5129" s="41" t="s">
        <v>152</v>
      </c>
      <c r="E5129" s="41">
        <v>172900</v>
      </c>
      <c r="F5129" s="201" t="s">
        <v>263</v>
      </c>
      <c r="G5129" s="41"/>
      <c r="H5129" s="41"/>
      <c r="I5129" s="41">
        <v>-2420</v>
      </c>
      <c r="J5129" s="203"/>
      <c r="K5129" s="286" t="s">
        <v>164</v>
      </c>
      <c r="L5129" s="94"/>
    </row>
    <row r="5130" spans="1:12" ht="15" customHeight="1">
      <c r="A5130" s="91">
        <v>2001021</v>
      </c>
      <c r="B5130" s="41" t="s">
        <v>89</v>
      </c>
      <c r="C5130" s="43">
        <v>201</v>
      </c>
      <c r="D5130" s="41" t="s">
        <v>152</v>
      </c>
      <c r="E5130" s="41">
        <v>172900</v>
      </c>
      <c r="F5130" s="201" t="s">
        <v>263</v>
      </c>
      <c r="G5130" s="41"/>
      <c r="H5130" s="41"/>
      <c r="I5130" s="41">
        <v>-485.32</v>
      </c>
      <c r="J5130" s="203"/>
      <c r="K5130" s="286" t="s">
        <v>164</v>
      </c>
      <c r="L5130" s="94"/>
    </row>
    <row r="5131" spans="1:12" ht="15" customHeight="1">
      <c r="A5131" s="91">
        <v>2001021</v>
      </c>
      <c r="B5131" s="41" t="s">
        <v>89</v>
      </c>
      <c r="C5131" s="43">
        <v>201</v>
      </c>
      <c r="D5131" s="41" t="s">
        <v>152</v>
      </c>
      <c r="E5131" s="41">
        <v>172900</v>
      </c>
      <c r="F5131" s="201" t="s">
        <v>263</v>
      </c>
      <c r="G5131" s="41"/>
      <c r="H5131" s="41"/>
      <c r="I5131" s="41">
        <v>-6887.5</v>
      </c>
      <c r="J5131" s="203"/>
      <c r="K5131" s="286" t="s">
        <v>164</v>
      </c>
      <c r="L5131" s="94"/>
    </row>
    <row r="5132" spans="1:12" ht="15" customHeight="1">
      <c r="A5132" s="91">
        <v>2001011</v>
      </c>
      <c r="B5132" s="41" t="s">
        <v>97</v>
      </c>
      <c r="C5132" s="43">
        <v>201</v>
      </c>
      <c r="D5132" s="41" t="s">
        <v>152</v>
      </c>
      <c r="E5132" s="41">
        <v>172900</v>
      </c>
      <c r="F5132" s="201" t="s">
        <v>263</v>
      </c>
      <c r="G5132" s="41"/>
      <c r="H5132" s="41"/>
      <c r="I5132" s="41">
        <v>-24.06</v>
      </c>
      <c r="J5132" s="203"/>
      <c r="K5132" s="286" t="s">
        <v>164</v>
      </c>
      <c r="L5132" s="94"/>
    </row>
    <row r="5133" spans="1:12" ht="15" customHeight="1">
      <c r="A5133" s="91">
        <v>2001011</v>
      </c>
      <c r="B5133" s="41" t="s">
        <v>97</v>
      </c>
      <c r="C5133" s="43">
        <v>201</v>
      </c>
      <c r="D5133" s="41" t="s">
        <v>152</v>
      </c>
      <c r="E5133" s="41">
        <v>172900</v>
      </c>
      <c r="F5133" s="201" t="s">
        <v>263</v>
      </c>
      <c r="G5133" s="41"/>
      <c r="H5133" s="41"/>
      <c r="I5133" s="41">
        <v>-405.06</v>
      </c>
      <c r="J5133" s="203"/>
      <c r="K5133" s="286" t="s">
        <v>164</v>
      </c>
      <c r="L5133" s="94"/>
    </row>
    <row r="5134" spans="1:12" ht="15" customHeight="1">
      <c r="A5134" s="91">
        <v>2001011</v>
      </c>
      <c r="B5134" s="41" t="s">
        <v>97</v>
      </c>
      <c r="C5134" s="43">
        <v>201</v>
      </c>
      <c r="D5134" s="41" t="s">
        <v>152</v>
      </c>
      <c r="E5134" s="41">
        <v>172900</v>
      </c>
      <c r="F5134" s="201" t="s">
        <v>263</v>
      </c>
      <c r="G5134" s="41"/>
      <c r="H5134" s="41"/>
      <c r="I5134" s="41">
        <v>-745.75</v>
      </c>
      <c r="J5134" s="203"/>
      <c r="K5134" s="286" t="s">
        <v>164</v>
      </c>
      <c r="L5134" s="94"/>
    </row>
    <row r="5135" spans="1:12" ht="15" customHeight="1">
      <c r="A5135" s="91">
        <v>2001011</v>
      </c>
      <c r="B5135" s="41" t="s">
        <v>97</v>
      </c>
      <c r="C5135" s="43">
        <v>201</v>
      </c>
      <c r="D5135" s="41" t="s">
        <v>152</v>
      </c>
      <c r="E5135" s="41">
        <v>172900</v>
      </c>
      <c r="F5135" s="201" t="s">
        <v>263</v>
      </c>
      <c r="G5135" s="41"/>
      <c r="H5135" s="41"/>
      <c r="I5135" s="41">
        <v>-152.56</v>
      </c>
      <c r="J5135" s="203"/>
      <c r="K5135" s="286" t="s">
        <v>164</v>
      </c>
      <c r="L5135" s="94"/>
    </row>
    <row r="5136" spans="1:12" ht="15" customHeight="1">
      <c r="A5136" s="91">
        <v>2001011</v>
      </c>
      <c r="B5136" s="41" t="s">
        <v>97</v>
      </c>
      <c r="C5136" s="43">
        <v>201</v>
      </c>
      <c r="D5136" s="41" t="s">
        <v>152</v>
      </c>
      <c r="E5136" s="41">
        <v>172900</v>
      </c>
      <c r="F5136" s="201" t="s">
        <v>263</v>
      </c>
      <c r="G5136" s="41"/>
      <c r="H5136" s="41"/>
      <c r="I5136" s="41">
        <v>-20.5</v>
      </c>
      <c r="J5136" s="203"/>
      <c r="K5136" s="286" t="s">
        <v>164</v>
      </c>
      <c r="L5136" s="94"/>
    </row>
    <row r="5137" spans="1:12" ht="15" customHeight="1">
      <c r="A5137" s="91">
        <v>2001011</v>
      </c>
      <c r="B5137" s="41" t="s">
        <v>97</v>
      </c>
      <c r="C5137" s="43">
        <v>201</v>
      </c>
      <c r="D5137" s="41" t="s">
        <v>152</v>
      </c>
      <c r="E5137" s="41">
        <v>172900</v>
      </c>
      <c r="F5137" s="201" t="s">
        <v>263</v>
      </c>
      <c r="G5137" s="41"/>
      <c r="H5137" s="41"/>
      <c r="I5137" s="41">
        <v>-1004.35</v>
      </c>
      <c r="J5137" s="203"/>
      <c r="K5137" s="286" t="s">
        <v>164</v>
      </c>
      <c r="L5137" s="94"/>
    </row>
    <row r="5138" spans="1:12" ht="15" customHeight="1">
      <c r="A5138" s="91">
        <v>2001011</v>
      </c>
      <c r="B5138" s="41" t="s">
        <v>97</v>
      </c>
      <c r="C5138" s="43">
        <v>201</v>
      </c>
      <c r="D5138" s="41" t="s">
        <v>152</v>
      </c>
      <c r="E5138" s="41">
        <v>172900</v>
      </c>
      <c r="F5138" s="201" t="s">
        <v>263</v>
      </c>
      <c r="G5138" s="41"/>
      <c r="H5138" s="41"/>
      <c r="I5138" s="41">
        <v>-821.35</v>
      </c>
      <c r="J5138" s="203"/>
      <c r="K5138" s="286" t="s">
        <v>164</v>
      </c>
      <c r="L5138" s="94"/>
    </row>
    <row r="5139" spans="1:12" ht="15" customHeight="1">
      <c r="A5139" s="91">
        <v>2001011</v>
      </c>
      <c r="B5139" s="41" t="s">
        <v>97</v>
      </c>
      <c r="C5139" s="43">
        <v>201</v>
      </c>
      <c r="D5139" s="41" t="s">
        <v>152</v>
      </c>
      <c r="E5139" s="41">
        <v>172900</v>
      </c>
      <c r="F5139" s="201" t="s">
        <v>263</v>
      </c>
      <c r="G5139" s="41"/>
      <c r="H5139" s="41"/>
      <c r="I5139" s="41">
        <v>-167.61</v>
      </c>
      <c r="J5139" s="203"/>
      <c r="K5139" s="286" t="s">
        <v>164</v>
      </c>
      <c r="L5139" s="94"/>
    </row>
    <row r="5140" spans="1:12" ht="15" customHeight="1">
      <c r="A5140" s="91">
        <v>2001011</v>
      </c>
      <c r="B5140" s="41" t="s">
        <v>97</v>
      </c>
      <c r="C5140" s="43">
        <v>201</v>
      </c>
      <c r="D5140" s="41" t="s">
        <v>152</v>
      </c>
      <c r="E5140" s="41">
        <v>172900</v>
      </c>
      <c r="F5140" s="201" t="s">
        <v>263</v>
      </c>
      <c r="G5140" s="41"/>
      <c r="H5140" s="41"/>
      <c r="I5140" s="41">
        <v>-2230.08</v>
      </c>
      <c r="J5140" s="203"/>
      <c r="K5140" s="286" t="s">
        <v>164</v>
      </c>
      <c r="L5140" s="94"/>
    </row>
    <row r="5141" spans="1:12" ht="15" customHeight="1">
      <c r="A5141" s="91">
        <v>2001021</v>
      </c>
      <c r="B5141" s="41" t="s">
        <v>89</v>
      </c>
      <c r="C5141" s="43">
        <v>201</v>
      </c>
      <c r="D5141" s="41" t="s">
        <v>152</v>
      </c>
      <c r="E5141" s="41">
        <v>172900</v>
      </c>
      <c r="F5141" s="201" t="s">
        <v>263</v>
      </c>
      <c r="G5141" s="41"/>
      <c r="H5141" s="41"/>
      <c r="I5141" s="41">
        <v>-411.54</v>
      </c>
      <c r="J5141" s="203"/>
      <c r="K5141" s="286" t="s">
        <v>164</v>
      </c>
      <c r="L5141" s="94"/>
    </row>
    <row r="5142" spans="1:12" ht="15" customHeight="1">
      <c r="A5142" s="91">
        <v>2001041</v>
      </c>
      <c r="B5142" s="41" t="s">
        <v>98</v>
      </c>
      <c r="C5142" s="43">
        <v>201</v>
      </c>
      <c r="D5142" s="41" t="s">
        <v>152</v>
      </c>
      <c r="E5142" s="41">
        <v>172900</v>
      </c>
      <c r="F5142" s="201" t="s">
        <v>263</v>
      </c>
      <c r="G5142" s="41"/>
      <c r="H5142" s="41"/>
      <c r="I5142" s="41">
        <v>-213.95</v>
      </c>
      <c r="J5142" s="203"/>
      <c r="K5142" s="286" t="s">
        <v>164</v>
      </c>
      <c r="L5142" s="94"/>
    </row>
    <row r="5143" spans="1:12" ht="15" customHeight="1">
      <c r="A5143" s="91">
        <v>2001051</v>
      </c>
      <c r="B5143" s="41" t="s">
        <v>87</v>
      </c>
      <c r="C5143" s="43">
        <v>201</v>
      </c>
      <c r="D5143" s="41" t="s">
        <v>152</v>
      </c>
      <c r="E5143" s="41">
        <v>172900</v>
      </c>
      <c r="F5143" s="201" t="s">
        <v>263</v>
      </c>
      <c r="G5143" s="41"/>
      <c r="H5143" s="41"/>
      <c r="I5143" s="41">
        <v>-1065.8800000000001</v>
      </c>
      <c r="J5143" s="203"/>
      <c r="K5143" s="286" t="s">
        <v>164</v>
      </c>
      <c r="L5143" s="94"/>
    </row>
    <row r="5144" spans="1:12" ht="15" customHeight="1">
      <c r="A5144" s="91">
        <v>2001051</v>
      </c>
      <c r="B5144" s="41" t="s">
        <v>87</v>
      </c>
      <c r="C5144" s="43">
        <v>201</v>
      </c>
      <c r="D5144" s="41" t="s">
        <v>152</v>
      </c>
      <c r="E5144" s="41">
        <v>172900</v>
      </c>
      <c r="F5144" s="201" t="s">
        <v>263</v>
      </c>
      <c r="G5144" s="41"/>
      <c r="H5144" s="41"/>
      <c r="I5144" s="41">
        <v>-1463.75</v>
      </c>
      <c r="J5144" s="203"/>
      <c r="K5144" s="286" t="s">
        <v>164</v>
      </c>
      <c r="L5144" s="94"/>
    </row>
    <row r="5145" spans="1:12" ht="15" customHeight="1">
      <c r="A5145" s="91">
        <v>2001051</v>
      </c>
      <c r="B5145" s="41" t="s">
        <v>87</v>
      </c>
      <c r="C5145" s="43">
        <v>201</v>
      </c>
      <c r="D5145" s="41" t="s">
        <v>152</v>
      </c>
      <c r="E5145" s="41">
        <v>172900</v>
      </c>
      <c r="F5145" s="201" t="s">
        <v>263</v>
      </c>
      <c r="G5145" s="41"/>
      <c r="H5145" s="41"/>
      <c r="I5145" s="41">
        <v>-13103.68</v>
      </c>
      <c r="J5145" s="203"/>
      <c r="K5145" s="286" t="s">
        <v>164</v>
      </c>
      <c r="L5145" s="94"/>
    </row>
    <row r="5146" spans="1:12" ht="15" customHeight="1">
      <c r="A5146" s="91">
        <v>2001051</v>
      </c>
      <c r="B5146" s="41" t="s">
        <v>87</v>
      </c>
      <c r="C5146" s="43">
        <v>201</v>
      </c>
      <c r="D5146" s="41" t="s">
        <v>152</v>
      </c>
      <c r="E5146" s="41">
        <v>172900</v>
      </c>
      <c r="F5146" s="201" t="s">
        <v>263</v>
      </c>
      <c r="G5146" s="41"/>
      <c r="H5146" s="41"/>
      <c r="I5146" s="41">
        <v>-760.78</v>
      </c>
      <c r="J5146" s="203"/>
      <c r="K5146" s="286" t="s">
        <v>164</v>
      </c>
      <c r="L5146" s="94"/>
    </row>
    <row r="5147" spans="1:12" ht="15" customHeight="1">
      <c r="A5147" s="91">
        <v>2001051</v>
      </c>
      <c r="B5147" s="41" t="s">
        <v>87</v>
      </c>
      <c r="C5147" s="43">
        <v>201</v>
      </c>
      <c r="D5147" s="41" t="s">
        <v>152</v>
      </c>
      <c r="E5147" s="41">
        <v>172900</v>
      </c>
      <c r="F5147" s="201" t="s">
        <v>263</v>
      </c>
      <c r="G5147" s="41"/>
      <c r="H5147" s="41"/>
      <c r="I5147" s="41">
        <v>-240.75</v>
      </c>
      <c r="J5147" s="203"/>
      <c r="K5147" s="286" t="s">
        <v>164</v>
      </c>
      <c r="L5147" s="94"/>
    </row>
    <row r="5148" spans="1:12" ht="15" customHeight="1">
      <c r="A5148" s="91">
        <v>2001051</v>
      </c>
      <c r="B5148" s="41" t="s">
        <v>87</v>
      </c>
      <c r="C5148" s="43">
        <v>201</v>
      </c>
      <c r="D5148" s="41" t="s">
        <v>152</v>
      </c>
      <c r="E5148" s="41">
        <v>172900</v>
      </c>
      <c r="F5148" s="201" t="s">
        <v>263</v>
      </c>
      <c r="G5148" s="41"/>
      <c r="H5148" s="41"/>
      <c r="I5148" s="41">
        <v>-16.95</v>
      </c>
      <c r="J5148" s="203"/>
      <c r="K5148" s="286" t="s">
        <v>164</v>
      </c>
      <c r="L5148" s="94"/>
    </row>
    <row r="5149" spans="1:12" ht="15" customHeight="1">
      <c r="A5149" s="91">
        <v>2001051</v>
      </c>
      <c r="B5149" s="41" t="s">
        <v>87</v>
      </c>
      <c r="C5149" s="43">
        <v>201</v>
      </c>
      <c r="D5149" s="41" t="s">
        <v>152</v>
      </c>
      <c r="E5149" s="41">
        <v>172900</v>
      </c>
      <c r="F5149" s="201" t="s">
        <v>263</v>
      </c>
      <c r="G5149" s="41"/>
      <c r="H5149" s="41"/>
      <c r="I5149" s="41">
        <v>-428.91</v>
      </c>
      <c r="J5149" s="203"/>
      <c r="K5149" s="286" t="s">
        <v>164</v>
      </c>
      <c r="L5149" s="94"/>
    </row>
    <row r="5150" spans="1:12" ht="15" customHeight="1">
      <c r="A5150" s="91">
        <v>2001051</v>
      </c>
      <c r="B5150" s="41" t="s">
        <v>87</v>
      </c>
      <c r="C5150" s="43">
        <v>201</v>
      </c>
      <c r="D5150" s="41" t="s">
        <v>152</v>
      </c>
      <c r="E5150" s="41">
        <v>172900</v>
      </c>
      <c r="F5150" s="201" t="s">
        <v>263</v>
      </c>
      <c r="G5150" s="41"/>
      <c r="H5150" s="41"/>
      <c r="I5150" s="41">
        <v>-497.09</v>
      </c>
      <c r="J5150" s="203"/>
      <c r="K5150" s="286" t="s">
        <v>164</v>
      </c>
      <c r="L5150" s="94"/>
    </row>
    <row r="5151" spans="1:12" ht="15" customHeight="1">
      <c r="A5151" s="91">
        <v>2001051</v>
      </c>
      <c r="B5151" s="41" t="s">
        <v>87</v>
      </c>
      <c r="C5151" s="43">
        <v>201</v>
      </c>
      <c r="D5151" s="41" t="s">
        <v>152</v>
      </c>
      <c r="E5151" s="41">
        <v>172900</v>
      </c>
      <c r="F5151" s="201" t="s">
        <v>263</v>
      </c>
      <c r="G5151" s="41"/>
      <c r="H5151" s="41"/>
      <c r="I5151" s="41">
        <v>-968.5</v>
      </c>
      <c r="J5151" s="203"/>
      <c r="K5151" s="286" t="s">
        <v>164</v>
      </c>
      <c r="L5151" s="94"/>
    </row>
    <row r="5152" spans="1:12" ht="15" customHeight="1">
      <c r="A5152" s="91">
        <v>2001021</v>
      </c>
      <c r="B5152" s="41" t="s">
        <v>89</v>
      </c>
      <c r="C5152" s="43">
        <v>201</v>
      </c>
      <c r="D5152" s="41" t="s">
        <v>152</v>
      </c>
      <c r="E5152" s="41">
        <v>172900</v>
      </c>
      <c r="F5152" s="201" t="s">
        <v>263</v>
      </c>
      <c r="G5152" s="41"/>
      <c r="H5152" s="41"/>
      <c r="I5152" s="41">
        <v>-12422.5</v>
      </c>
      <c r="J5152" s="203"/>
      <c r="K5152" s="286" t="s">
        <v>164</v>
      </c>
      <c r="L5152" s="94"/>
    </row>
    <row r="5153" spans="1:12" ht="15" customHeight="1">
      <c r="A5153" s="91">
        <v>2001051</v>
      </c>
      <c r="B5153" s="41" t="s">
        <v>87</v>
      </c>
      <c r="C5153" s="43">
        <v>201</v>
      </c>
      <c r="D5153" s="41" t="s">
        <v>152</v>
      </c>
      <c r="E5153" s="41">
        <v>172900</v>
      </c>
      <c r="F5153" s="201" t="s">
        <v>263</v>
      </c>
      <c r="G5153" s="41"/>
      <c r="H5153" s="41"/>
      <c r="I5153" s="41">
        <v>-6507.5</v>
      </c>
      <c r="J5153" s="203"/>
      <c r="K5153" s="286" t="s">
        <v>164</v>
      </c>
      <c r="L5153" s="94"/>
    </row>
    <row r="5154" spans="1:12" ht="15" customHeight="1">
      <c r="A5154" s="91">
        <v>2001051</v>
      </c>
      <c r="B5154" s="41" t="s">
        <v>87</v>
      </c>
      <c r="C5154" s="43">
        <v>201</v>
      </c>
      <c r="D5154" s="41" t="s">
        <v>152</v>
      </c>
      <c r="E5154" s="41">
        <v>172900</v>
      </c>
      <c r="F5154" s="201" t="s">
        <v>263</v>
      </c>
      <c r="G5154" s="41"/>
      <c r="H5154" s="41"/>
      <c r="I5154" s="41">
        <v>-2175.9499999999998</v>
      </c>
      <c r="J5154" s="203"/>
      <c r="K5154" s="286" t="s">
        <v>164</v>
      </c>
      <c r="L5154" s="94"/>
    </row>
    <row r="5155" spans="1:12" ht="15" customHeight="1">
      <c r="A5155" s="91">
        <v>2001051</v>
      </c>
      <c r="B5155" s="41" t="s">
        <v>87</v>
      </c>
      <c r="C5155" s="43">
        <v>201</v>
      </c>
      <c r="D5155" s="41" t="s">
        <v>152</v>
      </c>
      <c r="E5155" s="41">
        <v>172900</v>
      </c>
      <c r="F5155" s="201" t="s">
        <v>263</v>
      </c>
      <c r="G5155" s="41"/>
      <c r="H5155" s="41"/>
      <c r="I5155" s="41">
        <v>-1092.5</v>
      </c>
      <c r="J5155" s="203"/>
      <c r="K5155" s="286" t="s">
        <v>164</v>
      </c>
      <c r="L5155" s="94"/>
    </row>
    <row r="5156" spans="1:12" ht="15" customHeight="1">
      <c r="A5156" s="91">
        <v>2001051</v>
      </c>
      <c r="B5156" s="41" t="s">
        <v>87</v>
      </c>
      <c r="C5156" s="43">
        <v>201</v>
      </c>
      <c r="D5156" s="41" t="s">
        <v>152</v>
      </c>
      <c r="E5156" s="41">
        <v>172900</v>
      </c>
      <c r="F5156" s="201" t="s">
        <v>263</v>
      </c>
      <c r="G5156" s="41"/>
      <c r="H5156" s="41"/>
      <c r="I5156" s="41">
        <v>-823.94</v>
      </c>
      <c r="J5156" s="203"/>
      <c r="K5156" s="286" t="s">
        <v>164</v>
      </c>
      <c r="L5156" s="94"/>
    </row>
    <row r="5157" spans="1:12" ht="15" customHeight="1">
      <c r="A5157" s="91">
        <v>2001011</v>
      </c>
      <c r="B5157" s="41" t="s">
        <v>97</v>
      </c>
      <c r="C5157" s="43">
        <v>201</v>
      </c>
      <c r="D5157" s="41" t="s">
        <v>152</v>
      </c>
      <c r="E5157" s="41">
        <v>172900</v>
      </c>
      <c r="F5157" s="201" t="s">
        <v>263</v>
      </c>
      <c r="G5157" s="41"/>
      <c r="H5157" s="41"/>
      <c r="I5157" s="41">
        <v>-468.75</v>
      </c>
      <c r="J5157" s="203"/>
      <c r="K5157" s="286" t="s">
        <v>164</v>
      </c>
      <c r="L5157" s="94"/>
    </row>
    <row r="5158" spans="1:12" ht="15" customHeight="1">
      <c r="A5158" s="91">
        <v>2001021</v>
      </c>
      <c r="B5158" s="41" t="s">
        <v>89</v>
      </c>
      <c r="C5158" s="43">
        <v>201</v>
      </c>
      <c r="D5158" s="41" t="s">
        <v>152</v>
      </c>
      <c r="E5158" s="41">
        <v>172900</v>
      </c>
      <c r="F5158" s="201" t="s">
        <v>263</v>
      </c>
      <c r="G5158" s="41"/>
      <c r="H5158" s="41"/>
      <c r="I5158" s="41">
        <v>-24987.5</v>
      </c>
      <c r="J5158" s="203"/>
      <c r="K5158" s="286" t="s">
        <v>164</v>
      </c>
      <c r="L5158" s="94"/>
    </row>
    <row r="5159" spans="1:12" ht="15" customHeight="1">
      <c r="A5159" s="91">
        <v>2001021</v>
      </c>
      <c r="B5159" s="41" t="s">
        <v>89</v>
      </c>
      <c r="C5159" s="43">
        <v>201</v>
      </c>
      <c r="D5159" s="41" t="s">
        <v>152</v>
      </c>
      <c r="E5159" s="41">
        <v>172900</v>
      </c>
      <c r="F5159" s="201" t="s">
        <v>263</v>
      </c>
      <c r="G5159" s="41"/>
      <c r="H5159" s="41"/>
      <c r="I5159" s="41">
        <v>-47.36</v>
      </c>
      <c r="J5159" s="203"/>
      <c r="K5159" s="286" t="s">
        <v>164</v>
      </c>
      <c r="L5159" s="94"/>
    </row>
    <row r="5160" spans="1:12" ht="15" customHeight="1">
      <c r="A5160" s="91">
        <v>2001011</v>
      </c>
      <c r="B5160" s="41" t="s">
        <v>97</v>
      </c>
      <c r="C5160" s="43">
        <v>201</v>
      </c>
      <c r="D5160" s="41" t="s">
        <v>152</v>
      </c>
      <c r="E5160" s="41">
        <v>172900</v>
      </c>
      <c r="F5160" s="201" t="s">
        <v>263</v>
      </c>
      <c r="G5160" s="41"/>
      <c r="H5160" s="41"/>
      <c r="I5160" s="41">
        <v>-24.06</v>
      </c>
      <c r="J5160" s="203"/>
      <c r="K5160" s="286" t="s">
        <v>164</v>
      </c>
      <c r="L5160" s="94"/>
    </row>
    <row r="5161" spans="1:12" ht="15" customHeight="1">
      <c r="A5161" s="91">
        <v>2001011</v>
      </c>
      <c r="B5161" s="41" t="s">
        <v>97</v>
      </c>
      <c r="C5161" s="43">
        <v>201</v>
      </c>
      <c r="D5161" s="41" t="s">
        <v>152</v>
      </c>
      <c r="E5161" s="41">
        <v>172900</v>
      </c>
      <c r="F5161" s="201" t="s">
        <v>263</v>
      </c>
      <c r="G5161" s="41"/>
      <c r="H5161" s="41"/>
      <c r="I5161" s="41">
        <v>-1157.25</v>
      </c>
      <c r="J5161" s="203"/>
      <c r="K5161" s="286" t="s">
        <v>164</v>
      </c>
      <c r="L5161" s="94"/>
    </row>
    <row r="5162" spans="1:12" ht="15" customHeight="1">
      <c r="A5162" s="91">
        <v>2001011</v>
      </c>
      <c r="B5162" s="41" t="s">
        <v>97</v>
      </c>
      <c r="C5162" s="43">
        <v>201</v>
      </c>
      <c r="D5162" s="41" t="s">
        <v>152</v>
      </c>
      <c r="E5162" s="41">
        <v>172900</v>
      </c>
      <c r="F5162" s="201" t="s">
        <v>263</v>
      </c>
      <c r="G5162" s="41"/>
      <c r="H5162" s="41"/>
      <c r="I5162" s="41">
        <v>-298.88</v>
      </c>
      <c r="J5162" s="203"/>
      <c r="K5162" s="286" t="s">
        <v>164</v>
      </c>
      <c r="L5162" s="94"/>
    </row>
    <row r="5163" spans="1:12" ht="15" customHeight="1">
      <c r="A5163" s="91">
        <v>2001011</v>
      </c>
      <c r="B5163" s="41" t="s">
        <v>97</v>
      </c>
      <c r="C5163" s="43">
        <v>201</v>
      </c>
      <c r="D5163" s="41" t="s">
        <v>152</v>
      </c>
      <c r="E5163" s="41">
        <v>172900</v>
      </c>
      <c r="F5163" s="201" t="s">
        <v>263</v>
      </c>
      <c r="G5163" s="41"/>
      <c r="H5163" s="41"/>
      <c r="I5163" s="41">
        <v>-540.63</v>
      </c>
      <c r="J5163" s="203"/>
      <c r="K5163" s="286" t="s">
        <v>164</v>
      </c>
      <c r="L5163" s="94"/>
    </row>
    <row r="5164" spans="1:12" ht="15" customHeight="1">
      <c r="A5164" s="91">
        <v>2001041</v>
      </c>
      <c r="B5164" s="41" t="s">
        <v>98</v>
      </c>
      <c r="C5164" s="43">
        <v>201</v>
      </c>
      <c r="D5164" s="41" t="s">
        <v>152</v>
      </c>
      <c r="E5164" s="41">
        <v>172900</v>
      </c>
      <c r="F5164" s="201" t="s">
        <v>263</v>
      </c>
      <c r="G5164" s="41"/>
      <c r="H5164" s="41"/>
      <c r="I5164" s="41">
        <v>-38.159999999999997</v>
      </c>
      <c r="J5164" s="203"/>
      <c r="K5164" s="286" t="s">
        <v>164</v>
      </c>
      <c r="L5164" s="94"/>
    </row>
    <row r="5165" spans="1:12" ht="15" customHeight="1">
      <c r="A5165" s="91">
        <v>2001041</v>
      </c>
      <c r="B5165" s="41" t="s">
        <v>98</v>
      </c>
      <c r="C5165" s="43">
        <v>201</v>
      </c>
      <c r="D5165" s="41" t="s">
        <v>152</v>
      </c>
      <c r="E5165" s="41">
        <v>172900</v>
      </c>
      <c r="F5165" s="201" t="s">
        <v>263</v>
      </c>
      <c r="G5165" s="41"/>
      <c r="H5165" s="41"/>
      <c r="I5165" s="41">
        <v>-391.3</v>
      </c>
      <c r="J5165" s="203"/>
      <c r="K5165" s="286" t="s">
        <v>164</v>
      </c>
      <c r="L5165" s="94"/>
    </row>
    <row r="5166" spans="1:12" ht="15" customHeight="1">
      <c r="A5166" s="91">
        <v>2001041</v>
      </c>
      <c r="B5166" s="41" t="s">
        <v>98</v>
      </c>
      <c r="C5166" s="43">
        <v>201</v>
      </c>
      <c r="D5166" s="41" t="s">
        <v>152</v>
      </c>
      <c r="E5166" s="41">
        <v>172900</v>
      </c>
      <c r="F5166" s="201" t="s">
        <v>263</v>
      </c>
      <c r="G5166" s="41"/>
      <c r="H5166" s="41"/>
      <c r="I5166" s="41">
        <v>-343.91</v>
      </c>
      <c r="J5166" s="203"/>
      <c r="K5166" s="286" t="s">
        <v>164</v>
      </c>
      <c r="L5166" s="94"/>
    </row>
    <row r="5167" spans="1:12" ht="15" customHeight="1">
      <c r="A5167" s="91">
        <v>2001041</v>
      </c>
      <c r="B5167" s="41" t="s">
        <v>98</v>
      </c>
      <c r="C5167" s="43">
        <v>201</v>
      </c>
      <c r="D5167" s="41" t="s">
        <v>152</v>
      </c>
      <c r="E5167" s="41">
        <v>172900</v>
      </c>
      <c r="F5167" s="201" t="s">
        <v>263</v>
      </c>
      <c r="G5167" s="41"/>
      <c r="H5167" s="41"/>
      <c r="I5167" s="41">
        <v>-1311.4</v>
      </c>
      <c r="J5167" s="203"/>
      <c r="K5167" s="286" t="s">
        <v>164</v>
      </c>
      <c r="L5167" s="94"/>
    </row>
    <row r="5168" spans="1:12" ht="15" customHeight="1">
      <c r="A5168" s="91">
        <v>2001041</v>
      </c>
      <c r="B5168" s="41" t="s">
        <v>98</v>
      </c>
      <c r="C5168" s="43">
        <v>201</v>
      </c>
      <c r="D5168" s="41" t="s">
        <v>152</v>
      </c>
      <c r="E5168" s="41">
        <v>172900</v>
      </c>
      <c r="F5168" s="201" t="s">
        <v>263</v>
      </c>
      <c r="G5168" s="41"/>
      <c r="H5168" s="41"/>
      <c r="I5168" s="41">
        <v>-348.56</v>
      </c>
      <c r="J5168" s="203"/>
      <c r="K5168" s="286" t="s">
        <v>164</v>
      </c>
      <c r="L5168" s="94"/>
    </row>
    <row r="5169" spans="1:12" ht="15" customHeight="1">
      <c r="A5169" s="91">
        <v>2001041</v>
      </c>
      <c r="B5169" s="41" t="s">
        <v>98</v>
      </c>
      <c r="C5169" s="43">
        <v>201</v>
      </c>
      <c r="D5169" s="41" t="s">
        <v>152</v>
      </c>
      <c r="E5169" s="41">
        <v>172900</v>
      </c>
      <c r="F5169" s="201" t="s">
        <v>263</v>
      </c>
      <c r="G5169" s="41"/>
      <c r="H5169" s="41"/>
      <c r="I5169" s="41">
        <v>-2581.5</v>
      </c>
      <c r="J5169" s="203"/>
      <c r="K5169" s="286" t="s">
        <v>164</v>
      </c>
      <c r="L5169" s="94"/>
    </row>
    <row r="5170" spans="1:12" ht="15" customHeight="1">
      <c r="A5170" s="91">
        <v>2001041</v>
      </c>
      <c r="B5170" s="41" t="s">
        <v>98</v>
      </c>
      <c r="C5170" s="43">
        <v>201</v>
      </c>
      <c r="D5170" s="41" t="s">
        <v>152</v>
      </c>
      <c r="E5170" s="41">
        <v>172900</v>
      </c>
      <c r="F5170" s="201" t="s">
        <v>263</v>
      </c>
      <c r="G5170" s="41"/>
      <c r="H5170" s="41"/>
      <c r="I5170" s="41">
        <v>-1011.05</v>
      </c>
      <c r="J5170" s="203"/>
      <c r="K5170" s="286" t="s">
        <v>164</v>
      </c>
      <c r="L5170" s="94"/>
    </row>
    <row r="5171" spans="1:12" ht="15" customHeight="1">
      <c r="A5171" s="91">
        <v>2001041</v>
      </c>
      <c r="B5171" s="41" t="s">
        <v>98</v>
      </c>
      <c r="C5171" s="43">
        <v>201</v>
      </c>
      <c r="D5171" s="41" t="s">
        <v>152</v>
      </c>
      <c r="E5171" s="41">
        <v>172900</v>
      </c>
      <c r="F5171" s="201" t="s">
        <v>263</v>
      </c>
      <c r="G5171" s="41"/>
      <c r="H5171" s="41"/>
      <c r="I5171" s="41">
        <v>-33.799999999999997</v>
      </c>
      <c r="J5171" s="203"/>
      <c r="K5171" s="286" t="s">
        <v>164</v>
      </c>
      <c r="L5171" s="94"/>
    </row>
    <row r="5172" spans="1:12" ht="15" customHeight="1">
      <c r="A5172" s="91">
        <v>2001041</v>
      </c>
      <c r="B5172" s="41" t="s">
        <v>98</v>
      </c>
      <c r="C5172" s="43">
        <v>201</v>
      </c>
      <c r="D5172" s="41" t="s">
        <v>152</v>
      </c>
      <c r="E5172" s="41">
        <v>172900</v>
      </c>
      <c r="F5172" s="201" t="s">
        <v>263</v>
      </c>
      <c r="G5172" s="41"/>
      <c r="H5172" s="41"/>
      <c r="I5172" s="41">
        <v>-1997.77</v>
      </c>
      <c r="J5172" s="203"/>
      <c r="K5172" s="286" t="s">
        <v>164</v>
      </c>
      <c r="L5172" s="94"/>
    </row>
    <row r="5173" spans="1:12" ht="15" customHeight="1">
      <c r="A5173" s="91">
        <v>2001041</v>
      </c>
      <c r="B5173" s="41" t="s">
        <v>98</v>
      </c>
      <c r="C5173" s="43">
        <v>201</v>
      </c>
      <c r="D5173" s="41" t="s">
        <v>152</v>
      </c>
      <c r="E5173" s="41">
        <v>172900</v>
      </c>
      <c r="F5173" s="201" t="s">
        <v>263</v>
      </c>
      <c r="G5173" s="41"/>
      <c r="H5173" s="41"/>
      <c r="I5173" s="41">
        <v>-2334.09</v>
      </c>
      <c r="J5173" s="203"/>
      <c r="K5173" s="286" t="s">
        <v>164</v>
      </c>
      <c r="L5173" s="94"/>
    </row>
    <row r="5174" spans="1:12" ht="15" customHeight="1">
      <c r="A5174" s="91">
        <v>2001021</v>
      </c>
      <c r="B5174" s="41" t="s">
        <v>89</v>
      </c>
      <c r="C5174" s="43">
        <v>201</v>
      </c>
      <c r="D5174" s="41" t="s">
        <v>152</v>
      </c>
      <c r="E5174" s="41">
        <v>172900</v>
      </c>
      <c r="F5174" s="201" t="s">
        <v>263</v>
      </c>
      <c r="G5174" s="41"/>
      <c r="H5174" s="41"/>
      <c r="I5174" s="41">
        <v>2147.5</v>
      </c>
      <c r="J5174" s="203"/>
      <c r="K5174" s="286" t="s">
        <v>164</v>
      </c>
      <c r="L5174" s="94"/>
    </row>
    <row r="5175" spans="1:12" ht="15" customHeight="1">
      <c r="A5175" s="91">
        <v>2001041</v>
      </c>
      <c r="B5175" s="41" t="s">
        <v>98</v>
      </c>
      <c r="C5175" s="43">
        <v>201</v>
      </c>
      <c r="D5175" s="41" t="s">
        <v>152</v>
      </c>
      <c r="E5175" s="41">
        <v>172900</v>
      </c>
      <c r="F5175" s="201" t="s">
        <v>263</v>
      </c>
      <c r="G5175" s="41"/>
      <c r="H5175" s="41"/>
      <c r="I5175" s="41">
        <v>-53300</v>
      </c>
      <c r="J5175" s="203"/>
      <c r="K5175" s="286" t="s">
        <v>164</v>
      </c>
      <c r="L5175" s="94"/>
    </row>
    <row r="5176" spans="1:12" ht="15" customHeight="1">
      <c r="A5176" s="91">
        <v>2001011</v>
      </c>
      <c r="B5176" s="41" t="s">
        <v>97</v>
      </c>
      <c r="C5176" s="43">
        <v>201</v>
      </c>
      <c r="D5176" s="41" t="s">
        <v>152</v>
      </c>
      <c r="E5176" s="41">
        <v>172900</v>
      </c>
      <c r="F5176" s="201" t="s">
        <v>263</v>
      </c>
      <c r="G5176" s="41"/>
      <c r="H5176" s="41"/>
      <c r="I5176" s="41">
        <v>-590.75</v>
      </c>
      <c r="J5176" s="203"/>
      <c r="K5176" s="286" t="s">
        <v>164</v>
      </c>
      <c r="L5176" s="94"/>
    </row>
    <row r="5177" spans="1:12" ht="15" customHeight="1">
      <c r="A5177" s="91">
        <v>2001051</v>
      </c>
      <c r="B5177" s="41" t="s">
        <v>87</v>
      </c>
      <c r="C5177" s="43">
        <v>201</v>
      </c>
      <c r="D5177" s="41" t="s">
        <v>152</v>
      </c>
      <c r="E5177" s="41">
        <v>172900</v>
      </c>
      <c r="F5177" s="201" t="s">
        <v>263</v>
      </c>
      <c r="G5177" s="41"/>
      <c r="H5177" s="41"/>
      <c r="I5177" s="41">
        <v>-590.75</v>
      </c>
      <c r="J5177" s="203"/>
      <c r="K5177" s="286" t="s">
        <v>164</v>
      </c>
      <c r="L5177" s="94"/>
    </row>
    <row r="5178" spans="1:12" ht="15" customHeight="1">
      <c r="A5178" s="91">
        <v>2001041</v>
      </c>
      <c r="B5178" s="41" t="s">
        <v>98</v>
      </c>
      <c r="C5178" s="43">
        <v>201</v>
      </c>
      <c r="D5178" s="41" t="s">
        <v>152</v>
      </c>
      <c r="E5178" s="41">
        <v>172900</v>
      </c>
      <c r="F5178" s="201" t="s">
        <v>263</v>
      </c>
      <c r="G5178" s="41"/>
      <c r="H5178" s="41"/>
      <c r="I5178" s="41">
        <v>-590.75</v>
      </c>
      <c r="J5178" s="203"/>
      <c r="K5178" s="286" t="s">
        <v>164</v>
      </c>
      <c r="L5178" s="94"/>
    </row>
    <row r="5179" spans="1:12" ht="15" customHeight="1">
      <c r="A5179" s="91">
        <v>2001021</v>
      </c>
      <c r="B5179" s="41" t="s">
        <v>89</v>
      </c>
      <c r="C5179" s="43">
        <v>201</v>
      </c>
      <c r="D5179" s="41" t="s">
        <v>152</v>
      </c>
      <c r="E5179" s="41">
        <v>172900</v>
      </c>
      <c r="F5179" s="201" t="s">
        <v>263</v>
      </c>
      <c r="G5179" s="41"/>
      <c r="H5179" s="41"/>
      <c r="I5179" s="41">
        <v>-590.75</v>
      </c>
      <c r="J5179" s="203"/>
      <c r="K5179" s="286" t="s">
        <v>164</v>
      </c>
      <c r="L5179" s="94"/>
    </row>
    <row r="5180" spans="1:12" ht="15" customHeight="1">
      <c r="A5180" s="91">
        <v>2001041</v>
      </c>
      <c r="B5180" s="41" t="s">
        <v>98</v>
      </c>
      <c r="C5180" s="43">
        <v>201</v>
      </c>
      <c r="D5180" s="41" t="s">
        <v>152</v>
      </c>
      <c r="E5180" s="41">
        <v>172900</v>
      </c>
      <c r="F5180" s="201" t="s">
        <v>263</v>
      </c>
      <c r="G5180" s="41"/>
      <c r="H5180" s="41"/>
      <c r="I5180" s="41">
        <v>-1929.38</v>
      </c>
      <c r="J5180" s="203"/>
      <c r="K5180" s="286" t="s">
        <v>164</v>
      </c>
      <c r="L5180" s="94"/>
    </row>
    <row r="5181" spans="1:12" ht="15" customHeight="1">
      <c r="A5181" s="91">
        <v>2001041</v>
      </c>
      <c r="B5181" s="41" t="s">
        <v>98</v>
      </c>
      <c r="C5181" s="43">
        <v>201</v>
      </c>
      <c r="D5181" s="41" t="s">
        <v>152</v>
      </c>
      <c r="E5181" s="41">
        <v>172900</v>
      </c>
      <c r="F5181" s="201" t="s">
        <v>263</v>
      </c>
      <c r="G5181" s="41"/>
      <c r="H5181" s="41"/>
      <c r="I5181" s="41">
        <v>-67.599999999999994</v>
      </c>
      <c r="J5181" s="203"/>
      <c r="K5181" s="286" t="s">
        <v>164</v>
      </c>
      <c r="L5181" s="94"/>
    </row>
    <row r="5182" spans="1:12" ht="15" customHeight="1">
      <c r="A5182" s="91">
        <v>2001041</v>
      </c>
      <c r="B5182" s="41" t="s">
        <v>98</v>
      </c>
      <c r="C5182" s="43">
        <v>201</v>
      </c>
      <c r="D5182" s="41" t="s">
        <v>152</v>
      </c>
      <c r="E5182" s="41">
        <v>172900</v>
      </c>
      <c r="F5182" s="201" t="s">
        <v>263</v>
      </c>
      <c r="G5182" s="41"/>
      <c r="H5182" s="41"/>
      <c r="I5182" s="41">
        <v>-609.05999999999995</v>
      </c>
      <c r="J5182" s="203"/>
      <c r="K5182" s="286" t="s">
        <v>164</v>
      </c>
      <c r="L5182" s="94"/>
    </row>
    <row r="5183" spans="1:12" ht="15" customHeight="1">
      <c r="A5183" s="91">
        <v>2001041</v>
      </c>
      <c r="B5183" s="41" t="s">
        <v>98</v>
      </c>
      <c r="C5183" s="43">
        <v>201</v>
      </c>
      <c r="D5183" s="41" t="s">
        <v>152</v>
      </c>
      <c r="E5183" s="41">
        <v>172900</v>
      </c>
      <c r="F5183" s="201" t="s">
        <v>263</v>
      </c>
      <c r="G5183" s="41"/>
      <c r="H5183" s="41"/>
      <c r="I5183" s="41">
        <v>-2797.42</v>
      </c>
      <c r="J5183" s="203"/>
      <c r="K5183" s="286" t="s">
        <v>164</v>
      </c>
      <c r="L5183" s="94"/>
    </row>
    <row r="5184" spans="1:12" ht="15" customHeight="1">
      <c r="A5184" s="91">
        <v>2001041</v>
      </c>
      <c r="B5184" s="41" t="s">
        <v>98</v>
      </c>
      <c r="C5184" s="43">
        <v>201</v>
      </c>
      <c r="D5184" s="41" t="s">
        <v>152</v>
      </c>
      <c r="E5184" s="41">
        <v>172900</v>
      </c>
      <c r="F5184" s="201" t="s">
        <v>263</v>
      </c>
      <c r="G5184" s="41"/>
      <c r="H5184" s="41"/>
      <c r="I5184" s="41">
        <v>-107.14</v>
      </c>
      <c r="J5184" s="203"/>
      <c r="K5184" s="286" t="s">
        <v>164</v>
      </c>
      <c r="L5184" s="94"/>
    </row>
    <row r="5185" spans="1:12" ht="15" customHeight="1">
      <c r="A5185" s="91">
        <v>2001021</v>
      </c>
      <c r="B5185" s="41" t="s">
        <v>89</v>
      </c>
      <c r="C5185" s="43">
        <v>201</v>
      </c>
      <c r="D5185" s="41" t="s">
        <v>152</v>
      </c>
      <c r="E5185" s="41">
        <v>172900</v>
      </c>
      <c r="F5185" s="201" t="s">
        <v>263</v>
      </c>
      <c r="G5185" s="41"/>
      <c r="H5185" s="41"/>
      <c r="I5185" s="41">
        <v>-232.71</v>
      </c>
      <c r="J5185" s="203"/>
      <c r="K5185" s="286" t="s">
        <v>164</v>
      </c>
      <c r="L5185" s="94"/>
    </row>
    <row r="5186" spans="1:12" ht="15" customHeight="1">
      <c r="A5186" s="91">
        <v>2001011</v>
      </c>
      <c r="B5186" s="41" t="s">
        <v>97</v>
      </c>
      <c r="C5186" s="43">
        <v>201</v>
      </c>
      <c r="D5186" s="41" t="s">
        <v>152</v>
      </c>
      <c r="E5186" s="41">
        <v>173000</v>
      </c>
      <c r="F5186" s="201" t="s">
        <v>264</v>
      </c>
      <c r="G5186" s="41"/>
      <c r="H5186" s="41"/>
      <c r="I5186" s="41">
        <v>-22620</v>
      </c>
      <c r="J5186" s="203"/>
      <c r="K5186" s="286" t="s">
        <v>166</v>
      </c>
      <c r="L5186" s="94"/>
    </row>
    <row r="5187" spans="1:12" ht="15" customHeight="1">
      <c r="A5187" s="91">
        <v>2001041</v>
      </c>
      <c r="B5187" s="41" t="s">
        <v>98</v>
      </c>
      <c r="C5187" s="43">
        <v>201</v>
      </c>
      <c r="D5187" s="41" t="s">
        <v>152</v>
      </c>
      <c r="E5187" s="41">
        <v>173000</v>
      </c>
      <c r="F5187" s="201" t="s">
        <v>264</v>
      </c>
      <c r="G5187" s="41"/>
      <c r="H5187" s="41"/>
      <c r="I5187" s="41">
        <v>-22620</v>
      </c>
      <c r="J5187" s="203"/>
      <c r="K5187" s="286" t="s">
        <v>166</v>
      </c>
      <c r="L5187" s="94"/>
    </row>
    <row r="5188" spans="1:12" ht="15" customHeight="1">
      <c r="A5188" s="91">
        <v>5004000</v>
      </c>
      <c r="B5188" s="41" t="s">
        <v>170</v>
      </c>
      <c r="C5188" s="43">
        <v>201</v>
      </c>
      <c r="D5188" s="41" t="s">
        <v>152</v>
      </c>
      <c r="E5188" s="41">
        <v>173000</v>
      </c>
      <c r="F5188" s="201" t="s">
        <v>264</v>
      </c>
      <c r="G5188" s="41"/>
      <c r="H5188" s="41"/>
      <c r="I5188" s="41">
        <v>-292012.42</v>
      </c>
      <c r="J5188" s="203"/>
      <c r="K5188" s="166" t="s">
        <v>170</v>
      </c>
      <c r="L5188" s="94"/>
    </row>
    <row r="5189" spans="1:12" ht="15" customHeight="1">
      <c r="A5189" s="91">
        <v>2000010</v>
      </c>
      <c r="B5189" s="41" t="s">
        <v>159</v>
      </c>
      <c r="C5189" s="43">
        <v>201</v>
      </c>
      <c r="D5189" s="41" t="s">
        <v>152</v>
      </c>
      <c r="E5189" s="41">
        <v>175000</v>
      </c>
      <c r="F5189" s="42" t="s">
        <v>265</v>
      </c>
      <c r="G5189" s="41"/>
      <c r="H5189" s="41"/>
      <c r="I5189" s="41">
        <v>-2827243</v>
      </c>
      <c r="J5189" s="203"/>
      <c r="K5189" s="286" t="s">
        <v>166</v>
      </c>
      <c r="L5189" s="94"/>
    </row>
    <row r="5190" spans="1:12" ht="15" customHeight="1">
      <c r="A5190" s="91">
        <v>2000010</v>
      </c>
      <c r="B5190" s="41" t="s">
        <v>159</v>
      </c>
      <c r="C5190" s="43">
        <v>201</v>
      </c>
      <c r="D5190" s="41" t="s">
        <v>152</v>
      </c>
      <c r="E5190" s="41">
        <v>175000</v>
      </c>
      <c r="F5190" s="42" t="s">
        <v>265</v>
      </c>
      <c r="G5190" s="41"/>
      <c r="H5190" s="41"/>
      <c r="I5190" s="41">
        <v>100800</v>
      </c>
      <c r="J5190" s="203"/>
      <c r="K5190" s="286" t="s">
        <v>166</v>
      </c>
      <c r="L5190" s="94"/>
    </row>
    <row r="5191" spans="1:12" ht="15" customHeight="1">
      <c r="A5191" s="91">
        <v>2000010</v>
      </c>
      <c r="B5191" s="41" t="s">
        <v>159</v>
      </c>
      <c r="C5191" s="43">
        <v>201</v>
      </c>
      <c r="D5191" s="41" t="s">
        <v>152</v>
      </c>
      <c r="E5191" s="41">
        <v>175000</v>
      </c>
      <c r="F5191" s="42" t="s">
        <v>265</v>
      </c>
      <c r="G5191" s="41"/>
      <c r="H5191" s="41"/>
      <c r="I5191" s="41">
        <v>-100800</v>
      </c>
      <c r="J5191" s="203"/>
      <c r="K5191" s="286" t="s">
        <v>166</v>
      </c>
      <c r="L5191" s="94"/>
    </row>
    <row r="5192" spans="1:12" ht="15" customHeight="1">
      <c r="A5192" s="91">
        <v>2001051</v>
      </c>
      <c r="B5192" s="41" t="s">
        <v>87</v>
      </c>
      <c r="C5192" s="43">
        <v>201</v>
      </c>
      <c r="D5192" s="41" t="s">
        <v>152</v>
      </c>
      <c r="E5192" s="41">
        <v>175000</v>
      </c>
      <c r="F5192" s="42" t="s">
        <v>265</v>
      </c>
      <c r="G5192" s="41"/>
      <c r="H5192" s="41"/>
      <c r="I5192" s="41">
        <v>-27728</v>
      </c>
      <c r="J5192" s="203"/>
      <c r="K5192" s="286" t="s">
        <v>166</v>
      </c>
      <c r="L5192" s="94"/>
    </row>
    <row r="5193" spans="1:12" ht="15" customHeight="1">
      <c r="A5193" s="91">
        <v>2000010</v>
      </c>
      <c r="B5193" s="41" t="s">
        <v>159</v>
      </c>
      <c r="C5193" s="43">
        <v>201</v>
      </c>
      <c r="D5193" s="41" t="s">
        <v>152</v>
      </c>
      <c r="E5193" s="41">
        <v>175000</v>
      </c>
      <c r="F5193" s="42" t="s">
        <v>265</v>
      </c>
      <c r="G5193" s="41"/>
      <c r="H5193" s="41"/>
      <c r="I5193" s="41">
        <v>-1774767</v>
      </c>
      <c r="J5193" s="203"/>
      <c r="K5193" s="286" t="s">
        <v>166</v>
      </c>
      <c r="L5193" s="94"/>
    </row>
    <row r="5194" spans="1:12" ht="15" customHeight="1">
      <c r="A5194" s="91">
        <v>2000010</v>
      </c>
      <c r="B5194" s="41" t="s">
        <v>159</v>
      </c>
      <c r="C5194" s="43">
        <v>201</v>
      </c>
      <c r="D5194" s="41" t="s">
        <v>152</v>
      </c>
      <c r="E5194" s="41">
        <v>175000</v>
      </c>
      <c r="F5194" s="42" t="s">
        <v>265</v>
      </c>
      <c r="G5194" s="41"/>
      <c r="H5194" s="41"/>
      <c r="I5194" s="41">
        <v>137975</v>
      </c>
      <c r="J5194" s="203"/>
      <c r="K5194" s="286" t="s">
        <v>166</v>
      </c>
      <c r="L5194" s="94"/>
    </row>
    <row r="5195" spans="1:12" ht="15" customHeight="1">
      <c r="A5195" s="91">
        <v>2001021</v>
      </c>
      <c r="B5195" s="41" t="s">
        <v>89</v>
      </c>
      <c r="C5195" s="43">
        <v>201</v>
      </c>
      <c r="D5195" s="41" t="s">
        <v>152</v>
      </c>
      <c r="E5195" s="41">
        <v>177000</v>
      </c>
      <c r="F5195" s="201" t="s">
        <v>266</v>
      </c>
      <c r="G5195" s="41"/>
      <c r="H5195" s="41"/>
      <c r="I5195" s="41">
        <v>-9</v>
      </c>
      <c r="J5195" s="203"/>
      <c r="K5195" s="286" t="s">
        <v>166</v>
      </c>
      <c r="L5195" s="94"/>
    </row>
    <row r="5196" spans="1:12" ht="15" customHeight="1">
      <c r="A5196" s="91">
        <v>2001041</v>
      </c>
      <c r="B5196" s="41" t="s">
        <v>98</v>
      </c>
      <c r="C5196" s="43">
        <v>201</v>
      </c>
      <c r="D5196" s="41" t="s">
        <v>152</v>
      </c>
      <c r="E5196" s="41">
        <v>177000</v>
      </c>
      <c r="F5196" s="201" t="s">
        <v>266</v>
      </c>
      <c r="G5196" s="41"/>
      <c r="H5196" s="41"/>
      <c r="I5196" s="41">
        <v>-111.67</v>
      </c>
      <c r="J5196" s="203"/>
      <c r="K5196" s="286" t="s">
        <v>166</v>
      </c>
      <c r="L5196" s="94"/>
    </row>
    <row r="5197" spans="1:12" ht="15" customHeight="1">
      <c r="A5197" s="91">
        <v>2001021</v>
      </c>
      <c r="B5197" s="41" t="s">
        <v>89</v>
      </c>
      <c r="C5197" s="43">
        <v>201</v>
      </c>
      <c r="D5197" s="41" t="s">
        <v>152</v>
      </c>
      <c r="E5197" s="41">
        <v>177000</v>
      </c>
      <c r="F5197" s="201" t="s">
        <v>266</v>
      </c>
      <c r="G5197" s="41"/>
      <c r="H5197" s="41"/>
      <c r="I5197" s="41">
        <v>-199</v>
      </c>
      <c r="J5197" s="203"/>
      <c r="K5197" s="286" t="s">
        <v>166</v>
      </c>
      <c r="L5197" s="94"/>
    </row>
    <row r="5198" spans="1:12" ht="15" customHeight="1">
      <c r="A5198" s="91">
        <v>2001041</v>
      </c>
      <c r="B5198" s="41" t="s">
        <v>98</v>
      </c>
      <c r="C5198" s="43">
        <v>201</v>
      </c>
      <c r="D5198" s="41" t="s">
        <v>152</v>
      </c>
      <c r="E5198" s="41">
        <v>177000</v>
      </c>
      <c r="F5198" s="201" t="s">
        <v>266</v>
      </c>
      <c r="G5198" s="41"/>
      <c r="H5198" s="41"/>
      <c r="I5198" s="41">
        <v>-104.17</v>
      </c>
      <c r="J5198" s="203"/>
      <c r="K5198" s="286" t="s">
        <v>166</v>
      </c>
      <c r="L5198" s="94"/>
    </row>
    <row r="5199" spans="1:12" ht="15" customHeight="1">
      <c r="A5199" s="91">
        <v>2000010</v>
      </c>
      <c r="B5199" s="41" t="s">
        <v>159</v>
      </c>
      <c r="C5199" s="43">
        <v>201</v>
      </c>
      <c r="D5199" s="41" t="s">
        <v>152</v>
      </c>
      <c r="E5199" s="41">
        <v>177000</v>
      </c>
      <c r="F5199" s="201" t="s">
        <v>266</v>
      </c>
      <c r="G5199" s="41"/>
      <c r="H5199" s="41"/>
      <c r="I5199" s="41">
        <v>-688.58</v>
      </c>
      <c r="J5199" s="203"/>
      <c r="K5199" s="286" t="s">
        <v>166</v>
      </c>
      <c r="L5199" s="94"/>
    </row>
    <row r="5200" spans="1:12" ht="15" customHeight="1">
      <c r="A5200" s="91">
        <v>2001041</v>
      </c>
      <c r="B5200" s="41" t="s">
        <v>98</v>
      </c>
      <c r="C5200" s="43">
        <v>201</v>
      </c>
      <c r="D5200" s="41" t="s">
        <v>152</v>
      </c>
      <c r="E5200" s="41">
        <v>177000</v>
      </c>
      <c r="F5200" s="201" t="s">
        <v>266</v>
      </c>
      <c r="G5200" s="41"/>
      <c r="H5200" s="41"/>
      <c r="I5200" s="41">
        <v>-113.61</v>
      </c>
      <c r="J5200" s="203"/>
      <c r="K5200" s="286" t="s">
        <v>166</v>
      </c>
      <c r="L5200" s="94"/>
    </row>
    <row r="5201" spans="1:12" ht="15" customHeight="1">
      <c r="A5201" s="91">
        <v>2000010</v>
      </c>
      <c r="B5201" s="41" t="s">
        <v>159</v>
      </c>
      <c r="C5201" s="43">
        <v>201</v>
      </c>
      <c r="D5201" s="41" t="s">
        <v>152</v>
      </c>
      <c r="E5201" s="41">
        <v>177000</v>
      </c>
      <c r="F5201" s="201" t="s">
        <v>266</v>
      </c>
      <c r="G5201" s="41"/>
      <c r="H5201" s="41"/>
      <c r="I5201" s="41">
        <v>-114.43</v>
      </c>
      <c r="J5201" s="203"/>
      <c r="K5201" s="286" t="s">
        <v>166</v>
      </c>
      <c r="L5201" s="94"/>
    </row>
    <row r="5202" spans="1:12" ht="15" customHeight="1">
      <c r="A5202" s="91">
        <v>2001041</v>
      </c>
      <c r="B5202" s="41" t="s">
        <v>98</v>
      </c>
      <c r="C5202" s="43">
        <v>201</v>
      </c>
      <c r="D5202" s="41" t="s">
        <v>152</v>
      </c>
      <c r="E5202" s="41">
        <v>177000</v>
      </c>
      <c r="F5202" s="201" t="s">
        <v>266</v>
      </c>
      <c r="G5202" s="41"/>
      <c r="H5202" s="41"/>
      <c r="I5202" s="41">
        <v>-371.32</v>
      </c>
      <c r="J5202" s="203"/>
      <c r="K5202" s="286" t="s">
        <v>166</v>
      </c>
      <c r="L5202" s="94"/>
    </row>
    <row r="5203" spans="1:12" ht="15" customHeight="1">
      <c r="A5203" s="91">
        <v>2001041</v>
      </c>
      <c r="B5203" s="41" t="s">
        <v>98</v>
      </c>
      <c r="C5203" s="43">
        <v>201</v>
      </c>
      <c r="D5203" s="41" t="s">
        <v>152</v>
      </c>
      <c r="E5203" s="41">
        <v>177000</v>
      </c>
      <c r="F5203" s="201" t="s">
        <v>266</v>
      </c>
      <c r="G5203" s="41"/>
      <c r="H5203" s="41"/>
      <c r="I5203" s="41">
        <v>-59.52</v>
      </c>
      <c r="J5203" s="203"/>
      <c r="K5203" s="286" t="s">
        <v>166</v>
      </c>
      <c r="L5203" s="94"/>
    </row>
    <row r="5204" spans="1:12" ht="15" customHeight="1">
      <c r="A5204" s="91">
        <v>2000010</v>
      </c>
      <c r="B5204" s="41" t="s">
        <v>159</v>
      </c>
      <c r="C5204" s="43">
        <v>201</v>
      </c>
      <c r="D5204" s="41" t="s">
        <v>152</v>
      </c>
      <c r="E5204" s="41">
        <v>177000</v>
      </c>
      <c r="F5204" s="201" t="s">
        <v>266</v>
      </c>
      <c r="G5204" s="41"/>
      <c r="H5204" s="41"/>
      <c r="I5204" s="41">
        <v>-106.51</v>
      </c>
      <c r="J5204" s="203"/>
      <c r="K5204" s="286" t="s">
        <v>166</v>
      </c>
      <c r="L5204" s="94"/>
    </row>
    <row r="5205" spans="1:12" ht="15" customHeight="1">
      <c r="A5205" s="91">
        <v>2001021</v>
      </c>
      <c r="B5205" s="41" t="s">
        <v>89</v>
      </c>
      <c r="C5205" s="43">
        <v>201</v>
      </c>
      <c r="D5205" s="41" t="s">
        <v>152</v>
      </c>
      <c r="E5205" s="41">
        <v>177000</v>
      </c>
      <c r="F5205" s="201" t="s">
        <v>266</v>
      </c>
      <c r="G5205" s="41"/>
      <c r="H5205" s="41"/>
      <c r="I5205" s="41">
        <v>-4.24</v>
      </c>
      <c r="J5205" s="203"/>
      <c r="K5205" s="286" t="s">
        <v>166</v>
      </c>
      <c r="L5205" s="94"/>
    </row>
    <row r="5206" spans="1:12" ht="15" customHeight="1">
      <c r="A5206" s="91">
        <v>2001021</v>
      </c>
      <c r="B5206" s="41" t="s">
        <v>89</v>
      </c>
      <c r="C5206" s="43">
        <v>201</v>
      </c>
      <c r="D5206" s="41" t="s">
        <v>152</v>
      </c>
      <c r="E5206" s="41">
        <v>177000</v>
      </c>
      <c r="F5206" s="201" t="s">
        <v>266</v>
      </c>
      <c r="G5206" s="41"/>
      <c r="H5206" s="41"/>
      <c r="I5206" s="41">
        <v>-1.24</v>
      </c>
      <c r="J5206" s="203"/>
      <c r="K5206" s="286" t="s">
        <v>166</v>
      </c>
      <c r="L5206" s="94"/>
    </row>
    <row r="5207" spans="1:12" ht="15" customHeight="1">
      <c r="A5207" s="91">
        <v>2001041</v>
      </c>
      <c r="B5207" s="41" t="s">
        <v>98</v>
      </c>
      <c r="C5207" s="43">
        <v>201</v>
      </c>
      <c r="D5207" s="41" t="s">
        <v>152</v>
      </c>
      <c r="E5207" s="41">
        <v>177000</v>
      </c>
      <c r="F5207" s="201" t="s">
        <v>266</v>
      </c>
      <c r="G5207" s="41"/>
      <c r="H5207" s="41"/>
      <c r="I5207" s="41">
        <v>-64.760000000000005</v>
      </c>
      <c r="J5207" s="203"/>
      <c r="K5207" s="286" t="s">
        <v>166</v>
      </c>
      <c r="L5207" s="94"/>
    </row>
    <row r="5208" spans="1:12" ht="15" customHeight="1">
      <c r="A5208" s="91">
        <v>2000010</v>
      </c>
      <c r="B5208" s="41" t="s">
        <v>159</v>
      </c>
      <c r="C5208" s="43">
        <v>201</v>
      </c>
      <c r="D5208" s="41" t="s">
        <v>152</v>
      </c>
      <c r="E5208" s="41">
        <v>177000</v>
      </c>
      <c r="F5208" s="201" t="s">
        <v>266</v>
      </c>
      <c r="G5208" s="41"/>
      <c r="H5208" s="41"/>
      <c r="I5208" s="41">
        <v>-85.01</v>
      </c>
      <c r="J5208" s="203"/>
      <c r="K5208" s="286" t="s">
        <v>166</v>
      </c>
      <c r="L5208" s="94"/>
    </row>
    <row r="5209" spans="1:12" ht="15" customHeight="1">
      <c r="A5209" s="91">
        <v>2001021</v>
      </c>
      <c r="B5209" s="41" t="s">
        <v>89</v>
      </c>
      <c r="C5209" s="43">
        <v>201</v>
      </c>
      <c r="D5209" s="41" t="s">
        <v>152</v>
      </c>
      <c r="E5209" s="41">
        <v>177000</v>
      </c>
      <c r="F5209" s="201" t="s">
        <v>266</v>
      </c>
      <c r="G5209" s="41"/>
      <c r="H5209" s="41"/>
      <c r="I5209" s="41">
        <v>-1500</v>
      </c>
      <c r="J5209" s="203"/>
      <c r="K5209" s="286" t="s">
        <v>166</v>
      </c>
      <c r="L5209" s="94"/>
    </row>
    <row r="5210" spans="1:12" ht="15" customHeight="1">
      <c r="A5210" s="91">
        <v>2000010</v>
      </c>
      <c r="B5210" s="41" t="s">
        <v>159</v>
      </c>
      <c r="C5210" s="43">
        <v>201</v>
      </c>
      <c r="D5210" s="41" t="s">
        <v>152</v>
      </c>
      <c r="E5210" s="41">
        <v>177000</v>
      </c>
      <c r="F5210" s="201" t="s">
        <v>266</v>
      </c>
      <c r="G5210" s="41"/>
      <c r="H5210" s="41"/>
      <c r="I5210" s="41">
        <v>-113.33</v>
      </c>
      <c r="J5210" s="203"/>
      <c r="K5210" s="286" t="s">
        <v>166</v>
      </c>
      <c r="L5210" s="94"/>
    </row>
    <row r="5211" spans="1:12" ht="15" customHeight="1">
      <c r="A5211" s="91">
        <v>2001041</v>
      </c>
      <c r="B5211" s="41" t="s">
        <v>98</v>
      </c>
      <c r="C5211" s="43">
        <v>201</v>
      </c>
      <c r="D5211" s="41" t="s">
        <v>152</v>
      </c>
      <c r="E5211" s="41">
        <v>177000</v>
      </c>
      <c r="F5211" s="201" t="s">
        <v>266</v>
      </c>
      <c r="G5211" s="41"/>
      <c r="H5211" s="41"/>
      <c r="I5211" s="41">
        <v>-393.73</v>
      </c>
      <c r="J5211" s="203"/>
      <c r="K5211" s="286" t="s">
        <v>166</v>
      </c>
      <c r="L5211" s="94"/>
    </row>
    <row r="5212" spans="1:12" ht="15" customHeight="1">
      <c r="A5212" s="91">
        <v>2001021</v>
      </c>
      <c r="B5212" s="41" t="s">
        <v>89</v>
      </c>
      <c r="C5212" s="43">
        <v>201</v>
      </c>
      <c r="D5212" s="41" t="s">
        <v>152</v>
      </c>
      <c r="E5212" s="41">
        <v>177000</v>
      </c>
      <c r="F5212" s="201" t="s">
        <v>266</v>
      </c>
      <c r="G5212" s="41"/>
      <c r="H5212" s="41"/>
      <c r="I5212" s="41">
        <v>-7916.01</v>
      </c>
      <c r="J5212" s="203"/>
      <c r="K5212" s="286" t="s">
        <v>166</v>
      </c>
      <c r="L5212" s="94"/>
    </row>
    <row r="5213" spans="1:12" ht="15" customHeight="1">
      <c r="A5213" s="91">
        <v>2000010</v>
      </c>
      <c r="B5213" s="41" t="s">
        <v>159</v>
      </c>
      <c r="C5213" s="43">
        <v>201</v>
      </c>
      <c r="D5213" s="41" t="s">
        <v>152</v>
      </c>
      <c r="E5213" s="41">
        <v>177000</v>
      </c>
      <c r="F5213" s="201" t="s">
        <v>266</v>
      </c>
      <c r="G5213" s="41"/>
      <c r="H5213" s="41"/>
      <c r="I5213" s="41">
        <v>-107.19</v>
      </c>
      <c r="J5213" s="203"/>
      <c r="K5213" s="286" t="s">
        <v>166</v>
      </c>
      <c r="L5213" s="94"/>
    </row>
    <row r="5214" spans="1:12" ht="15" customHeight="1">
      <c r="A5214" s="91">
        <v>2001041</v>
      </c>
      <c r="B5214" s="41" t="s">
        <v>98</v>
      </c>
      <c r="C5214" s="43">
        <v>201</v>
      </c>
      <c r="D5214" s="41" t="s">
        <v>152</v>
      </c>
      <c r="E5214" s="41">
        <v>177000</v>
      </c>
      <c r="F5214" s="201" t="s">
        <v>266</v>
      </c>
      <c r="G5214" s="41"/>
      <c r="H5214" s="41"/>
      <c r="I5214" s="41">
        <v>-291.01</v>
      </c>
      <c r="J5214" s="203"/>
      <c r="K5214" s="286" t="s">
        <v>166</v>
      </c>
      <c r="L5214" s="94"/>
    </row>
    <row r="5215" spans="1:12" ht="15" customHeight="1">
      <c r="A5215" s="91">
        <v>2001041</v>
      </c>
      <c r="B5215" s="41" t="s">
        <v>98</v>
      </c>
      <c r="C5215" s="43">
        <v>201</v>
      </c>
      <c r="D5215" s="41" t="s">
        <v>152</v>
      </c>
      <c r="E5215" s="41">
        <v>177000</v>
      </c>
      <c r="F5215" s="201" t="s">
        <v>266</v>
      </c>
      <c r="G5215" s="41"/>
      <c r="H5215" s="41"/>
      <c r="I5215" s="41">
        <v>-600.07000000000005</v>
      </c>
      <c r="J5215" s="203"/>
      <c r="K5215" s="286" t="s">
        <v>166</v>
      </c>
      <c r="L5215" s="94"/>
    </row>
    <row r="5216" spans="1:12" ht="15" customHeight="1">
      <c r="A5216" s="91">
        <v>2000010</v>
      </c>
      <c r="B5216" s="41" t="s">
        <v>159</v>
      </c>
      <c r="C5216" s="43">
        <v>201</v>
      </c>
      <c r="D5216" s="41" t="s">
        <v>152</v>
      </c>
      <c r="E5216" s="41">
        <v>177000</v>
      </c>
      <c r="F5216" s="201" t="s">
        <v>266</v>
      </c>
      <c r="G5216" s="41"/>
      <c r="H5216" s="41"/>
      <c r="I5216" s="41">
        <v>-94.94</v>
      </c>
      <c r="J5216" s="203"/>
      <c r="K5216" s="286" t="s">
        <v>166</v>
      </c>
      <c r="L5216" s="94"/>
    </row>
    <row r="5217" spans="1:12" ht="15" customHeight="1">
      <c r="A5217" s="91">
        <v>2000010</v>
      </c>
      <c r="B5217" s="41" t="s">
        <v>159</v>
      </c>
      <c r="C5217" s="43">
        <v>201</v>
      </c>
      <c r="D5217" s="41" t="s">
        <v>152</v>
      </c>
      <c r="E5217" s="41">
        <v>177000</v>
      </c>
      <c r="F5217" s="201" t="s">
        <v>266</v>
      </c>
      <c r="G5217" s="41"/>
      <c r="H5217" s="41"/>
      <c r="I5217" s="41">
        <v>-90.65</v>
      </c>
      <c r="J5217" s="203"/>
      <c r="K5217" s="286" t="s">
        <v>166</v>
      </c>
      <c r="L5217" s="94"/>
    </row>
    <row r="5218" spans="1:12" ht="15" customHeight="1">
      <c r="A5218" s="91">
        <v>2001041</v>
      </c>
      <c r="B5218" s="41" t="s">
        <v>98</v>
      </c>
      <c r="C5218" s="43">
        <v>201</v>
      </c>
      <c r="D5218" s="41" t="s">
        <v>152</v>
      </c>
      <c r="E5218" s="41">
        <v>177000</v>
      </c>
      <c r="F5218" s="201" t="s">
        <v>266</v>
      </c>
      <c r="G5218" s="41"/>
      <c r="H5218" s="41"/>
      <c r="I5218" s="41">
        <v>-241.98</v>
      </c>
      <c r="J5218" s="203"/>
      <c r="K5218" s="286" t="s">
        <v>166</v>
      </c>
      <c r="L5218" s="94"/>
    </row>
    <row r="5219" spans="1:12" ht="15" customHeight="1">
      <c r="A5219" s="91">
        <v>2001041</v>
      </c>
      <c r="B5219" s="41" t="s">
        <v>98</v>
      </c>
      <c r="C5219" s="43">
        <v>201</v>
      </c>
      <c r="D5219" s="41" t="s">
        <v>152</v>
      </c>
      <c r="E5219" s="41">
        <v>177000</v>
      </c>
      <c r="F5219" s="201" t="s">
        <v>266</v>
      </c>
      <c r="G5219" s="41"/>
      <c r="H5219" s="41"/>
      <c r="I5219" s="41">
        <v>-12500</v>
      </c>
      <c r="J5219" s="203"/>
      <c r="K5219" s="286" t="s">
        <v>166</v>
      </c>
      <c r="L5219" s="94"/>
    </row>
    <row r="5220" spans="1:12" ht="15" customHeight="1">
      <c r="A5220" s="91">
        <v>2001041</v>
      </c>
      <c r="B5220" s="41" t="s">
        <v>98</v>
      </c>
      <c r="C5220" s="43">
        <v>201</v>
      </c>
      <c r="D5220" s="41" t="s">
        <v>152</v>
      </c>
      <c r="E5220" s="41">
        <v>177000</v>
      </c>
      <c r="F5220" s="201" t="s">
        <v>266</v>
      </c>
      <c r="G5220" s="41"/>
      <c r="H5220" s="41"/>
      <c r="I5220" s="41">
        <v>-482.49</v>
      </c>
      <c r="J5220" s="203"/>
      <c r="K5220" s="286" t="s">
        <v>166</v>
      </c>
      <c r="L5220" s="94"/>
    </row>
    <row r="5221" spans="1:12" ht="15" customHeight="1">
      <c r="A5221" s="91">
        <v>2000010</v>
      </c>
      <c r="B5221" s="41" t="s">
        <v>159</v>
      </c>
      <c r="C5221" s="43">
        <v>201</v>
      </c>
      <c r="D5221" s="41" t="s">
        <v>152</v>
      </c>
      <c r="E5221" s="41">
        <v>177000</v>
      </c>
      <c r="F5221" s="201" t="s">
        <v>266</v>
      </c>
      <c r="G5221" s="41"/>
      <c r="H5221" s="41"/>
      <c r="I5221" s="41">
        <v>-121.9</v>
      </c>
      <c r="J5221" s="203"/>
      <c r="K5221" s="286" t="s">
        <v>166</v>
      </c>
      <c r="L5221" s="94"/>
    </row>
    <row r="5222" spans="1:12" ht="15" customHeight="1">
      <c r="A5222" s="91">
        <v>2001021</v>
      </c>
      <c r="B5222" s="41" t="s">
        <v>89</v>
      </c>
      <c r="C5222" s="43">
        <v>201</v>
      </c>
      <c r="D5222" s="41" t="s">
        <v>152</v>
      </c>
      <c r="E5222" s="41">
        <v>177000</v>
      </c>
      <c r="F5222" s="201" t="s">
        <v>266</v>
      </c>
      <c r="G5222" s="41"/>
      <c r="H5222" s="41"/>
      <c r="I5222" s="41">
        <v>-1.24</v>
      </c>
      <c r="J5222" s="203"/>
      <c r="K5222" s="286" t="s">
        <v>166</v>
      </c>
      <c r="L5222" s="94"/>
    </row>
    <row r="5223" spans="1:12" ht="15" customHeight="1">
      <c r="A5223" s="91">
        <v>2000010</v>
      </c>
      <c r="B5223" s="41" t="s">
        <v>159</v>
      </c>
      <c r="C5223" s="43">
        <v>201</v>
      </c>
      <c r="D5223" s="41" t="s">
        <v>152</v>
      </c>
      <c r="E5223" s="41">
        <v>181000</v>
      </c>
      <c r="F5223" s="201" t="s">
        <v>267</v>
      </c>
      <c r="G5223" s="41"/>
      <c r="H5223" s="41"/>
      <c r="I5223" s="41">
        <v>-30750</v>
      </c>
      <c r="J5223" s="203"/>
      <c r="K5223" s="286" t="s">
        <v>166</v>
      </c>
      <c r="L5223" s="94"/>
    </row>
    <row r="5224" spans="1:12" ht="15" customHeight="1">
      <c r="A5224" s="91">
        <v>2000010</v>
      </c>
      <c r="B5224" s="41" t="s">
        <v>159</v>
      </c>
      <c r="C5224" s="43">
        <v>201</v>
      </c>
      <c r="D5224" s="41" t="s">
        <v>152</v>
      </c>
      <c r="E5224" s="41">
        <v>181000</v>
      </c>
      <c r="F5224" s="201" t="s">
        <v>267</v>
      </c>
      <c r="G5224" s="41"/>
      <c r="H5224" s="41"/>
      <c r="I5224" s="41">
        <v>-30750</v>
      </c>
      <c r="J5224" s="203"/>
      <c r="K5224" s="286" t="s">
        <v>166</v>
      </c>
      <c r="L5224" s="94"/>
    </row>
    <row r="5225" spans="1:12" ht="15" customHeight="1">
      <c r="A5225" s="91">
        <v>2000010</v>
      </c>
      <c r="B5225" s="41" t="s">
        <v>159</v>
      </c>
      <c r="C5225" s="43">
        <v>201</v>
      </c>
      <c r="D5225" s="41" t="s">
        <v>152</v>
      </c>
      <c r="E5225" s="41">
        <v>181000</v>
      </c>
      <c r="F5225" s="201" t="s">
        <v>267</v>
      </c>
      <c r="G5225" s="41"/>
      <c r="H5225" s="41"/>
      <c r="I5225" s="41">
        <v>-114999</v>
      </c>
      <c r="J5225" s="203"/>
      <c r="K5225" s="286" t="s">
        <v>166</v>
      </c>
      <c r="L5225" s="94"/>
    </row>
    <row r="5226" spans="1:12" ht="15" customHeight="1">
      <c r="A5226" s="91">
        <v>2000010</v>
      </c>
      <c r="B5226" s="41" t="s">
        <v>159</v>
      </c>
      <c r="C5226" s="43">
        <v>201</v>
      </c>
      <c r="D5226" s="41" t="s">
        <v>152</v>
      </c>
      <c r="E5226" s="41">
        <v>181000</v>
      </c>
      <c r="F5226" s="201" t="s">
        <v>267</v>
      </c>
      <c r="G5226" s="41"/>
      <c r="H5226" s="41"/>
      <c r="I5226" s="41">
        <v>-53333</v>
      </c>
      <c r="J5226" s="203"/>
      <c r="K5226" s="286" t="s">
        <v>166</v>
      </c>
      <c r="L5226" s="94"/>
    </row>
    <row r="5227" spans="1:12" ht="15" customHeight="1">
      <c r="A5227" s="91">
        <v>2000010</v>
      </c>
      <c r="B5227" s="41" t="s">
        <v>159</v>
      </c>
      <c r="C5227" s="43">
        <v>201</v>
      </c>
      <c r="D5227" s="41" t="s">
        <v>152</v>
      </c>
      <c r="E5227" s="41">
        <v>181000</v>
      </c>
      <c r="F5227" s="201" t="s">
        <v>267</v>
      </c>
      <c r="G5227" s="41"/>
      <c r="H5227" s="41"/>
      <c r="I5227" s="41">
        <v>-28700</v>
      </c>
      <c r="J5227" s="203"/>
      <c r="K5227" s="286" t="s">
        <v>166</v>
      </c>
      <c r="L5227" s="94"/>
    </row>
    <row r="5228" spans="1:12" ht="15" customHeight="1">
      <c r="A5228" s="91">
        <v>2000010</v>
      </c>
      <c r="B5228" s="41" t="s">
        <v>159</v>
      </c>
      <c r="C5228" s="43">
        <v>201</v>
      </c>
      <c r="D5228" s="41" t="s">
        <v>152</v>
      </c>
      <c r="E5228" s="41">
        <v>181000</v>
      </c>
      <c r="F5228" s="201" t="s">
        <v>267</v>
      </c>
      <c r="G5228" s="41"/>
      <c r="H5228" s="41"/>
      <c r="I5228" s="41">
        <v>-14350</v>
      </c>
      <c r="J5228" s="203"/>
      <c r="K5228" s="286" t="s">
        <v>166</v>
      </c>
      <c r="L5228" s="94"/>
    </row>
    <row r="5229" spans="1:12" ht="15" customHeight="1">
      <c r="A5229" s="91">
        <v>2000010</v>
      </c>
      <c r="B5229" s="41" t="s">
        <v>159</v>
      </c>
      <c r="C5229" s="43">
        <v>201</v>
      </c>
      <c r="D5229" s="41" t="s">
        <v>152</v>
      </c>
      <c r="E5229" s="41">
        <v>181000</v>
      </c>
      <c r="F5229" s="201" t="s">
        <v>267</v>
      </c>
      <c r="G5229" s="41"/>
      <c r="H5229" s="41"/>
      <c r="I5229" s="41">
        <v>-22550</v>
      </c>
      <c r="J5229" s="203"/>
      <c r="K5229" s="286" t="s">
        <v>166</v>
      </c>
      <c r="L5229" s="94"/>
    </row>
    <row r="5230" spans="1:12" ht="15" customHeight="1">
      <c r="A5230" s="91">
        <v>2000010</v>
      </c>
      <c r="B5230" s="41" t="s">
        <v>159</v>
      </c>
      <c r="C5230" s="43">
        <v>201</v>
      </c>
      <c r="D5230" s="41" t="s">
        <v>152</v>
      </c>
      <c r="E5230" s="41">
        <v>181000</v>
      </c>
      <c r="F5230" s="201" t="s">
        <v>267</v>
      </c>
      <c r="G5230" s="41"/>
      <c r="H5230" s="41"/>
      <c r="I5230" s="41">
        <v>-41666</v>
      </c>
      <c r="J5230" s="203"/>
      <c r="K5230" s="286" t="s">
        <v>166</v>
      </c>
      <c r="L5230" s="94"/>
    </row>
    <row r="5231" spans="1:12" ht="15" customHeight="1">
      <c r="A5231" s="91">
        <v>2000010</v>
      </c>
      <c r="B5231" s="41" t="s">
        <v>159</v>
      </c>
      <c r="C5231" s="43">
        <v>201</v>
      </c>
      <c r="D5231" s="41" t="s">
        <v>152</v>
      </c>
      <c r="E5231" s="41">
        <v>181000</v>
      </c>
      <c r="F5231" s="201" t="s">
        <v>267</v>
      </c>
      <c r="G5231" s="41"/>
      <c r="H5231" s="41"/>
      <c r="I5231" s="41">
        <v>-163000</v>
      </c>
      <c r="J5231" s="203"/>
      <c r="K5231" s="286" t="s">
        <v>166</v>
      </c>
      <c r="L5231" s="94"/>
    </row>
    <row r="5232" spans="1:12" ht="15" customHeight="1">
      <c r="A5232" s="91">
        <v>2000010</v>
      </c>
      <c r="B5232" s="41" t="s">
        <v>159</v>
      </c>
      <c r="C5232" s="43">
        <v>201</v>
      </c>
      <c r="D5232" s="41" t="s">
        <v>152</v>
      </c>
      <c r="E5232" s="41">
        <v>181000</v>
      </c>
      <c r="F5232" s="201" t="s">
        <v>267</v>
      </c>
      <c r="G5232" s="41"/>
      <c r="H5232" s="41"/>
      <c r="I5232" s="41">
        <v>-50000</v>
      </c>
      <c r="J5232" s="203"/>
      <c r="K5232" s="286" t="s">
        <v>166</v>
      </c>
      <c r="L5232" s="94"/>
    </row>
    <row r="5233" spans="1:12" ht="15" customHeight="1">
      <c r="A5233" s="91">
        <v>2000010</v>
      </c>
      <c r="B5233" s="41" t="s">
        <v>159</v>
      </c>
      <c r="C5233" s="43">
        <v>201</v>
      </c>
      <c r="D5233" s="41" t="s">
        <v>152</v>
      </c>
      <c r="E5233" s="41">
        <v>181000</v>
      </c>
      <c r="F5233" s="201" t="s">
        <v>267</v>
      </c>
      <c r="G5233" s="41"/>
      <c r="H5233" s="41"/>
      <c r="I5233" s="41">
        <v>-60000</v>
      </c>
      <c r="J5233" s="203"/>
      <c r="K5233" s="286" t="s">
        <v>166</v>
      </c>
      <c r="L5233" s="94"/>
    </row>
    <row r="5234" spans="1:12" ht="15" customHeight="1">
      <c r="A5234" s="91">
        <v>2000010</v>
      </c>
      <c r="B5234" s="41" t="s">
        <v>159</v>
      </c>
      <c r="C5234" s="43">
        <v>201</v>
      </c>
      <c r="D5234" s="41" t="s">
        <v>152</v>
      </c>
      <c r="E5234" s="41">
        <v>181000</v>
      </c>
      <c r="F5234" s="201" t="s">
        <v>267</v>
      </c>
      <c r="G5234" s="41"/>
      <c r="H5234" s="41"/>
      <c r="I5234" s="41">
        <v>-50000</v>
      </c>
      <c r="J5234" s="203"/>
      <c r="K5234" s="286" t="s">
        <v>166</v>
      </c>
      <c r="L5234" s="94"/>
    </row>
    <row r="5235" spans="1:12" ht="15" customHeight="1">
      <c r="A5235" s="91">
        <v>2000010</v>
      </c>
      <c r="B5235" s="41" t="s">
        <v>159</v>
      </c>
      <c r="C5235" s="43">
        <v>201</v>
      </c>
      <c r="D5235" s="41" t="s">
        <v>152</v>
      </c>
      <c r="E5235" s="41">
        <v>181000</v>
      </c>
      <c r="F5235" s="201" t="s">
        <v>267</v>
      </c>
      <c r="G5235" s="41"/>
      <c r="H5235" s="41"/>
      <c r="I5235" s="41">
        <v>-15866</v>
      </c>
      <c r="J5235" s="203"/>
      <c r="K5235" s="286" t="s">
        <v>166</v>
      </c>
      <c r="L5235" s="94"/>
    </row>
    <row r="5236" spans="1:12" ht="15" customHeight="1">
      <c r="A5236" s="91">
        <v>2000010</v>
      </c>
      <c r="B5236" s="41" t="s">
        <v>159</v>
      </c>
      <c r="C5236" s="43">
        <v>201</v>
      </c>
      <c r="D5236" s="41" t="s">
        <v>152</v>
      </c>
      <c r="E5236" s="41">
        <v>181000</v>
      </c>
      <c r="F5236" s="201" t="s">
        <v>267</v>
      </c>
      <c r="G5236" s="41"/>
      <c r="H5236" s="41"/>
      <c r="I5236" s="41">
        <v>-28709</v>
      </c>
      <c r="J5236" s="203"/>
      <c r="K5236" s="286" t="s">
        <v>166</v>
      </c>
      <c r="L5236" s="94"/>
    </row>
    <row r="5237" spans="1:12" ht="15" customHeight="1">
      <c r="A5237" s="91">
        <v>2000010</v>
      </c>
      <c r="B5237" s="41" t="s">
        <v>159</v>
      </c>
      <c r="C5237" s="43">
        <v>201</v>
      </c>
      <c r="D5237" s="41" t="s">
        <v>152</v>
      </c>
      <c r="E5237" s="41">
        <v>181000</v>
      </c>
      <c r="F5237" s="201" t="s">
        <v>267</v>
      </c>
      <c r="G5237" s="41"/>
      <c r="H5237" s="41"/>
      <c r="I5237" s="41">
        <v>-58929</v>
      </c>
      <c r="J5237" s="203"/>
      <c r="K5237" s="286" t="s">
        <v>166</v>
      </c>
      <c r="L5237" s="94"/>
    </row>
    <row r="5238" spans="1:12" ht="15" customHeight="1">
      <c r="A5238" s="91">
        <v>2000010</v>
      </c>
      <c r="B5238" s="41" t="s">
        <v>159</v>
      </c>
      <c r="C5238" s="43">
        <v>201</v>
      </c>
      <c r="D5238" s="41" t="s">
        <v>152</v>
      </c>
      <c r="E5238" s="41">
        <v>181000</v>
      </c>
      <c r="F5238" s="201" t="s">
        <v>267</v>
      </c>
      <c r="G5238" s="41"/>
      <c r="H5238" s="41"/>
      <c r="I5238" s="41">
        <v>-76306</v>
      </c>
      <c r="J5238" s="203"/>
      <c r="K5238" s="286" t="s">
        <v>166</v>
      </c>
      <c r="L5238" s="94"/>
    </row>
    <row r="5239" spans="1:12" ht="15" customHeight="1">
      <c r="A5239" s="91">
        <v>2000010</v>
      </c>
      <c r="B5239" s="41" t="s">
        <v>159</v>
      </c>
      <c r="C5239" s="43">
        <v>201</v>
      </c>
      <c r="D5239" s="41" t="s">
        <v>152</v>
      </c>
      <c r="E5239" s="41">
        <v>181000</v>
      </c>
      <c r="F5239" s="201" t="s">
        <v>267</v>
      </c>
      <c r="G5239" s="41"/>
      <c r="H5239" s="41"/>
      <c r="I5239" s="41">
        <v>-35509</v>
      </c>
      <c r="J5239" s="203"/>
      <c r="K5239" s="286" t="s">
        <v>166</v>
      </c>
      <c r="L5239" s="94"/>
    </row>
    <row r="5240" spans="1:12" ht="15" customHeight="1">
      <c r="A5240" s="91">
        <v>2000010</v>
      </c>
      <c r="B5240" s="41" t="s">
        <v>159</v>
      </c>
      <c r="C5240" s="43">
        <v>201</v>
      </c>
      <c r="D5240" s="41" t="s">
        <v>152</v>
      </c>
      <c r="E5240" s="41">
        <v>181000</v>
      </c>
      <c r="F5240" s="201" t="s">
        <v>267</v>
      </c>
      <c r="G5240" s="41"/>
      <c r="H5240" s="41"/>
      <c r="I5240" s="41">
        <v>-55907</v>
      </c>
      <c r="J5240" s="203"/>
      <c r="K5240" s="286" t="s">
        <v>166</v>
      </c>
      <c r="L5240" s="94"/>
    </row>
    <row r="5241" spans="1:12" ht="15" customHeight="1">
      <c r="A5241" s="91">
        <v>2000010</v>
      </c>
      <c r="B5241" s="41" t="s">
        <v>159</v>
      </c>
      <c r="C5241" s="43">
        <v>201</v>
      </c>
      <c r="D5241" s="41" t="s">
        <v>152</v>
      </c>
      <c r="E5241" s="41">
        <v>181000</v>
      </c>
      <c r="F5241" s="201" t="s">
        <v>267</v>
      </c>
      <c r="G5241" s="41"/>
      <c r="H5241" s="41"/>
      <c r="I5241" s="41">
        <v>-89905</v>
      </c>
      <c r="J5241" s="203"/>
      <c r="K5241" s="286" t="s">
        <v>166</v>
      </c>
      <c r="L5241" s="94"/>
    </row>
    <row r="5242" spans="1:12" ht="15" customHeight="1">
      <c r="A5242" s="91">
        <v>2000010</v>
      </c>
      <c r="B5242" s="41" t="s">
        <v>159</v>
      </c>
      <c r="C5242" s="43">
        <v>201</v>
      </c>
      <c r="D5242" s="41" t="s">
        <v>152</v>
      </c>
      <c r="E5242" s="41">
        <v>181000</v>
      </c>
      <c r="F5242" s="201" t="s">
        <v>267</v>
      </c>
      <c r="G5242" s="41"/>
      <c r="H5242" s="41"/>
      <c r="I5242" s="41">
        <v>-27954</v>
      </c>
      <c r="J5242" s="203"/>
      <c r="K5242" s="286" t="s">
        <v>166</v>
      </c>
      <c r="L5242" s="94"/>
    </row>
    <row r="5243" spans="1:12" ht="15" customHeight="1">
      <c r="A5243" s="91">
        <v>2000010</v>
      </c>
      <c r="B5243" s="41" t="s">
        <v>159</v>
      </c>
      <c r="C5243" s="43">
        <v>201</v>
      </c>
      <c r="D5243" s="41" t="s">
        <v>152</v>
      </c>
      <c r="E5243" s="41">
        <v>181000</v>
      </c>
      <c r="F5243" s="201" t="s">
        <v>267</v>
      </c>
      <c r="G5243" s="41"/>
      <c r="H5243" s="41"/>
      <c r="I5243" s="41">
        <v>-22665</v>
      </c>
      <c r="J5243" s="203"/>
      <c r="K5243" s="286" t="s">
        <v>166</v>
      </c>
      <c r="L5243" s="94"/>
    </row>
    <row r="5244" spans="1:12" ht="15" customHeight="1">
      <c r="A5244" s="91">
        <v>2000010</v>
      </c>
      <c r="B5244" s="41" t="s">
        <v>159</v>
      </c>
      <c r="C5244" s="43">
        <v>201</v>
      </c>
      <c r="D5244" s="41" t="s">
        <v>152</v>
      </c>
      <c r="E5244" s="41">
        <v>181000</v>
      </c>
      <c r="F5244" s="201" t="s">
        <v>267</v>
      </c>
      <c r="G5244" s="41"/>
      <c r="H5244" s="41"/>
      <c r="I5244" s="41">
        <v>-74795</v>
      </c>
      <c r="J5244" s="203"/>
      <c r="K5244" s="286" t="s">
        <v>166</v>
      </c>
      <c r="L5244" s="94"/>
    </row>
    <row r="5245" spans="1:12" ht="15" customHeight="1">
      <c r="A5245" s="91">
        <v>2000010</v>
      </c>
      <c r="B5245" s="41" t="s">
        <v>159</v>
      </c>
      <c r="C5245" s="43">
        <v>201</v>
      </c>
      <c r="D5245" s="41" t="s">
        <v>152</v>
      </c>
      <c r="E5245" s="41">
        <v>181000</v>
      </c>
      <c r="F5245" s="201" t="s">
        <v>267</v>
      </c>
      <c r="G5245" s="41"/>
      <c r="H5245" s="41"/>
      <c r="I5245" s="41">
        <v>-32487</v>
      </c>
      <c r="J5245" s="203"/>
      <c r="K5245" s="286" t="s">
        <v>166</v>
      </c>
      <c r="L5245" s="94"/>
    </row>
    <row r="5246" spans="1:12" ht="15" customHeight="1">
      <c r="A5246" s="91">
        <v>2000010</v>
      </c>
      <c r="B5246" s="41" t="s">
        <v>159</v>
      </c>
      <c r="C5246" s="43">
        <v>201</v>
      </c>
      <c r="D5246" s="41" t="s">
        <v>152</v>
      </c>
      <c r="E5246" s="41">
        <v>181000</v>
      </c>
      <c r="F5246" s="201" t="s">
        <v>267</v>
      </c>
      <c r="G5246" s="41"/>
      <c r="H5246" s="41"/>
      <c r="I5246" s="41">
        <v>-42308</v>
      </c>
      <c r="J5246" s="203"/>
      <c r="K5246" s="286" t="s">
        <v>166</v>
      </c>
      <c r="L5246" s="94"/>
    </row>
    <row r="5247" spans="1:12" ht="15" customHeight="1">
      <c r="A5247" s="91">
        <v>2000010</v>
      </c>
      <c r="B5247" s="41" t="s">
        <v>159</v>
      </c>
      <c r="C5247" s="43">
        <v>201</v>
      </c>
      <c r="D5247" s="41" t="s">
        <v>152</v>
      </c>
      <c r="E5247" s="41">
        <v>181000</v>
      </c>
      <c r="F5247" s="201" t="s">
        <v>267</v>
      </c>
      <c r="G5247" s="41"/>
      <c r="H5247" s="41"/>
      <c r="I5247" s="41">
        <v>-6800</v>
      </c>
      <c r="J5247" s="203"/>
      <c r="K5247" s="286" t="s">
        <v>166</v>
      </c>
      <c r="L5247" s="94"/>
    </row>
    <row r="5248" spans="1:12" ht="15" customHeight="1">
      <c r="A5248" s="91">
        <v>2000010</v>
      </c>
      <c r="B5248" s="41" t="s">
        <v>159</v>
      </c>
      <c r="C5248" s="43">
        <v>201</v>
      </c>
      <c r="D5248" s="41" t="s">
        <v>152</v>
      </c>
      <c r="E5248" s="41">
        <v>181000</v>
      </c>
      <c r="F5248" s="201" t="s">
        <v>267</v>
      </c>
      <c r="G5248" s="41"/>
      <c r="H5248" s="41"/>
      <c r="I5248" s="41">
        <v>-23421</v>
      </c>
      <c r="J5248" s="203"/>
      <c r="K5248" s="286" t="s">
        <v>166</v>
      </c>
      <c r="L5248" s="94"/>
    </row>
    <row r="5249" spans="1:12" ht="15" customHeight="1">
      <c r="A5249" s="91">
        <v>2000010</v>
      </c>
      <c r="B5249" s="41" t="s">
        <v>159</v>
      </c>
      <c r="C5249" s="43">
        <v>201</v>
      </c>
      <c r="D5249" s="41" t="s">
        <v>152</v>
      </c>
      <c r="E5249" s="41">
        <v>181000</v>
      </c>
      <c r="F5249" s="201" t="s">
        <v>267</v>
      </c>
      <c r="G5249" s="41"/>
      <c r="H5249" s="41"/>
      <c r="I5249" s="41">
        <v>-21910</v>
      </c>
      <c r="J5249" s="203"/>
      <c r="K5249" s="286" t="s">
        <v>166</v>
      </c>
      <c r="L5249" s="94"/>
    </row>
    <row r="5250" spans="1:12" ht="15" customHeight="1">
      <c r="A5250" s="91">
        <v>2000010</v>
      </c>
      <c r="B5250" s="41" t="s">
        <v>159</v>
      </c>
      <c r="C5250" s="43">
        <v>201</v>
      </c>
      <c r="D5250" s="41" t="s">
        <v>152</v>
      </c>
      <c r="E5250" s="41">
        <v>181000</v>
      </c>
      <c r="F5250" s="201" t="s">
        <v>267</v>
      </c>
      <c r="G5250" s="41"/>
      <c r="H5250" s="41"/>
      <c r="I5250" s="41">
        <v>-22665</v>
      </c>
      <c r="J5250" s="203"/>
      <c r="K5250" s="286" t="s">
        <v>166</v>
      </c>
      <c r="L5250" s="94"/>
    </row>
    <row r="5251" spans="1:12" ht="15" customHeight="1">
      <c r="A5251" s="91">
        <v>2000010</v>
      </c>
      <c r="B5251" s="41" t="s">
        <v>159</v>
      </c>
      <c r="C5251" s="43">
        <v>201</v>
      </c>
      <c r="D5251" s="41" t="s">
        <v>152</v>
      </c>
      <c r="E5251" s="41">
        <v>181000</v>
      </c>
      <c r="F5251" s="201" t="s">
        <v>267</v>
      </c>
      <c r="G5251" s="41"/>
      <c r="H5251" s="41"/>
      <c r="I5251" s="41">
        <v>-30976</v>
      </c>
      <c r="J5251" s="203"/>
      <c r="K5251" s="286" t="s">
        <v>166</v>
      </c>
      <c r="L5251" s="94"/>
    </row>
    <row r="5252" spans="1:12" ht="15" customHeight="1">
      <c r="A5252" s="91">
        <v>2000010</v>
      </c>
      <c r="B5252" s="41" t="s">
        <v>159</v>
      </c>
      <c r="C5252" s="43">
        <v>201</v>
      </c>
      <c r="D5252" s="41" t="s">
        <v>152</v>
      </c>
      <c r="E5252" s="41">
        <v>181000</v>
      </c>
      <c r="F5252" s="201" t="s">
        <v>267</v>
      </c>
      <c r="G5252" s="41"/>
      <c r="H5252" s="41"/>
      <c r="I5252" s="41">
        <v>-24932</v>
      </c>
      <c r="J5252" s="203"/>
      <c r="K5252" s="286" t="s">
        <v>166</v>
      </c>
      <c r="L5252" s="94"/>
    </row>
    <row r="5253" spans="1:12" ht="15" customHeight="1">
      <c r="A5253" s="91">
        <v>2000010</v>
      </c>
      <c r="B5253" s="41" t="s">
        <v>159</v>
      </c>
      <c r="C5253" s="43">
        <v>201</v>
      </c>
      <c r="D5253" s="41" t="s">
        <v>152</v>
      </c>
      <c r="E5253" s="41">
        <v>181000</v>
      </c>
      <c r="F5253" s="201" t="s">
        <v>267</v>
      </c>
      <c r="G5253" s="41"/>
      <c r="H5253" s="41"/>
      <c r="I5253" s="41">
        <v>-21910</v>
      </c>
      <c r="J5253" s="203"/>
      <c r="K5253" s="286" t="s">
        <v>166</v>
      </c>
      <c r="L5253" s="94"/>
    </row>
    <row r="5254" spans="1:12" ht="15" customHeight="1">
      <c r="A5254" s="91">
        <v>2000010</v>
      </c>
      <c r="B5254" s="41" t="s">
        <v>159</v>
      </c>
      <c r="C5254" s="43">
        <v>201</v>
      </c>
      <c r="D5254" s="41" t="s">
        <v>152</v>
      </c>
      <c r="E5254" s="41">
        <v>181000</v>
      </c>
      <c r="F5254" s="201" t="s">
        <v>267</v>
      </c>
      <c r="G5254" s="41"/>
      <c r="H5254" s="41"/>
      <c r="I5254" s="41">
        <v>-36264</v>
      </c>
      <c r="J5254" s="203"/>
      <c r="K5254" s="286" t="s">
        <v>166</v>
      </c>
      <c r="L5254" s="94"/>
    </row>
    <row r="5255" spans="1:12" ht="15" customHeight="1">
      <c r="A5255" s="91">
        <v>2000010</v>
      </c>
      <c r="B5255" s="41" t="s">
        <v>159</v>
      </c>
      <c r="C5255" s="43">
        <v>201</v>
      </c>
      <c r="D5255" s="41" t="s">
        <v>152</v>
      </c>
      <c r="E5255" s="41">
        <v>181000</v>
      </c>
      <c r="F5255" s="201" t="s">
        <v>267</v>
      </c>
      <c r="G5255" s="41"/>
      <c r="H5255" s="41"/>
      <c r="I5255" s="41">
        <v>-22576</v>
      </c>
      <c r="J5255" s="203"/>
      <c r="K5255" s="286" t="s">
        <v>166</v>
      </c>
      <c r="L5255" s="94"/>
    </row>
    <row r="5256" spans="1:12" ht="15" customHeight="1">
      <c r="A5256" s="91">
        <v>2000010</v>
      </c>
      <c r="B5256" s="41" t="s">
        <v>159</v>
      </c>
      <c r="C5256" s="43">
        <v>201</v>
      </c>
      <c r="D5256" s="41" t="s">
        <v>152</v>
      </c>
      <c r="E5256" s="41">
        <v>181000</v>
      </c>
      <c r="F5256" s="201" t="s">
        <v>267</v>
      </c>
      <c r="G5256" s="41"/>
      <c r="H5256" s="41"/>
      <c r="I5256" s="41">
        <v>-22576</v>
      </c>
      <c r="J5256" s="203"/>
      <c r="K5256" s="286" t="s">
        <v>166</v>
      </c>
      <c r="L5256" s="94"/>
    </row>
    <row r="5257" spans="1:12" ht="15" customHeight="1">
      <c r="A5257" s="91">
        <v>2000010</v>
      </c>
      <c r="B5257" s="41" t="s">
        <v>159</v>
      </c>
      <c r="C5257" s="43">
        <v>201</v>
      </c>
      <c r="D5257" s="41" t="s">
        <v>152</v>
      </c>
      <c r="E5257" s="41">
        <v>181000</v>
      </c>
      <c r="F5257" s="201" t="s">
        <v>267</v>
      </c>
      <c r="G5257" s="41"/>
      <c r="H5257" s="41"/>
      <c r="I5257" s="41">
        <v>-22576</v>
      </c>
      <c r="J5257" s="203"/>
      <c r="K5257" s="286" t="s">
        <v>166</v>
      </c>
      <c r="L5257" s="94"/>
    </row>
    <row r="5258" spans="1:12" ht="15" customHeight="1">
      <c r="A5258" s="91">
        <v>2000010</v>
      </c>
      <c r="B5258" s="41" t="s">
        <v>159</v>
      </c>
      <c r="C5258" s="43">
        <v>201</v>
      </c>
      <c r="D5258" s="41" t="s">
        <v>152</v>
      </c>
      <c r="E5258" s="41">
        <v>181000</v>
      </c>
      <c r="F5258" s="201" t="s">
        <v>267</v>
      </c>
      <c r="G5258" s="41"/>
      <c r="H5258" s="41"/>
      <c r="I5258" s="41">
        <v>-22576</v>
      </c>
      <c r="J5258" s="203"/>
      <c r="K5258" s="286" t="s">
        <v>166</v>
      </c>
      <c r="L5258" s="94"/>
    </row>
    <row r="5259" spans="1:12" ht="15" customHeight="1">
      <c r="A5259" s="91">
        <v>2000010</v>
      </c>
      <c r="B5259" s="41" t="s">
        <v>159</v>
      </c>
      <c r="C5259" s="43">
        <v>201</v>
      </c>
      <c r="D5259" s="41" t="s">
        <v>152</v>
      </c>
      <c r="E5259" s="41">
        <v>181000</v>
      </c>
      <c r="F5259" s="201" t="s">
        <v>267</v>
      </c>
      <c r="G5259" s="41"/>
      <c r="H5259" s="41"/>
      <c r="I5259" s="41">
        <v>-53000</v>
      </c>
      <c r="J5259" s="203"/>
      <c r="K5259" s="286" t="s">
        <v>166</v>
      </c>
      <c r="L5259" s="94"/>
    </row>
    <row r="5260" spans="1:12" ht="15" customHeight="1">
      <c r="A5260" s="91">
        <v>2000010</v>
      </c>
      <c r="B5260" s="41" t="s">
        <v>159</v>
      </c>
      <c r="C5260" s="43">
        <v>201</v>
      </c>
      <c r="D5260" s="41" t="s">
        <v>152</v>
      </c>
      <c r="E5260" s="41">
        <v>181000</v>
      </c>
      <c r="F5260" s="201" t="s">
        <v>267</v>
      </c>
      <c r="G5260" s="41"/>
      <c r="H5260" s="41"/>
      <c r="I5260" s="41">
        <v>-53000</v>
      </c>
      <c r="J5260" s="203"/>
      <c r="K5260" s="286" t="s">
        <v>166</v>
      </c>
      <c r="L5260" s="94"/>
    </row>
    <row r="5261" spans="1:12" ht="15" customHeight="1">
      <c r="A5261" s="91">
        <v>2000010</v>
      </c>
      <c r="B5261" s="41" t="s">
        <v>159</v>
      </c>
      <c r="C5261" s="43">
        <v>201</v>
      </c>
      <c r="D5261" s="41" t="s">
        <v>152</v>
      </c>
      <c r="E5261" s="41">
        <v>181000</v>
      </c>
      <c r="F5261" s="201" t="s">
        <v>267</v>
      </c>
      <c r="G5261" s="41"/>
      <c r="H5261" s="41"/>
      <c r="I5261" s="41">
        <v>-60000</v>
      </c>
      <c r="J5261" s="203"/>
      <c r="K5261" s="286" t="s">
        <v>166</v>
      </c>
      <c r="L5261" s="94"/>
    </row>
    <row r="5262" spans="1:12" ht="15" customHeight="1">
      <c r="A5262" s="91">
        <v>2000010</v>
      </c>
      <c r="B5262" s="41" t="s">
        <v>159</v>
      </c>
      <c r="C5262" s="43">
        <v>201</v>
      </c>
      <c r="D5262" s="41" t="s">
        <v>152</v>
      </c>
      <c r="E5262" s="41">
        <v>181000</v>
      </c>
      <c r="F5262" s="201" t="s">
        <v>267</v>
      </c>
      <c r="G5262" s="41"/>
      <c r="H5262" s="41"/>
      <c r="I5262" s="41">
        <v>-73000</v>
      </c>
      <c r="J5262" s="203"/>
      <c r="K5262" s="286" t="s">
        <v>166</v>
      </c>
      <c r="L5262" s="94"/>
    </row>
    <row r="5263" spans="1:12" ht="15" customHeight="1">
      <c r="A5263" s="91">
        <v>2000010</v>
      </c>
      <c r="B5263" s="41" t="s">
        <v>159</v>
      </c>
      <c r="C5263" s="43">
        <v>201</v>
      </c>
      <c r="D5263" s="41" t="s">
        <v>152</v>
      </c>
      <c r="E5263" s="41">
        <v>181000</v>
      </c>
      <c r="F5263" s="201" t="s">
        <v>267</v>
      </c>
      <c r="G5263" s="41"/>
      <c r="H5263" s="41"/>
      <c r="I5263" s="41">
        <v>-26451</v>
      </c>
      <c r="J5263" s="203"/>
      <c r="K5263" s="286" t="s">
        <v>166</v>
      </c>
      <c r="L5263" s="94"/>
    </row>
    <row r="5264" spans="1:12" ht="15" customHeight="1">
      <c r="A5264" s="91">
        <v>2000010</v>
      </c>
      <c r="B5264" s="41" t="s">
        <v>159</v>
      </c>
      <c r="C5264" s="43">
        <v>201</v>
      </c>
      <c r="D5264" s="41" t="s">
        <v>152</v>
      </c>
      <c r="E5264" s="41">
        <v>181000</v>
      </c>
      <c r="F5264" s="201" t="s">
        <v>267</v>
      </c>
      <c r="G5264" s="41"/>
      <c r="H5264" s="41"/>
      <c r="I5264" s="41">
        <v>-12267</v>
      </c>
      <c r="J5264" s="203"/>
      <c r="K5264" s="286" t="s">
        <v>166</v>
      </c>
      <c r="L5264" s="94"/>
    </row>
    <row r="5265" spans="1:12" ht="15" customHeight="1">
      <c r="A5265" s="91">
        <v>2000010</v>
      </c>
      <c r="B5265" s="41" t="s">
        <v>159</v>
      </c>
      <c r="C5265" s="43">
        <v>201</v>
      </c>
      <c r="D5265" s="41" t="s">
        <v>152</v>
      </c>
      <c r="E5265" s="41">
        <v>181000</v>
      </c>
      <c r="F5265" s="201" t="s">
        <v>267</v>
      </c>
      <c r="G5265" s="41"/>
      <c r="H5265" s="41"/>
      <c r="I5265" s="41">
        <v>-9584</v>
      </c>
      <c r="J5265" s="203"/>
      <c r="K5265" s="286" t="s">
        <v>166</v>
      </c>
      <c r="L5265" s="94"/>
    </row>
    <row r="5266" spans="1:12" ht="15" customHeight="1">
      <c r="A5266" s="91">
        <v>2001051</v>
      </c>
      <c r="B5266" s="41" t="s">
        <v>87</v>
      </c>
      <c r="C5266" s="43">
        <v>201</v>
      </c>
      <c r="D5266" s="41" t="s">
        <v>152</v>
      </c>
      <c r="E5266" s="41">
        <v>195000</v>
      </c>
      <c r="F5266" s="201" t="s">
        <v>268</v>
      </c>
      <c r="G5266" s="41"/>
      <c r="H5266" s="41"/>
      <c r="I5266" s="41">
        <v>-33361.64</v>
      </c>
      <c r="J5266" s="203"/>
      <c r="K5266" s="286" t="s">
        <v>154</v>
      </c>
      <c r="L5266" s="94"/>
    </row>
    <row r="5267" spans="1:12" ht="15" customHeight="1">
      <c r="A5267" s="91">
        <v>2001021</v>
      </c>
      <c r="B5267" s="41" t="s">
        <v>89</v>
      </c>
      <c r="C5267" s="43">
        <v>201</v>
      </c>
      <c r="D5267" s="41" t="s">
        <v>152</v>
      </c>
      <c r="E5267" s="41">
        <v>195000</v>
      </c>
      <c r="F5267" s="201" t="s">
        <v>268</v>
      </c>
      <c r="G5267" s="41"/>
      <c r="H5267" s="41"/>
      <c r="I5267" s="41">
        <v>-12043.94</v>
      </c>
      <c r="J5267" s="203"/>
      <c r="K5267" s="286" t="s">
        <v>154</v>
      </c>
      <c r="L5267" s="94"/>
    </row>
    <row r="5268" spans="1:12" ht="15" customHeight="1">
      <c r="A5268" s="91">
        <v>2001021</v>
      </c>
      <c r="B5268" s="41" t="s">
        <v>89</v>
      </c>
      <c r="C5268" s="43">
        <v>201</v>
      </c>
      <c r="D5268" s="41" t="s">
        <v>152</v>
      </c>
      <c r="E5268" s="41">
        <v>195000</v>
      </c>
      <c r="F5268" s="201" t="s">
        <v>268</v>
      </c>
      <c r="G5268" s="41"/>
      <c r="H5268" s="41"/>
      <c r="I5268" s="41">
        <v>-4467.87</v>
      </c>
      <c r="J5268" s="203"/>
      <c r="K5268" s="286" t="s">
        <v>154</v>
      </c>
      <c r="L5268" s="94"/>
    </row>
    <row r="5269" spans="1:12" ht="15" customHeight="1">
      <c r="A5269" s="91">
        <v>2001051</v>
      </c>
      <c r="B5269" s="41" t="s">
        <v>87</v>
      </c>
      <c r="C5269" s="43">
        <v>201</v>
      </c>
      <c r="D5269" s="41" t="s">
        <v>152</v>
      </c>
      <c r="E5269" s="41">
        <v>195000</v>
      </c>
      <c r="F5269" s="201" t="s">
        <v>268</v>
      </c>
      <c r="G5269" s="41"/>
      <c r="H5269" s="41"/>
      <c r="I5269" s="41">
        <v>-1570.71</v>
      </c>
      <c r="J5269" s="203"/>
      <c r="K5269" s="286" t="s">
        <v>154</v>
      </c>
      <c r="L5269" s="94"/>
    </row>
    <row r="5270" spans="1:12" ht="15" customHeight="1">
      <c r="A5270" s="91">
        <v>2001051</v>
      </c>
      <c r="B5270" s="41" t="s">
        <v>87</v>
      </c>
      <c r="C5270" s="43">
        <v>201</v>
      </c>
      <c r="D5270" s="41" t="s">
        <v>152</v>
      </c>
      <c r="E5270" s="41">
        <v>195000</v>
      </c>
      <c r="F5270" s="201" t="s">
        <v>268</v>
      </c>
      <c r="G5270" s="41"/>
      <c r="H5270" s="41"/>
      <c r="I5270" s="41">
        <v>-895.41</v>
      </c>
      <c r="J5270" s="203"/>
      <c r="K5270" s="286" t="s">
        <v>154</v>
      </c>
      <c r="L5270" s="94"/>
    </row>
    <row r="5271" spans="1:12" ht="15" customHeight="1">
      <c r="A5271" s="91">
        <v>2001021</v>
      </c>
      <c r="B5271" s="41" t="s">
        <v>89</v>
      </c>
      <c r="C5271" s="43">
        <v>201</v>
      </c>
      <c r="D5271" s="41" t="s">
        <v>152</v>
      </c>
      <c r="E5271" s="41">
        <v>195000</v>
      </c>
      <c r="F5271" s="201" t="s">
        <v>268</v>
      </c>
      <c r="G5271" s="41"/>
      <c r="H5271" s="41"/>
      <c r="I5271" s="41">
        <v>-578</v>
      </c>
      <c r="J5271" s="203"/>
      <c r="K5271" s="286" t="s">
        <v>154</v>
      </c>
      <c r="L5271" s="94"/>
    </row>
    <row r="5272" spans="1:12" ht="15" customHeight="1">
      <c r="A5272" s="91">
        <v>2001021</v>
      </c>
      <c r="B5272" s="41" t="s">
        <v>89</v>
      </c>
      <c r="C5272" s="43">
        <v>201</v>
      </c>
      <c r="D5272" s="41" t="s">
        <v>152</v>
      </c>
      <c r="E5272" s="41">
        <v>195000</v>
      </c>
      <c r="F5272" s="201" t="s">
        <v>268</v>
      </c>
      <c r="G5272" s="41"/>
      <c r="H5272" s="41"/>
      <c r="I5272" s="41">
        <v>-5441.08</v>
      </c>
      <c r="J5272" s="203"/>
      <c r="K5272" s="286" t="s">
        <v>154</v>
      </c>
      <c r="L5272" s="94"/>
    </row>
    <row r="5273" spans="1:12" ht="15" customHeight="1">
      <c r="A5273" s="91">
        <v>2001051</v>
      </c>
      <c r="B5273" s="41" t="s">
        <v>87</v>
      </c>
      <c r="C5273" s="43">
        <v>201</v>
      </c>
      <c r="D5273" s="41" t="s">
        <v>152</v>
      </c>
      <c r="E5273" s="41">
        <v>195000</v>
      </c>
      <c r="F5273" s="201" t="s">
        <v>268</v>
      </c>
      <c r="G5273" s="41"/>
      <c r="H5273" s="41"/>
      <c r="I5273" s="41">
        <v>-2523.54</v>
      </c>
      <c r="J5273" s="203"/>
      <c r="K5273" s="286" t="s">
        <v>154</v>
      </c>
      <c r="L5273" s="94"/>
    </row>
    <row r="5274" spans="1:12" ht="15" customHeight="1">
      <c r="A5274" s="91">
        <v>2000010</v>
      </c>
      <c r="B5274" s="41" t="s">
        <v>159</v>
      </c>
      <c r="C5274" s="43">
        <v>201</v>
      </c>
      <c r="D5274" s="41" t="s">
        <v>152</v>
      </c>
      <c r="E5274" s="41">
        <v>195000</v>
      </c>
      <c r="F5274" s="201" t="s">
        <v>268</v>
      </c>
      <c r="G5274" s="41"/>
      <c r="H5274" s="41"/>
      <c r="I5274" s="41">
        <v>-935</v>
      </c>
      <c r="J5274" s="203"/>
      <c r="K5274" s="286" t="s">
        <v>161</v>
      </c>
      <c r="L5274" s="94"/>
    </row>
    <row r="5275" spans="1:12" ht="15" customHeight="1">
      <c r="A5275" s="91">
        <v>2001021</v>
      </c>
      <c r="B5275" s="41" t="s">
        <v>89</v>
      </c>
      <c r="C5275" s="43">
        <v>201</v>
      </c>
      <c r="D5275" s="41" t="s">
        <v>152</v>
      </c>
      <c r="E5275" s="41">
        <v>195000</v>
      </c>
      <c r="F5275" s="201" t="s">
        <v>268</v>
      </c>
      <c r="G5275" s="41"/>
      <c r="H5275" s="41"/>
      <c r="I5275" s="41">
        <v>-1449.62</v>
      </c>
      <c r="J5275" s="203"/>
      <c r="K5275" s="286" t="s">
        <v>154</v>
      </c>
      <c r="L5275" s="94"/>
    </row>
    <row r="5276" spans="1:12" ht="15" customHeight="1">
      <c r="A5276" s="91">
        <v>2001051</v>
      </c>
      <c r="B5276" s="41" t="s">
        <v>87</v>
      </c>
      <c r="C5276" s="43">
        <v>201</v>
      </c>
      <c r="D5276" s="41" t="s">
        <v>152</v>
      </c>
      <c r="E5276" s="41">
        <v>195000</v>
      </c>
      <c r="F5276" s="201" t="s">
        <v>268</v>
      </c>
      <c r="G5276" s="41"/>
      <c r="H5276" s="41"/>
      <c r="I5276" s="41">
        <v>-22023.51</v>
      </c>
      <c r="J5276" s="203"/>
      <c r="K5276" s="286" t="s">
        <v>154</v>
      </c>
      <c r="L5276" s="94"/>
    </row>
    <row r="5277" spans="1:12" ht="15" customHeight="1">
      <c r="A5277" s="91">
        <v>2001051</v>
      </c>
      <c r="B5277" s="41" t="s">
        <v>87</v>
      </c>
      <c r="C5277" s="43">
        <v>201</v>
      </c>
      <c r="D5277" s="41" t="s">
        <v>152</v>
      </c>
      <c r="E5277" s="41">
        <v>195000</v>
      </c>
      <c r="F5277" s="201" t="s">
        <v>268</v>
      </c>
      <c r="G5277" s="41"/>
      <c r="H5277" s="41"/>
      <c r="I5277" s="41">
        <v>-5896.35</v>
      </c>
      <c r="J5277" s="203"/>
      <c r="K5277" s="286" t="s">
        <v>154</v>
      </c>
      <c r="L5277" s="94"/>
    </row>
    <row r="5278" spans="1:12" ht="15" customHeight="1">
      <c r="A5278" s="91">
        <v>2001021</v>
      </c>
      <c r="B5278" s="41" t="s">
        <v>89</v>
      </c>
      <c r="C5278" s="43">
        <v>201</v>
      </c>
      <c r="D5278" s="41" t="s">
        <v>152</v>
      </c>
      <c r="E5278" s="41">
        <v>195000</v>
      </c>
      <c r="F5278" s="201" t="s">
        <v>268</v>
      </c>
      <c r="G5278" s="41"/>
      <c r="H5278" s="41"/>
      <c r="I5278" s="41">
        <v>-1024.9000000000001</v>
      </c>
      <c r="J5278" s="203"/>
      <c r="K5278" s="286" t="s">
        <v>154</v>
      </c>
      <c r="L5278" s="94"/>
    </row>
    <row r="5279" spans="1:12" ht="15" customHeight="1">
      <c r="A5279" s="91">
        <v>2001051</v>
      </c>
      <c r="B5279" s="41" t="s">
        <v>87</v>
      </c>
      <c r="C5279" s="43">
        <v>201</v>
      </c>
      <c r="D5279" s="41" t="s">
        <v>152</v>
      </c>
      <c r="E5279" s="41">
        <v>195000</v>
      </c>
      <c r="F5279" s="201" t="s">
        <v>268</v>
      </c>
      <c r="G5279" s="41"/>
      <c r="H5279" s="41"/>
      <c r="I5279" s="41">
        <v>9226.91</v>
      </c>
      <c r="J5279" s="203"/>
      <c r="K5279" s="286" t="s">
        <v>154</v>
      </c>
      <c r="L5279" s="94"/>
    </row>
    <row r="5280" spans="1:12" ht="15" customHeight="1">
      <c r="A5280" s="91">
        <v>2001051</v>
      </c>
      <c r="B5280" s="41" t="s">
        <v>87</v>
      </c>
      <c r="C5280" s="43">
        <v>201</v>
      </c>
      <c r="D5280" s="41" t="s">
        <v>152</v>
      </c>
      <c r="E5280" s="41">
        <v>195000</v>
      </c>
      <c r="F5280" s="201" t="s">
        <v>268</v>
      </c>
      <c r="G5280" s="41"/>
      <c r="H5280" s="41"/>
      <c r="I5280" s="41">
        <v>-8473.3799999999992</v>
      </c>
      <c r="J5280" s="203"/>
      <c r="K5280" s="286" t="s">
        <v>154</v>
      </c>
      <c r="L5280" s="94"/>
    </row>
    <row r="5281" spans="1:12" ht="15" customHeight="1">
      <c r="A5281" s="91">
        <v>2001021</v>
      </c>
      <c r="B5281" s="41" t="s">
        <v>89</v>
      </c>
      <c r="C5281" s="43">
        <v>201</v>
      </c>
      <c r="D5281" s="41" t="s">
        <v>152</v>
      </c>
      <c r="E5281" s="41">
        <v>195000</v>
      </c>
      <c r="F5281" s="201" t="s">
        <v>268</v>
      </c>
      <c r="G5281" s="41"/>
      <c r="H5281" s="41"/>
      <c r="I5281" s="41">
        <v>-9493.6</v>
      </c>
      <c r="J5281" s="203"/>
      <c r="K5281" s="286" t="s">
        <v>154</v>
      </c>
      <c r="L5281" s="94"/>
    </row>
    <row r="5282" spans="1:12" ht="15" customHeight="1">
      <c r="A5282" s="91">
        <v>2001051</v>
      </c>
      <c r="B5282" s="41" t="s">
        <v>87</v>
      </c>
      <c r="C5282" s="43">
        <v>201</v>
      </c>
      <c r="D5282" s="41" t="s">
        <v>152</v>
      </c>
      <c r="E5282" s="41">
        <v>195000</v>
      </c>
      <c r="F5282" s="201" t="s">
        <v>268</v>
      </c>
      <c r="G5282" s="41"/>
      <c r="H5282" s="41"/>
      <c r="I5282" s="41">
        <v>-11984.21</v>
      </c>
      <c r="J5282" s="203"/>
      <c r="K5282" s="286" t="s">
        <v>154</v>
      </c>
      <c r="L5282" s="94"/>
    </row>
    <row r="5283" spans="1:12" ht="15" customHeight="1">
      <c r="A5283" s="91">
        <v>2000010</v>
      </c>
      <c r="B5283" s="41" t="s">
        <v>159</v>
      </c>
      <c r="C5283" s="43">
        <v>201</v>
      </c>
      <c r="D5283" s="41" t="s">
        <v>152</v>
      </c>
      <c r="E5283" s="41">
        <v>195000</v>
      </c>
      <c r="F5283" s="201" t="s">
        <v>268</v>
      </c>
      <c r="G5283" s="41"/>
      <c r="H5283" s="41"/>
      <c r="I5283" s="41">
        <v>-28800</v>
      </c>
      <c r="J5283" s="203"/>
      <c r="K5283" s="286" t="s">
        <v>161</v>
      </c>
      <c r="L5283" s="94"/>
    </row>
    <row r="5284" spans="1:12" ht="15" customHeight="1">
      <c r="A5284" s="91">
        <v>2000010</v>
      </c>
      <c r="B5284" s="41" t="s">
        <v>159</v>
      </c>
      <c r="C5284" s="43">
        <v>201</v>
      </c>
      <c r="D5284" s="41" t="s">
        <v>152</v>
      </c>
      <c r="E5284" s="41">
        <v>195000</v>
      </c>
      <c r="F5284" s="201" t="s">
        <v>268</v>
      </c>
      <c r="G5284" s="41"/>
      <c r="H5284" s="41"/>
      <c r="I5284" s="41">
        <v>-4859.3900000000003</v>
      </c>
      <c r="J5284" s="203"/>
      <c r="K5284" s="286" t="s">
        <v>161</v>
      </c>
      <c r="L5284" s="94"/>
    </row>
    <row r="5285" spans="1:12" ht="15" customHeight="1">
      <c r="A5285" s="91">
        <v>2001021</v>
      </c>
      <c r="B5285" s="41" t="s">
        <v>89</v>
      </c>
      <c r="C5285" s="43">
        <v>201</v>
      </c>
      <c r="D5285" s="41" t="s">
        <v>152</v>
      </c>
      <c r="E5285" s="41">
        <v>195000</v>
      </c>
      <c r="F5285" s="201" t="s">
        <v>268</v>
      </c>
      <c r="G5285" s="41"/>
      <c r="H5285" s="41"/>
      <c r="I5285" s="41">
        <v>-14081.96</v>
      </c>
      <c r="J5285" s="203"/>
      <c r="K5285" s="286" t="s">
        <v>154</v>
      </c>
      <c r="L5285" s="94"/>
    </row>
    <row r="5286" spans="1:12" ht="15" customHeight="1">
      <c r="A5286" s="91">
        <v>2001021</v>
      </c>
      <c r="B5286" s="41" t="s">
        <v>89</v>
      </c>
      <c r="C5286" s="43">
        <v>201</v>
      </c>
      <c r="D5286" s="41" t="s">
        <v>152</v>
      </c>
      <c r="E5286" s="41">
        <v>195000</v>
      </c>
      <c r="F5286" s="201" t="s">
        <v>268</v>
      </c>
      <c r="G5286" s="41"/>
      <c r="H5286" s="41"/>
      <c r="I5286" s="41">
        <v>-5711.35</v>
      </c>
      <c r="J5286" s="203"/>
      <c r="K5286" s="286" t="s">
        <v>154</v>
      </c>
      <c r="L5286" s="94"/>
    </row>
    <row r="5287" spans="1:12" ht="15" customHeight="1">
      <c r="A5287" s="91">
        <v>2000010</v>
      </c>
      <c r="B5287" s="41" t="s">
        <v>159</v>
      </c>
      <c r="C5287" s="43">
        <v>201</v>
      </c>
      <c r="D5287" s="41" t="s">
        <v>152</v>
      </c>
      <c r="E5287" s="41">
        <v>195000</v>
      </c>
      <c r="F5287" s="201" t="s">
        <v>268</v>
      </c>
      <c r="G5287" s="41"/>
      <c r="H5287" s="41"/>
      <c r="I5287" s="41">
        <v>-723.05</v>
      </c>
      <c r="J5287" s="203"/>
      <c r="K5287" s="286" t="s">
        <v>161</v>
      </c>
      <c r="L5287" s="94"/>
    </row>
    <row r="5288" spans="1:12" ht="15" customHeight="1">
      <c r="A5288" s="91">
        <v>2001051</v>
      </c>
      <c r="B5288" s="41" t="s">
        <v>87</v>
      </c>
      <c r="C5288" s="43">
        <v>201</v>
      </c>
      <c r="D5288" s="41" t="s">
        <v>152</v>
      </c>
      <c r="E5288" s="41">
        <v>195000</v>
      </c>
      <c r="F5288" s="201" t="s">
        <v>268</v>
      </c>
      <c r="G5288" s="41"/>
      <c r="H5288" s="41"/>
      <c r="I5288" s="41">
        <v>-2557.34</v>
      </c>
      <c r="J5288" s="203"/>
      <c r="K5288" s="286" t="s">
        <v>154</v>
      </c>
      <c r="L5288" s="94"/>
    </row>
    <row r="5289" spans="1:12" ht="15" customHeight="1">
      <c r="A5289" s="91">
        <v>2001051</v>
      </c>
      <c r="B5289" s="41" t="s">
        <v>87</v>
      </c>
      <c r="C5289" s="43">
        <v>201</v>
      </c>
      <c r="D5289" s="41" t="s">
        <v>152</v>
      </c>
      <c r="E5289" s="41">
        <v>195000</v>
      </c>
      <c r="F5289" s="201" t="s">
        <v>268</v>
      </c>
      <c r="G5289" s="41"/>
      <c r="H5289" s="41"/>
      <c r="I5289" s="41">
        <v>-9758.4</v>
      </c>
      <c r="J5289" s="203"/>
      <c r="K5289" s="286" t="s">
        <v>154</v>
      </c>
      <c r="L5289" s="94"/>
    </row>
    <row r="5290" spans="1:12" ht="15" customHeight="1">
      <c r="A5290" s="91">
        <v>2001021</v>
      </c>
      <c r="B5290" s="41" t="s">
        <v>89</v>
      </c>
      <c r="C5290" s="43">
        <v>201</v>
      </c>
      <c r="D5290" s="41" t="s">
        <v>152</v>
      </c>
      <c r="E5290" s="41">
        <v>195000</v>
      </c>
      <c r="F5290" s="201" t="s">
        <v>268</v>
      </c>
      <c r="G5290" s="41"/>
      <c r="H5290" s="41"/>
      <c r="I5290" s="41">
        <v>-159.46</v>
      </c>
      <c r="J5290" s="203"/>
      <c r="K5290" s="286" t="s">
        <v>154</v>
      </c>
      <c r="L5290" s="94"/>
    </row>
    <row r="5291" spans="1:12" ht="15" customHeight="1">
      <c r="A5291" s="91">
        <v>2000010</v>
      </c>
      <c r="B5291" s="41" t="s">
        <v>159</v>
      </c>
      <c r="C5291" s="43">
        <v>201</v>
      </c>
      <c r="D5291" s="41" t="s">
        <v>152</v>
      </c>
      <c r="E5291" s="41">
        <v>195000</v>
      </c>
      <c r="F5291" s="201" t="s">
        <v>268</v>
      </c>
      <c r="G5291" s="41"/>
      <c r="H5291" s="41"/>
      <c r="I5291" s="41">
        <v>-1250</v>
      </c>
      <c r="J5291" s="203"/>
      <c r="K5291" s="286" t="s">
        <v>161</v>
      </c>
      <c r="L5291" s="94"/>
    </row>
    <row r="5292" spans="1:12" ht="15" customHeight="1">
      <c r="A5292" s="91">
        <v>2001051</v>
      </c>
      <c r="B5292" s="41" t="s">
        <v>87</v>
      </c>
      <c r="C5292" s="43">
        <v>201</v>
      </c>
      <c r="D5292" s="41" t="s">
        <v>152</v>
      </c>
      <c r="E5292" s="41">
        <v>195000</v>
      </c>
      <c r="F5292" s="201" t="s">
        <v>268</v>
      </c>
      <c r="G5292" s="41"/>
      <c r="H5292" s="41"/>
      <c r="I5292" s="41">
        <v>64492</v>
      </c>
      <c r="J5292" s="203"/>
      <c r="K5292" s="286" t="s">
        <v>154</v>
      </c>
      <c r="L5292" s="94"/>
    </row>
    <row r="5293" spans="1:12" ht="14.45">
      <c r="A5293" s="91">
        <v>2001021</v>
      </c>
      <c r="B5293" s="41" t="s">
        <v>89</v>
      </c>
      <c r="C5293" s="43">
        <v>201</v>
      </c>
      <c r="D5293" s="41" t="s">
        <v>152</v>
      </c>
      <c r="E5293" s="41">
        <v>195000</v>
      </c>
      <c r="F5293" s="201" t="s">
        <v>268</v>
      </c>
      <c r="G5293" s="41"/>
      <c r="H5293" s="41"/>
      <c r="I5293" s="41">
        <v>36034.85</v>
      </c>
      <c r="J5293" s="203"/>
      <c r="K5293" s="286" t="s">
        <v>154</v>
      </c>
      <c r="L5293" s="94"/>
    </row>
  </sheetData>
  <autoFilter ref="A1:O5293" xr:uid="{00000000-0001-0000-0300-000000000000}"/>
  <phoneticPr fontId="40" type="noConversion"/>
  <conditionalFormatting sqref="J4:J5293">
    <cfRule type="expression" dxfId="25" priority="1">
      <formula>AND(COUNTA($L4,$M4,$N4)&gt;0,$J4&lt;&gt;SUM($L4:$N4))</formula>
    </cfRule>
  </conditionalFormatting>
  <conditionalFormatting sqref="K4:K49975">
    <cfRule type="expression" dxfId="24" priority="9">
      <formula>AND($I4&lt;&gt;"",LEN(TRIM($K4))=0)</formula>
    </cfRule>
  </conditionalFormatting>
  <conditionalFormatting sqref="O4:O2378">
    <cfRule type="expression" dxfId="23" priority="8">
      <formula>AND($O4="",OR(COUNTA($L4,$M4,$N4)&gt;0,COUNTA($J4)&gt;0))</formula>
    </cfRule>
  </conditionalFormatting>
  <conditionalFormatting sqref="R4:R28">
    <cfRule type="duplicateValues" dxfId="22" priority="6"/>
  </conditionalFormatting>
  <conditionalFormatting sqref="U4:U21">
    <cfRule type="duplicateValues" dxfId="21" priority="2"/>
  </conditionalFormatting>
  <conditionalFormatting sqref="U22:U27">
    <cfRule type="duplicateValues" dxfId="20" priority="4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legacyDrawing r:id="rId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K4:K5293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X1270"/>
  <sheetViews>
    <sheetView showGridLines="0" topLeftCell="N1" zoomScale="85" zoomScaleNormal="85" workbookViewId="0">
      <pane ySplit="3" topLeftCell="A1197" activePane="bottomLeft" state="frozen"/>
      <selection pane="bottomLeft" activeCell="B1202" sqref="B1202:O1207"/>
      <selection activeCell="J68" sqref="J68"/>
    </sheetView>
  </sheetViews>
  <sheetFormatPr defaultColWidth="8.85546875" defaultRowHeight="14.45"/>
  <cols>
    <col min="1" max="1" width="12" customWidth="1"/>
    <col min="2" max="2" width="17.42578125" customWidth="1"/>
    <col min="3" max="3" width="9" customWidth="1"/>
    <col min="4" max="4" width="22" customWidth="1"/>
    <col min="5" max="5" width="10" customWidth="1"/>
    <col min="6" max="6" width="47.5703125" customWidth="1"/>
    <col min="7" max="7" width="12.5703125" customWidth="1"/>
    <col min="8" max="8" width="10" customWidth="1"/>
    <col min="9" max="9" width="18.85546875" customWidth="1"/>
    <col min="10" max="10" width="28.85546875" customWidth="1"/>
    <col min="11" max="13" width="28" customWidth="1"/>
    <col min="14" max="14" width="30.140625" customWidth="1"/>
    <col min="15" max="15" width="30.42578125" customWidth="1"/>
    <col min="18" max="18" width="38.42578125" customWidth="1"/>
    <col min="19" max="19" width="13.7109375" bestFit="1" customWidth="1"/>
    <col min="21" max="21" width="18.85546875" customWidth="1"/>
    <col min="22" max="22" width="9" bestFit="1" customWidth="1"/>
    <col min="23" max="23" width="9.5703125" bestFit="1" customWidth="1"/>
    <col min="24" max="24" width="9.42578125" bestFit="1" customWidth="1"/>
  </cols>
  <sheetData>
    <row r="1" spans="1:24" ht="26.1" customHeight="1">
      <c r="A1" s="311" t="s">
        <v>269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68"/>
      <c r="O1" s="68"/>
    </row>
    <row r="2" spans="1:24" ht="40.700000000000003" customHeight="1">
      <c r="A2" s="106" t="s">
        <v>128</v>
      </c>
      <c r="B2" s="9"/>
      <c r="C2" s="9"/>
      <c r="D2" s="9"/>
      <c r="E2" s="9"/>
      <c r="F2" s="9"/>
      <c r="G2" s="9"/>
      <c r="H2" s="9"/>
      <c r="I2" s="9" t="s">
        <v>129</v>
      </c>
      <c r="J2" s="9" t="s">
        <v>129</v>
      </c>
      <c r="K2" s="9"/>
      <c r="L2" s="9" t="s">
        <v>130</v>
      </c>
      <c r="M2" s="9" t="s">
        <v>130</v>
      </c>
      <c r="N2" s="9" t="s">
        <v>131</v>
      </c>
      <c r="O2" s="9"/>
      <c r="R2" s="73" t="s">
        <v>270</v>
      </c>
      <c r="S2" s="73"/>
      <c r="T2" s="73"/>
      <c r="U2" s="73"/>
      <c r="V2" s="73"/>
      <c r="W2" s="73"/>
      <c r="X2" s="73"/>
    </row>
    <row r="3" spans="1:24" ht="92.45" customHeight="1">
      <c r="A3" s="9" t="s">
        <v>132</v>
      </c>
      <c r="B3" s="9" t="s">
        <v>133</v>
      </c>
      <c r="C3" s="9" t="s">
        <v>134</v>
      </c>
      <c r="D3" s="9" t="s">
        <v>135</v>
      </c>
      <c r="E3" s="9" t="s">
        <v>136</v>
      </c>
      <c r="F3" s="9" t="s">
        <v>137</v>
      </c>
      <c r="G3" s="9" t="s">
        <v>271</v>
      </c>
      <c r="H3" s="9" t="s">
        <v>139</v>
      </c>
      <c r="I3" s="9" t="s">
        <v>140</v>
      </c>
      <c r="J3" s="167" t="s">
        <v>141</v>
      </c>
      <c r="K3" s="168" t="s">
        <v>142</v>
      </c>
      <c r="L3" s="9" t="s">
        <v>272</v>
      </c>
      <c r="M3" s="9" t="s">
        <v>273</v>
      </c>
      <c r="N3" s="9" t="s">
        <v>274</v>
      </c>
      <c r="O3" s="9" t="s">
        <v>146</v>
      </c>
      <c r="R3" s="59"/>
      <c r="S3" s="59" t="s">
        <v>148</v>
      </c>
      <c r="V3" s="59" t="s">
        <v>149</v>
      </c>
      <c r="W3" s="59" t="s">
        <v>150</v>
      </c>
      <c r="X3" s="59" t="s">
        <v>151</v>
      </c>
    </row>
    <row r="4" spans="1:24" ht="15" customHeight="1">
      <c r="A4" s="92">
        <v>4006004</v>
      </c>
      <c r="B4" s="92" t="s">
        <v>275</v>
      </c>
      <c r="C4" s="92">
        <v>221</v>
      </c>
      <c r="D4" s="92" t="s">
        <v>276</v>
      </c>
      <c r="E4" s="92">
        <v>23001</v>
      </c>
      <c r="F4" s="92" t="s">
        <v>277</v>
      </c>
      <c r="G4" s="92"/>
      <c r="H4" s="92"/>
      <c r="I4" s="93">
        <v>12000</v>
      </c>
      <c r="J4" s="203"/>
      <c r="K4" s="95" t="s">
        <v>154</v>
      </c>
      <c r="L4" s="94"/>
      <c r="M4" s="94"/>
      <c r="N4" s="94"/>
      <c r="O4" s="170"/>
      <c r="R4" s="22" t="s">
        <v>155</v>
      </c>
      <c r="S4" s="30">
        <f t="shared" ref="S4:S27" si="0">IFERROR(SUMIF(K$4:K$19343,$R4,I$4:I$19343),0)+IFERROR(SUMIF(K$4:K$19343,$R4,J$4:J$19343),0)</f>
        <v>794500.75999999896</v>
      </c>
      <c r="U4" s="22" t="s">
        <v>155</v>
      </c>
      <c r="V4" s="70">
        <f t="shared" ref="V4:V27" si="1">+IFERROR(SUMIF(K$4:K$19343,R4,L$4:L$19343),0)</f>
        <v>0</v>
      </c>
      <c r="W4" s="71">
        <f t="shared" ref="W4:W27" si="2">+IFERROR(SUMIF(K$4:K$19343,R4,M$4:M$19343),0)</f>
        <v>0</v>
      </c>
      <c r="X4" s="72">
        <f t="shared" ref="X4:X27" si="3">+IFERROR(SUMIF(K$4:K$19343,R4,N$4:N$19343),0)</f>
        <v>0</v>
      </c>
    </row>
    <row r="5" spans="1:24" ht="15" customHeight="1">
      <c r="A5" s="92">
        <v>4006004</v>
      </c>
      <c r="B5" s="92" t="s">
        <v>275</v>
      </c>
      <c r="C5" s="92">
        <v>221</v>
      </c>
      <c r="D5" s="92" t="s">
        <v>276</v>
      </c>
      <c r="E5" s="92">
        <v>23001</v>
      </c>
      <c r="F5" s="92" t="s">
        <v>277</v>
      </c>
      <c r="G5" s="92"/>
      <c r="H5" s="92"/>
      <c r="I5" s="93">
        <v>85000</v>
      </c>
      <c r="J5" s="203"/>
      <c r="K5" s="95" t="s">
        <v>154</v>
      </c>
      <c r="L5" s="94"/>
      <c r="M5" s="94"/>
      <c r="N5" s="94"/>
      <c r="O5" s="170"/>
      <c r="R5" s="27" t="s">
        <v>158</v>
      </c>
      <c r="S5" s="30">
        <f t="shared" si="0"/>
        <v>253270.91999999998</v>
      </c>
      <c r="U5" s="27" t="s">
        <v>158</v>
      </c>
      <c r="V5" s="70">
        <f t="shared" si="1"/>
        <v>0</v>
      </c>
      <c r="W5" s="71">
        <f t="shared" si="2"/>
        <v>0</v>
      </c>
      <c r="X5" s="72">
        <f t="shared" si="3"/>
        <v>0</v>
      </c>
    </row>
    <row r="6" spans="1:24" ht="15" customHeight="1">
      <c r="A6" s="92">
        <v>4006004</v>
      </c>
      <c r="B6" s="92" t="s">
        <v>275</v>
      </c>
      <c r="C6" s="92">
        <v>221</v>
      </c>
      <c r="D6" s="92" t="s">
        <v>276</v>
      </c>
      <c r="E6" s="92">
        <v>42900</v>
      </c>
      <c r="F6" s="92" t="s">
        <v>156</v>
      </c>
      <c r="G6" s="92"/>
      <c r="H6" s="92"/>
      <c r="I6" s="93">
        <v>3000</v>
      </c>
      <c r="J6" s="203"/>
      <c r="K6" s="287" t="s">
        <v>157</v>
      </c>
      <c r="L6" s="94"/>
      <c r="M6" s="94"/>
      <c r="N6" s="94"/>
      <c r="O6" s="170"/>
      <c r="R6" s="22" t="s">
        <v>162</v>
      </c>
      <c r="S6" s="30">
        <f t="shared" si="0"/>
        <v>140855.68000000002</v>
      </c>
      <c r="U6" s="22" t="s">
        <v>162</v>
      </c>
      <c r="V6" s="70">
        <f t="shared" si="1"/>
        <v>0</v>
      </c>
      <c r="W6" s="71">
        <f t="shared" si="2"/>
        <v>0</v>
      </c>
      <c r="X6" s="72">
        <f t="shared" si="3"/>
        <v>0</v>
      </c>
    </row>
    <row r="7" spans="1:24" ht="15" customHeight="1">
      <c r="A7" s="92">
        <v>4006004</v>
      </c>
      <c r="B7" s="92" t="s">
        <v>275</v>
      </c>
      <c r="C7" s="92">
        <v>221</v>
      </c>
      <c r="D7" s="92" t="s">
        <v>276</v>
      </c>
      <c r="E7" s="92">
        <v>42900</v>
      </c>
      <c r="F7" s="92" t="s">
        <v>156</v>
      </c>
      <c r="G7" s="92"/>
      <c r="H7" s="92"/>
      <c r="I7" s="95">
        <v>21250</v>
      </c>
      <c r="J7" s="203"/>
      <c r="K7" s="95" t="s">
        <v>157</v>
      </c>
      <c r="L7" s="94"/>
      <c r="M7" s="94"/>
      <c r="N7" s="94"/>
      <c r="O7" s="170"/>
      <c r="R7" s="27" t="s">
        <v>154</v>
      </c>
      <c r="S7" s="30">
        <f t="shared" si="0"/>
        <v>1636765.32</v>
      </c>
      <c r="U7" s="27" t="s">
        <v>154</v>
      </c>
      <c r="V7" s="70">
        <f t="shared" si="1"/>
        <v>0</v>
      </c>
      <c r="W7" s="71">
        <f t="shared" si="2"/>
        <v>0</v>
      </c>
      <c r="X7" s="72">
        <f t="shared" si="3"/>
        <v>0</v>
      </c>
    </row>
    <row r="8" spans="1:24" ht="15" customHeight="1">
      <c r="A8" s="92">
        <v>4006004</v>
      </c>
      <c r="B8" s="92" t="s">
        <v>275</v>
      </c>
      <c r="C8" s="92">
        <v>221</v>
      </c>
      <c r="D8" s="92" t="s">
        <v>276</v>
      </c>
      <c r="E8" s="92">
        <v>101000</v>
      </c>
      <c r="F8" s="92" t="s">
        <v>160</v>
      </c>
      <c r="G8" s="92"/>
      <c r="H8" s="92"/>
      <c r="I8" s="95">
        <v>22579.96</v>
      </c>
      <c r="J8" s="203"/>
      <c r="K8" s="95" t="s">
        <v>155</v>
      </c>
      <c r="L8" s="94"/>
      <c r="M8" s="94"/>
      <c r="N8" s="94"/>
      <c r="O8" s="170"/>
      <c r="R8" s="22" t="s">
        <v>157</v>
      </c>
      <c r="S8" s="30">
        <f t="shared" si="0"/>
        <v>331815.2899999998</v>
      </c>
      <c r="U8" s="22" t="s">
        <v>157</v>
      </c>
      <c r="V8" s="70">
        <f t="shared" si="1"/>
        <v>0</v>
      </c>
      <c r="W8" s="71">
        <f t="shared" si="2"/>
        <v>0</v>
      </c>
      <c r="X8" s="72">
        <f t="shared" si="3"/>
        <v>0</v>
      </c>
    </row>
    <row r="9" spans="1:24" ht="15" customHeight="1">
      <c r="A9" s="92">
        <v>4006004</v>
      </c>
      <c r="B9" s="92" t="s">
        <v>275</v>
      </c>
      <c r="C9" s="92">
        <v>221</v>
      </c>
      <c r="D9" s="92" t="s">
        <v>276</v>
      </c>
      <c r="E9" s="92">
        <v>101000</v>
      </c>
      <c r="F9" s="92" t="s">
        <v>160</v>
      </c>
      <c r="G9" s="92"/>
      <c r="H9" s="92"/>
      <c r="I9" s="93">
        <v>22579.96</v>
      </c>
      <c r="J9" s="203"/>
      <c r="K9" s="95" t="s">
        <v>155</v>
      </c>
      <c r="L9" s="94"/>
      <c r="M9" s="94"/>
      <c r="N9" s="94"/>
      <c r="O9" s="170"/>
      <c r="R9" s="27" t="s">
        <v>163</v>
      </c>
      <c r="S9" s="30">
        <f t="shared" si="0"/>
        <v>-42255.37</v>
      </c>
      <c r="U9" s="27" t="s">
        <v>163</v>
      </c>
      <c r="V9" s="70">
        <f t="shared" si="1"/>
        <v>0</v>
      </c>
      <c r="W9" s="71">
        <f t="shared" si="2"/>
        <v>0</v>
      </c>
      <c r="X9" s="72">
        <f t="shared" si="3"/>
        <v>0</v>
      </c>
    </row>
    <row r="10" spans="1:24" ht="15" customHeight="1">
      <c r="A10" s="92">
        <v>4006004</v>
      </c>
      <c r="B10" s="92" t="s">
        <v>275</v>
      </c>
      <c r="C10" s="92">
        <v>221</v>
      </c>
      <c r="D10" s="92" t="s">
        <v>276</v>
      </c>
      <c r="E10" s="92">
        <v>101000</v>
      </c>
      <c r="F10" s="92" t="s">
        <v>160</v>
      </c>
      <c r="G10" s="92"/>
      <c r="H10" s="92"/>
      <c r="I10" s="93">
        <v>22579.96</v>
      </c>
      <c r="J10" s="203"/>
      <c r="K10" s="95" t="s">
        <v>155</v>
      </c>
      <c r="L10" s="94"/>
      <c r="M10" s="94"/>
      <c r="N10" s="94"/>
      <c r="O10" s="170"/>
      <c r="R10" s="22" t="s">
        <v>164</v>
      </c>
      <c r="S10" s="30">
        <f t="shared" si="0"/>
        <v>-307565.28999999992</v>
      </c>
      <c r="U10" s="22" t="s">
        <v>164</v>
      </c>
      <c r="V10" s="70">
        <f t="shared" si="1"/>
        <v>0</v>
      </c>
      <c r="W10" s="71">
        <f t="shared" si="2"/>
        <v>0</v>
      </c>
      <c r="X10" s="72">
        <f t="shared" si="3"/>
        <v>0</v>
      </c>
    </row>
    <row r="11" spans="1:24" ht="15" customHeight="1">
      <c r="A11" s="92">
        <v>4006004</v>
      </c>
      <c r="B11" s="92" t="s">
        <v>275</v>
      </c>
      <c r="C11" s="92">
        <v>221</v>
      </c>
      <c r="D11" s="92" t="s">
        <v>276</v>
      </c>
      <c r="E11" s="92">
        <v>101000</v>
      </c>
      <c r="F11" s="92" t="s">
        <v>160</v>
      </c>
      <c r="G11" s="92"/>
      <c r="H11" s="92"/>
      <c r="I11" s="93">
        <v>22579.96</v>
      </c>
      <c r="J11" s="203"/>
      <c r="K11" s="95" t="s">
        <v>155</v>
      </c>
      <c r="L11" s="94"/>
      <c r="M11" s="94"/>
      <c r="N11" s="94"/>
      <c r="O11" s="170"/>
      <c r="R11" s="27" t="s">
        <v>165</v>
      </c>
      <c r="S11" s="30">
        <f t="shared" si="0"/>
        <v>0</v>
      </c>
      <c r="U11" s="27" t="s">
        <v>165</v>
      </c>
      <c r="V11" s="70">
        <f t="shared" si="1"/>
        <v>0</v>
      </c>
      <c r="W11" s="71">
        <f t="shared" si="2"/>
        <v>0</v>
      </c>
      <c r="X11" s="72">
        <f t="shared" si="3"/>
        <v>0</v>
      </c>
    </row>
    <row r="12" spans="1:24" ht="15" customHeight="1">
      <c r="A12" s="92">
        <v>4006004</v>
      </c>
      <c r="B12" s="92" t="s">
        <v>275</v>
      </c>
      <c r="C12" s="92">
        <v>221</v>
      </c>
      <c r="D12" s="92" t="s">
        <v>276</v>
      </c>
      <c r="E12" s="92">
        <v>101000</v>
      </c>
      <c r="F12" s="92" t="s">
        <v>160</v>
      </c>
      <c r="G12" s="92"/>
      <c r="H12" s="92"/>
      <c r="I12" s="93">
        <v>22579.96</v>
      </c>
      <c r="J12" s="203"/>
      <c r="K12" s="95" t="s">
        <v>155</v>
      </c>
      <c r="L12" s="94"/>
      <c r="M12" s="94"/>
      <c r="N12" s="94"/>
      <c r="O12" s="170"/>
      <c r="R12" s="22" t="s">
        <v>166</v>
      </c>
      <c r="S12" s="30">
        <f t="shared" si="0"/>
        <v>-13324.48</v>
      </c>
      <c r="U12" s="22" t="s">
        <v>166</v>
      </c>
      <c r="V12" s="70">
        <f t="shared" si="1"/>
        <v>0</v>
      </c>
      <c r="W12" s="71">
        <f t="shared" si="2"/>
        <v>0</v>
      </c>
      <c r="X12" s="72">
        <f t="shared" si="3"/>
        <v>0</v>
      </c>
    </row>
    <row r="13" spans="1:24" ht="15" customHeight="1">
      <c r="A13" s="92">
        <v>4006004</v>
      </c>
      <c r="B13" s="92" t="s">
        <v>275</v>
      </c>
      <c r="C13" s="92">
        <v>221</v>
      </c>
      <c r="D13" s="92" t="s">
        <v>276</v>
      </c>
      <c r="E13" s="92">
        <v>101000</v>
      </c>
      <c r="F13" s="92" t="s">
        <v>160</v>
      </c>
      <c r="G13" s="92"/>
      <c r="H13" s="92"/>
      <c r="I13" s="93">
        <v>-8684.6</v>
      </c>
      <c r="J13" s="203"/>
      <c r="K13" s="95" t="s">
        <v>155</v>
      </c>
      <c r="L13" s="94"/>
      <c r="M13" s="94"/>
      <c r="N13" s="94"/>
      <c r="O13" s="170"/>
      <c r="R13" s="27" t="s">
        <v>167</v>
      </c>
      <c r="S13" s="30">
        <f t="shared" si="0"/>
        <v>0</v>
      </c>
      <c r="U13" s="27" t="s">
        <v>167</v>
      </c>
      <c r="V13" s="70">
        <f t="shared" si="1"/>
        <v>0</v>
      </c>
      <c r="W13" s="71">
        <f t="shared" si="2"/>
        <v>0</v>
      </c>
      <c r="X13" s="72">
        <f t="shared" si="3"/>
        <v>0</v>
      </c>
    </row>
    <row r="14" spans="1:24" ht="15" customHeight="1">
      <c r="A14" s="92">
        <v>4006004</v>
      </c>
      <c r="B14" s="92" t="s">
        <v>275</v>
      </c>
      <c r="C14" s="92">
        <v>221</v>
      </c>
      <c r="D14" s="92" t="s">
        <v>276</v>
      </c>
      <c r="E14" s="92">
        <v>101000</v>
      </c>
      <c r="F14" s="92" t="s">
        <v>160</v>
      </c>
      <c r="G14" s="92"/>
      <c r="H14" s="92"/>
      <c r="I14" s="93">
        <v>23632.39</v>
      </c>
      <c r="J14" s="203"/>
      <c r="K14" s="95" t="s">
        <v>155</v>
      </c>
      <c r="L14" s="94"/>
      <c r="M14" s="94"/>
      <c r="N14" s="94"/>
      <c r="O14" s="170"/>
      <c r="R14" s="22" t="s">
        <v>168</v>
      </c>
      <c r="S14" s="30">
        <f t="shared" si="0"/>
        <v>0</v>
      </c>
      <c r="U14" s="22" t="s">
        <v>168</v>
      </c>
      <c r="V14" s="70">
        <f t="shared" si="1"/>
        <v>0</v>
      </c>
      <c r="W14" s="71">
        <f t="shared" si="2"/>
        <v>0</v>
      </c>
      <c r="X14" s="72">
        <f t="shared" si="3"/>
        <v>0</v>
      </c>
    </row>
    <row r="15" spans="1:24" ht="15" customHeight="1">
      <c r="A15" s="92">
        <v>4006004</v>
      </c>
      <c r="B15" s="92" t="s">
        <v>275</v>
      </c>
      <c r="C15" s="92">
        <v>221</v>
      </c>
      <c r="D15" s="92" t="s">
        <v>276</v>
      </c>
      <c r="E15" s="92">
        <v>101000</v>
      </c>
      <c r="F15" s="92" t="s">
        <v>160</v>
      </c>
      <c r="G15" s="92"/>
      <c r="H15" s="92"/>
      <c r="I15" s="93">
        <v>23231.47</v>
      </c>
      <c r="J15" s="203"/>
      <c r="K15" s="95" t="s">
        <v>155</v>
      </c>
      <c r="L15" s="94"/>
      <c r="M15" s="94"/>
      <c r="N15" s="94"/>
      <c r="O15" s="170"/>
      <c r="R15" s="27" t="s">
        <v>161</v>
      </c>
      <c r="S15" s="30">
        <f t="shared" si="0"/>
        <v>0</v>
      </c>
      <c r="U15" s="27" t="s">
        <v>161</v>
      </c>
      <c r="V15" s="70">
        <f t="shared" si="1"/>
        <v>0</v>
      </c>
      <c r="W15" s="71">
        <f t="shared" si="2"/>
        <v>0</v>
      </c>
      <c r="X15" s="72">
        <f t="shared" si="3"/>
        <v>0</v>
      </c>
    </row>
    <row r="16" spans="1:24" ht="15" customHeight="1">
      <c r="A16" s="92">
        <v>4006004</v>
      </c>
      <c r="B16" s="92" t="s">
        <v>275</v>
      </c>
      <c r="C16" s="92">
        <v>221</v>
      </c>
      <c r="D16" s="92" t="s">
        <v>276</v>
      </c>
      <c r="E16" s="92">
        <v>101000</v>
      </c>
      <c r="F16" s="92" t="s">
        <v>160</v>
      </c>
      <c r="G16" s="92"/>
      <c r="H16" s="92"/>
      <c r="I16" s="93">
        <v>23231.47</v>
      </c>
      <c r="J16" s="203"/>
      <c r="K16" s="95" t="s">
        <v>155</v>
      </c>
      <c r="L16" s="94"/>
      <c r="M16" s="94"/>
      <c r="N16" s="94"/>
      <c r="O16" s="170"/>
      <c r="R16" s="57" t="s">
        <v>169</v>
      </c>
      <c r="S16" s="30">
        <f t="shared" si="0"/>
        <v>0</v>
      </c>
      <c r="U16" s="57" t="s">
        <v>169</v>
      </c>
      <c r="V16" s="70">
        <f t="shared" si="1"/>
        <v>0</v>
      </c>
      <c r="W16" s="71">
        <f t="shared" si="2"/>
        <v>0</v>
      </c>
      <c r="X16" s="72">
        <f t="shared" si="3"/>
        <v>0</v>
      </c>
    </row>
    <row r="17" spans="1:24" ht="15" customHeight="1">
      <c r="A17" s="92">
        <v>4006004</v>
      </c>
      <c r="B17" s="92" t="s">
        <v>275</v>
      </c>
      <c r="C17" s="92">
        <v>221</v>
      </c>
      <c r="D17" s="92" t="s">
        <v>276</v>
      </c>
      <c r="E17" s="92">
        <v>101000</v>
      </c>
      <c r="F17" s="92" t="s">
        <v>160</v>
      </c>
      <c r="G17" s="92"/>
      <c r="H17" s="92"/>
      <c r="I17" s="93">
        <v>17871.95</v>
      </c>
      <c r="J17" s="203"/>
      <c r="K17" s="95" t="s">
        <v>155</v>
      </c>
      <c r="L17" s="94"/>
      <c r="M17" s="94"/>
      <c r="N17" s="94"/>
      <c r="O17" s="170"/>
      <c r="R17" s="58" t="s">
        <v>170</v>
      </c>
      <c r="S17" s="30">
        <f t="shared" si="0"/>
        <v>0</v>
      </c>
      <c r="U17" s="58" t="s">
        <v>170</v>
      </c>
      <c r="V17" s="70">
        <f t="shared" si="1"/>
        <v>0</v>
      </c>
      <c r="W17" s="71">
        <f t="shared" si="2"/>
        <v>0</v>
      </c>
      <c r="X17" s="72">
        <f t="shared" si="3"/>
        <v>0</v>
      </c>
    </row>
    <row r="18" spans="1:24" ht="15" customHeight="1">
      <c r="A18" s="92">
        <v>4006004</v>
      </c>
      <c r="B18" s="92" t="s">
        <v>275</v>
      </c>
      <c r="C18" s="92">
        <v>221</v>
      </c>
      <c r="D18" s="92" t="s">
        <v>276</v>
      </c>
      <c r="E18" s="92">
        <v>101000</v>
      </c>
      <c r="F18" s="92" t="s">
        <v>160</v>
      </c>
      <c r="G18" s="92"/>
      <c r="H18" s="92"/>
      <c r="I18" s="93">
        <v>17871.95</v>
      </c>
      <c r="J18" s="203"/>
      <c r="K18" s="95" t="s">
        <v>155</v>
      </c>
      <c r="L18" s="94"/>
      <c r="M18" s="94"/>
      <c r="N18" s="94"/>
      <c r="O18" s="170"/>
      <c r="R18" s="58" t="s">
        <v>171</v>
      </c>
      <c r="S18" s="30">
        <f t="shared" si="0"/>
        <v>0</v>
      </c>
      <c r="U18" s="58" t="s">
        <v>171</v>
      </c>
      <c r="V18" s="70">
        <f t="shared" si="1"/>
        <v>0</v>
      </c>
      <c r="W18" s="71">
        <f t="shared" si="2"/>
        <v>0</v>
      </c>
      <c r="X18" s="72">
        <f t="shared" si="3"/>
        <v>0</v>
      </c>
    </row>
    <row r="19" spans="1:24" ht="15" customHeight="1">
      <c r="A19" s="92">
        <v>4006004</v>
      </c>
      <c r="B19" s="92" t="s">
        <v>275</v>
      </c>
      <c r="C19" s="92">
        <v>221</v>
      </c>
      <c r="D19" s="92" t="s">
        <v>276</v>
      </c>
      <c r="E19" s="92">
        <v>101000</v>
      </c>
      <c r="F19" s="92" t="s">
        <v>160</v>
      </c>
      <c r="G19" s="92"/>
      <c r="H19" s="92"/>
      <c r="I19" s="93">
        <v>17870.36</v>
      </c>
      <c r="J19" s="203"/>
      <c r="K19" s="95" t="s">
        <v>155</v>
      </c>
      <c r="L19" s="94"/>
      <c r="M19" s="94"/>
      <c r="N19" s="94"/>
      <c r="O19" s="170"/>
      <c r="R19" s="58" t="s">
        <v>172</v>
      </c>
      <c r="S19" s="30">
        <f t="shared" si="0"/>
        <v>1661454.2100000002</v>
      </c>
      <c r="U19" s="58" t="s">
        <v>172</v>
      </c>
      <c r="V19" s="70">
        <f t="shared" si="1"/>
        <v>0</v>
      </c>
      <c r="W19" s="71">
        <f t="shared" si="2"/>
        <v>0</v>
      </c>
      <c r="X19" s="72">
        <f t="shared" si="3"/>
        <v>0</v>
      </c>
    </row>
    <row r="20" spans="1:24" ht="15" customHeight="1">
      <c r="A20" s="92">
        <v>4006003</v>
      </c>
      <c r="B20" s="92" t="s">
        <v>278</v>
      </c>
      <c r="C20" s="92">
        <v>221</v>
      </c>
      <c r="D20" s="92" t="s">
        <v>276</v>
      </c>
      <c r="E20" s="92">
        <v>101000</v>
      </c>
      <c r="F20" s="92" t="s">
        <v>160</v>
      </c>
      <c r="G20" s="92"/>
      <c r="H20" s="92"/>
      <c r="I20" s="95">
        <v>20976.99</v>
      </c>
      <c r="J20" s="203"/>
      <c r="K20" s="95" t="s">
        <v>155</v>
      </c>
      <c r="L20" s="94"/>
      <c r="M20" s="94"/>
      <c r="N20" s="94"/>
      <c r="O20" s="170"/>
      <c r="R20" s="58" t="s">
        <v>173</v>
      </c>
      <c r="S20" s="30">
        <f t="shared" si="0"/>
        <v>0</v>
      </c>
      <c r="U20" s="58" t="s">
        <v>173</v>
      </c>
      <c r="V20" s="70">
        <f t="shared" si="1"/>
        <v>0</v>
      </c>
      <c r="W20" s="71">
        <f t="shared" si="2"/>
        <v>0</v>
      </c>
      <c r="X20" s="72">
        <f t="shared" si="3"/>
        <v>0</v>
      </c>
    </row>
    <row r="21" spans="1:24" ht="15" customHeight="1">
      <c r="A21" s="92">
        <v>4006004</v>
      </c>
      <c r="B21" s="92" t="s">
        <v>275</v>
      </c>
      <c r="C21" s="92">
        <v>221</v>
      </c>
      <c r="D21" s="92" t="s">
        <v>276</v>
      </c>
      <c r="E21" s="92">
        <v>101000</v>
      </c>
      <c r="F21" s="92" t="s">
        <v>160</v>
      </c>
      <c r="G21" s="92"/>
      <c r="H21" s="92"/>
      <c r="I21" s="95">
        <v>27254.03</v>
      </c>
      <c r="J21" s="203"/>
      <c r="K21" s="95" t="s">
        <v>155</v>
      </c>
      <c r="L21" s="94"/>
      <c r="M21" s="94"/>
      <c r="N21" s="94"/>
      <c r="O21" s="170"/>
      <c r="R21" s="58" t="s">
        <v>174</v>
      </c>
      <c r="S21" s="30">
        <f t="shared" si="0"/>
        <v>0</v>
      </c>
      <c r="U21" s="58" t="s">
        <v>174</v>
      </c>
      <c r="V21" s="70">
        <f t="shared" si="1"/>
        <v>0</v>
      </c>
      <c r="W21" s="71">
        <f t="shared" si="2"/>
        <v>0</v>
      </c>
      <c r="X21" s="72">
        <f t="shared" si="3"/>
        <v>0</v>
      </c>
    </row>
    <row r="22" spans="1:24" ht="15" customHeight="1">
      <c r="A22" s="92">
        <v>4006003</v>
      </c>
      <c r="B22" s="92" t="s">
        <v>278</v>
      </c>
      <c r="C22" s="92">
        <v>221</v>
      </c>
      <c r="D22" s="92" t="s">
        <v>276</v>
      </c>
      <c r="E22" s="92">
        <v>101004</v>
      </c>
      <c r="F22" s="92" t="s">
        <v>279</v>
      </c>
      <c r="G22" s="92"/>
      <c r="H22" s="92"/>
      <c r="I22" s="95">
        <v>3545.49</v>
      </c>
      <c r="J22" s="203"/>
      <c r="K22" s="95" t="s">
        <v>155</v>
      </c>
      <c r="L22" s="94"/>
      <c r="M22" s="94"/>
      <c r="N22" s="94"/>
      <c r="O22" s="170"/>
      <c r="R22" s="58" t="s">
        <v>83</v>
      </c>
      <c r="S22" s="30">
        <f t="shared" si="0"/>
        <v>0</v>
      </c>
      <c r="U22" s="58" t="s">
        <v>83</v>
      </c>
      <c r="V22" s="70">
        <f t="shared" si="1"/>
        <v>0</v>
      </c>
      <c r="W22" s="71">
        <f t="shared" si="2"/>
        <v>0</v>
      </c>
      <c r="X22" s="72">
        <f t="shared" si="3"/>
        <v>0</v>
      </c>
    </row>
    <row r="23" spans="1:24" ht="15" customHeight="1">
      <c r="A23" s="92">
        <v>4006003</v>
      </c>
      <c r="B23" s="92" t="s">
        <v>278</v>
      </c>
      <c r="C23" s="92">
        <v>221</v>
      </c>
      <c r="D23" s="92" t="s">
        <v>276</v>
      </c>
      <c r="E23" s="92">
        <v>101021</v>
      </c>
      <c r="F23" s="92" t="s">
        <v>280</v>
      </c>
      <c r="G23" s="92"/>
      <c r="H23" s="92"/>
      <c r="I23" s="93">
        <v>263.42</v>
      </c>
      <c r="J23" s="203"/>
      <c r="K23" s="95" t="s">
        <v>155</v>
      </c>
      <c r="L23" s="94"/>
      <c r="M23" s="94"/>
      <c r="N23" s="94"/>
      <c r="O23" s="170"/>
      <c r="R23" s="58"/>
      <c r="S23" s="30">
        <f t="shared" si="0"/>
        <v>0</v>
      </c>
      <c r="U23" s="58"/>
      <c r="V23" s="70">
        <f t="shared" si="1"/>
        <v>0</v>
      </c>
      <c r="W23" s="71">
        <f t="shared" si="2"/>
        <v>0</v>
      </c>
      <c r="X23" s="72">
        <f t="shared" si="3"/>
        <v>0</v>
      </c>
    </row>
    <row r="24" spans="1:24" ht="15" customHeight="1">
      <c r="A24" s="92">
        <v>4006004</v>
      </c>
      <c r="B24" s="92" t="s">
        <v>275</v>
      </c>
      <c r="C24" s="92">
        <v>221</v>
      </c>
      <c r="D24" s="92" t="s">
        <v>276</v>
      </c>
      <c r="E24" s="92">
        <v>101021</v>
      </c>
      <c r="F24" s="92" t="s">
        <v>280</v>
      </c>
      <c r="G24" s="92"/>
      <c r="H24" s="92"/>
      <c r="I24" s="93">
        <v>325.14</v>
      </c>
      <c r="J24" s="203"/>
      <c r="K24" s="95" t="s">
        <v>155</v>
      </c>
      <c r="L24" s="94"/>
      <c r="M24" s="94"/>
      <c r="N24" s="94"/>
      <c r="O24" s="170"/>
      <c r="R24" s="58"/>
      <c r="S24" s="30">
        <f t="shared" si="0"/>
        <v>0</v>
      </c>
      <c r="U24" s="58"/>
      <c r="V24" s="70">
        <f t="shared" si="1"/>
        <v>0</v>
      </c>
      <c r="W24" s="71">
        <f t="shared" si="2"/>
        <v>0</v>
      </c>
      <c r="X24" s="72">
        <f t="shared" si="3"/>
        <v>0</v>
      </c>
    </row>
    <row r="25" spans="1:24" ht="15" customHeight="1">
      <c r="A25" s="92">
        <v>4006004</v>
      </c>
      <c r="B25" s="92" t="s">
        <v>275</v>
      </c>
      <c r="C25" s="92">
        <v>221</v>
      </c>
      <c r="D25" s="92" t="s">
        <v>276</v>
      </c>
      <c r="E25" s="92">
        <v>101022</v>
      </c>
      <c r="F25" s="92" t="s">
        <v>281</v>
      </c>
      <c r="G25" s="92"/>
      <c r="H25" s="92"/>
      <c r="I25" s="93">
        <v>281.77999999999997</v>
      </c>
      <c r="J25" s="203"/>
      <c r="K25" s="95" t="s">
        <v>155</v>
      </c>
      <c r="L25" s="94"/>
      <c r="M25" s="94"/>
      <c r="N25" s="94"/>
      <c r="O25" s="170"/>
      <c r="R25" s="58"/>
      <c r="S25" s="30">
        <f t="shared" si="0"/>
        <v>0</v>
      </c>
      <c r="U25" s="58"/>
      <c r="V25" s="70">
        <f t="shared" si="1"/>
        <v>0</v>
      </c>
      <c r="W25" s="71">
        <f t="shared" si="2"/>
        <v>0</v>
      </c>
      <c r="X25" s="72">
        <f t="shared" si="3"/>
        <v>0</v>
      </c>
    </row>
    <row r="26" spans="1:24" ht="15" customHeight="1">
      <c r="A26" s="92">
        <v>4006004</v>
      </c>
      <c r="B26" s="92" t="s">
        <v>275</v>
      </c>
      <c r="C26" s="92">
        <v>221</v>
      </c>
      <c r="D26" s="92" t="s">
        <v>276</v>
      </c>
      <c r="E26" s="92">
        <v>101025</v>
      </c>
      <c r="F26" s="92" t="s">
        <v>282</v>
      </c>
      <c r="G26" s="92"/>
      <c r="H26" s="92"/>
      <c r="I26" s="93">
        <v>3864.59</v>
      </c>
      <c r="J26" s="203"/>
      <c r="K26" s="95" t="s">
        <v>155</v>
      </c>
      <c r="L26" s="94"/>
      <c r="M26" s="94"/>
      <c r="N26" s="94"/>
      <c r="O26" s="170"/>
      <c r="R26" s="58"/>
      <c r="S26" s="30">
        <f t="shared" si="0"/>
        <v>0</v>
      </c>
      <c r="U26" s="58"/>
      <c r="V26" s="70">
        <f t="shared" si="1"/>
        <v>0</v>
      </c>
      <c r="W26" s="71">
        <f t="shared" si="2"/>
        <v>0</v>
      </c>
      <c r="X26" s="72">
        <f t="shared" si="3"/>
        <v>0</v>
      </c>
    </row>
    <row r="27" spans="1:24" ht="15" customHeight="1">
      <c r="A27" s="92">
        <v>4006004</v>
      </c>
      <c r="B27" s="92" t="s">
        <v>275</v>
      </c>
      <c r="C27" s="92">
        <v>221</v>
      </c>
      <c r="D27" s="92" t="s">
        <v>276</v>
      </c>
      <c r="E27" s="92">
        <v>104000</v>
      </c>
      <c r="F27" s="92" t="s">
        <v>189</v>
      </c>
      <c r="G27" s="92"/>
      <c r="H27" s="92"/>
      <c r="I27" s="93">
        <v>1337.25</v>
      </c>
      <c r="J27" s="203"/>
      <c r="K27" s="95" t="s">
        <v>155</v>
      </c>
      <c r="L27" s="94"/>
      <c r="M27" s="94"/>
      <c r="N27" s="94"/>
      <c r="O27" s="170"/>
      <c r="R27" s="58"/>
      <c r="S27" s="30">
        <f t="shared" si="0"/>
        <v>0</v>
      </c>
      <c r="U27" s="58"/>
      <c r="V27" s="70">
        <f t="shared" si="1"/>
        <v>0</v>
      </c>
      <c r="W27" s="71">
        <f t="shared" si="2"/>
        <v>0</v>
      </c>
      <c r="X27" s="72">
        <f t="shared" si="3"/>
        <v>0</v>
      </c>
    </row>
    <row r="28" spans="1:24" ht="15" customHeight="1">
      <c r="A28" s="92">
        <v>4006003</v>
      </c>
      <c r="B28" s="92" t="s">
        <v>278</v>
      </c>
      <c r="C28" s="92">
        <v>221</v>
      </c>
      <c r="D28" s="92" t="s">
        <v>276</v>
      </c>
      <c r="E28" s="92">
        <v>107000</v>
      </c>
      <c r="F28" s="92" t="s">
        <v>283</v>
      </c>
      <c r="G28" s="92"/>
      <c r="H28" s="92"/>
      <c r="I28" s="93">
        <v>158738.35</v>
      </c>
      <c r="J28" s="203"/>
      <c r="K28" s="95" t="s">
        <v>155</v>
      </c>
      <c r="L28" s="94"/>
      <c r="M28" s="94"/>
      <c r="N28" s="94"/>
      <c r="O28" s="170"/>
    </row>
    <row r="29" spans="1:24" ht="15" customHeight="1">
      <c r="A29" s="92">
        <v>4006008</v>
      </c>
      <c r="B29" s="92" t="s">
        <v>284</v>
      </c>
      <c r="C29" s="92">
        <v>221</v>
      </c>
      <c r="D29" s="92" t="s">
        <v>276</v>
      </c>
      <c r="E29" s="92">
        <v>107500</v>
      </c>
      <c r="F29" s="92" t="s">
        <v>285</v>
      </c>
      <c r="G29" s="92"/>
      <c r="H29" s="92"/>
      <c r="I29" s="95">
        <v>39894.39</v>
      </c>
      <c r="J29" s="203"/>
      <c r="K29" s="287" t="s">
        <v>155</v>
      </c>
      <c r="L29" s="94"/>
      <c r="M29" s="94"/>
      <c r="N29" s="94"/>
      <c r="O29" s="170"/>
      <c r="R29" s="180" t="s">
        <v>286</v>
      </c>
      <c r="S29" s="181" cm="1">
        <f t="array" ref="S29">SUMPRODUCT(ABS(J4:J19343))</f>
        <v>0</v>
      </c>
    </row>
    <row r="30" spans="1:24" ht="15" customHeight="1">
      <c r="A30" s="92">
        <v>4006008</v>
      </c>
      <c r="B30" s="92" t="s">
        <v>284</v>
      </c>
      <c r="C30" s="92">
        <v>221</v>
      </c>
      <c r="D30" s="92" t="s">
        <v>276</v>
      </c>
      <c r="E30" s="92">
        <v>107500</v>
      </c>
      <c r="F30" s="92" t="s">
        <v>285</v>
      </c>
      <c r="G30" s="92"/>
      <c r="H30" s="92"/>
      <c r="I30" s="93">
        <v>39894.39</v>
      </c>
      <c r="J30" s="203"/>
      <c r="K30" s="95" t="s">
        <v>155</v>
      </c>
      <c r="L30" s="94"/>
      <c r="M30" s="94"/>
      <c r="N30" s="94"/>
      <c r="O30" s="170"/>
      <c r="R30" s="182" t="s">
        <v>176</v>
      </c>
      <c r="S30" s="183">
        <f>SUMIFS($I$4:$I$49343,$I$4:$I$49343,"&lt;&gt;",$K$4:$K$49343,"")</f>
        <v>0</v>
      </c>
    </row>
    <row r="31" spans="1:24" ht="15" customHeight="1">
      <c r="A31" s="92">
        <v>4006008</v>
      </c>
      <c r="B31" s="92" t="s">
        <v>284</v>
      </c>
      <c r="C31" s="92">
        <v>221</v>
      </c>
      <c r="D31" s="92" t="s">
        <v>276</v>
      </c>
      <c r="E31" s="92">
        <v>107500</v>
      </c>
      <c r="F31" s="92" t="s">
        <v>285</v>
      </c>
      <c r="G31" s="92"/>
      <c r="H31" s="92"/>
      <c r="I31" s="95">
        <v>39894.39</v>
      </c>
      <c r="J31" s="203"/>
      <c r="K31" s="95" t="s">
        <v>155</v>
      </c>
      <c r="L31" s="94"/>
      <c r="M31" s="94"/>
      <c r="N31" s="94"/>
      <c r="O31" s="170"/>
    </row>
    <row r="32" spans="1:24" ht="15" customHeight="1">
      <c r="A32" s="92">
        <v>4006008</v>
      </c>
      <c r="B32" s="92" t="s">
        <v>284</v>
      </c>
      <c r="C32" s="92">
        <v>221</v>
      </c>
      <c r="D32" s="92" t="s">
        <v>276</v>
      </c>
      <c r="E32" s="92">
        <v>107500</v>
      </c>
      <c r="F32" s="92" t="s">
        <v>285</v>
      </c>
      <c r="G32" s="92"/>
      <c r="H32" s="92"/>
      <c r="I32" s="93">
        <v>39894.39</v>
      </c>
      <c r="J32" s="203"/>
      <c r="K32" s="95" t="s">
        <v>155</v>
      </c>
      <c r="L32" s="94"/>
      <c r="M32" s="94"/>
      <c r="N32" s="94"/>
      <c r="O32" s="170"/>
      <c r="R32" s="179"/>
      <c r="S32" s="179"/>
      <c r="T32" s="175"/>
    </row>
    <row r="33" spans="1:18" ht="15" customHeight="1">
      <c r="A33" s="92">
        <v>4006008</v>
      </c>
      <c r="B33" s="92" t="s">
        <v>284</v>
      </c>
      <c r="C33" s="92">
        <v>221</v>
      </c>
      <c r="D33" s="92" t="s">
        <v>276</v>
      </c>
      <c r="E33" s="92">
        <v>107500</v>
      </c>
      <c r="F33" s="92" t="s">
        <v>285</v>
      </c>
      <c r="G33" s="92"/>
      <c r="H33" s="92"/>
      <c r="I33" s="93">
        <v>39894.39</v>
      </c>
      <c r="J33" s="203"/>
      <c r="K33" s="95" t="s">
        <v>155</v>
      </c>
      <c r="L33" s="94"/>
      <c r="M33" s="94"/>
      <c r="N33" s="94"/>
      <c r="O33" s="170"/>
      <c r="R33" s="178" t="s">
        <v>178</v>
      </c>
    </row>
    <row r="34" spans="1:18" ht="15" customHeight="1">
      <c r="A34" s="92">
        <v>4006008</v>
      </c>
      <c r="B34" s="92" t="s">
        <v>284</v>
      </c>
      <c r="C34" s="92">
        <v>221</v>
      </c>
      <c r="D34" s="92" t="s">
        <v>276</v>
      </c>
      <c r="E34" s="92">
        <v>107500</v>
      </c>
      <c r="F34" s="92" t="s">
        <v>285</v>
      </c>
      <c r="G34" s="92"/>
      <c r="H34" s="92"/>
      <c r="I34" s="93">
        <v>-6137.6</v>
      </c>
      <c r="J34" s="203"/>
      <c r="K34" s="95" t="s">
        <v>155</v>
      </c>
      <c r="L34" s="94"/>
      <c r="M34" s="94"/>
      <c r="N34" s="94"/>
      <c r="O34" s="170"/>
    </row>
    <row r="35" spans="1:18" ht="15" customHeight="1">
      <c r="A35" s="92">
        <v>4006008</v>
      </c>
      <c r="B35" s="92" t="s">
        <v>284</v>
      </c>
      <c r="C35" s="92">
        <v>221</v>
      </c>
      <c r="D35" s="92" t="s">
        <v>276</v>
      </c>
      <c r="E35" s="92">
        <v>107500</v>
      </c>
      <c r="F35" s="92" t="s">
        <v>285</v>
      </c>
      <c r="G35" s="92"/>
      <c r="H35" s="92"/>
      <c r="I35" s="93">
        <v>42191.23</v>
      </c>
      <c r="J35" s="203"/>
      <c r="K35" s="95" t="s">
        <v>155</v>
      </c>
      <c r="L35" s="94"/>
      <c r="M35" s="94"/>
      <c r="N35" s="94"/>
      <c r="O35" s="170"/>
    </row>
    <row r="36" spans="1:18" ht="15" customHeight="1">
      <c r="A36" s="92">
        <v>4006008</v>
      </c>
      <c r="B36" s="92" t="s">
        <v>284</v>
      </c>
      <c r="C36" s="92">
        <v>221</v>
      </c>
      <c r="D36" s="92" t="s">
        <v>276</v>
      </c>
      <c r="E36" s="92">
        <v>107500</v>
      </c>
      <c r="F36" s="92" t="s">
        <v>285</v>
      </c>
      <c r="G36" s="92"/>
      <c r="H36" s="92"/>
      <c r="I36" s="93">
        <v>41138.519999999997</v>
      </c>
      <c r="J36" s="203"/>
      <c r="K36" s="95" t="s">
        <v>155</v>
      </c>
      <c r="L36" s="94"/>
      <c r="M36" s="94"/>
      <c r="N36" s="94"/>
      <c r="O36" s="170"/>
    </row>
    <row r="37" spans="1:18" ht="15" customHeight="1">
      <c r="A37" s="92">
        <v>4006008</v>
      </c>
      <c r="B37" s="92" t="s">
        <v>284</v>
      </c>
      <c r="C37" s="92">
        <v>221</v>
      </c>
      <c r="D37" s="92" t="s">
        <v>276</v>
      </c>
      <c r="E37" s="92">
        <v>107500</v>
      </c>
      <c r="F37" s="92" t="s">
        <v>285</v>
      </c>
      <c r="G37" s="92"/>
      <c r="H37" s="92"/>
      <c r="I37" s="93">
        <v>41138.519999999997</v>
      </c>
      <c r="J37" s="203"/>
      <c r="K37" s="95" t="s">
        <v>155</v>
      </c>
      <c r="L37" s="94"/>
      <c r="M37" s="94"/>
      <c r="N37" s="94"/>
      <c r="O37" s="170"/>
    </row>
    <row r="38" spans="1:18" ht="15" customHeight="1">
      <c r="A38" s="92">
        <v>4006008</v>
      </c>
      <c r="B38" s="92" t="s">
        <v>284</v>
      </c>
      <c r="C38" s="92">
        <v>221</v>
      </c>
      <c r="D38" s="92" t="s">
        <v>276</v>
      </c>
      <c r="E38" s="92">
        <v>107500</v>
      </c>
      <c r="F38" s="92" t="s">
        <v>285</v>
      </c>
      <c r="G38" s="92"/>
      <c r="H38" s="92"/>
      <c r="I38" s="95">
        <v>41138.519999999997</v>
      </c>
      <c r="J38" s="203"/>
      <c r="K38" s="44" t="s">
        <v>155</v>
      </c>
      <c r="L38" s="94"/>
      <c r="M38" s="94"/>
      <c r="N38" s="94"/>
      <c r="O38" s="170"/>
    </row>
    <row r="39" spans="1:18" ht="15" customHeight="1">
      <c r="A39" s="92">
        <v>4006008</v>
      </c>
      <c r="B39" s="92" t="s">
        <v>284</v>
      </c>
      <c r="C39" s="92">
        <v>221</v>
      </c>
      <c r="D39" s="92" t="s">
        <v>276</v>
      </c>
      <c r="E39" s="92">
        <v>107500</v>
      </c>
      <c r="F39" s="92" t="s">
        <v>285</v>
      </c>
      <c r="G39" s="92"/>
      <c r="H39" s="92"/>
      <c r="I39" s="95">
        <v>41138.519999999997</v>
      </c>
      <c r="J39" s="203"/>
      <c r="K39" s="44" t="s">
        <v>155</v>
      </c>
      <c r="L39" s="94"/>
      <c r="M39" s="94"/>
      <c r="N39" s="94"/>
      <c r="O39" s="170"/>
    </row>
    <row r="40" spans="1:18" ht="15" customHeight="1">
      <c r="A40" s="92">
        <v>4006008</v>
      </c>
      <c r="B40" s="92" t="s">
        <v>284</v>
      </c>
      <c r="C40" s="92">
        <v>221</v>
      </c>
      <c r="D40" s="92" t="s">
        <v>276</v>
      </c>
      <c r="E40" s="92">
        <v>107500</v>
      </c>
      <c r="F40" s="92" t="s">
        <v>285</v>
      </c>
      <c r="G40" s="92"/>
      <c r="H40" s="92"/>
      <c r="I40" s="95">
        <v>41138.519999999997</v>
      </c>
      <c r="J40" s="203"/>
      <c r="K40" s="44" t="s">
        <v>155</v>
      </c>
      <c r="L40" s="94"/>
      <c r="M40" s="94"/>
      <c r="N40" s="94"/>
      <c r="O40" s="170"/>
    </row>
    <row r="41" spans="1:18" ht="15" customHeight="1">
      <c r="A41" s="92">
        <v>4006008</v>
      </c>
      <c r="B41" s="92" t="s">
        <v>284</v>
      </c>
      <c r="C41" s="92">
        <v>221</v>
      </c>
      <c r="D41" s="92" t="s">
        <v>276</v>
      </c>
      <c r="E41" s="92">
        <v>107500</v>
      </c>
      <c r="F41" s="92" t="s">
        <v>285</v>
      </c>
      <c r="G41" s="92"/>
      <c r="H41" s="92"/>
      <c r="I41" s="93">
        <v>12748.62</v>
      </c>
      <c r="J41" s="203"/>
      <c r="K41" s="95" t="s">
        <v>155</v>
      </c>
      <c r="L41" s="94"/>
      <c r="M41" s="94"/>
      <c r="N41" s="94"/>
      <c r="O41" s="170"/>
    </row>
    <row r="42" spans="1:18" ht="15" customHeight="1">
      <c r="A42" s="92">
        <v>4006012</v>
      </c>
      <c r="B42" s="92" t="s">
        <v>287</v>
      </c>
      <c r="C42" s="92">
        <v>221</v>
      </c>
      <c r="D42" s="92" t="s">
        <v>276</v>
      </c>
      <c r="E42" s="92">
        <v>107500</v>
      </c>
      <c r="F42" s="92" t="s">
        <v>285</v>
      </c>
      <c r="G42" s="92"/>
      <c r="H42" s="92"/>
      <c r="I42" s="93">
        <v>21713.74</v>
      </c>
      <c r="J42" s="203"/>
      <c r="K42" s="95" t="s">
        <v>155</v>
      </c>
      <c r="L42" s="94"/>
      <c r="M42" s="94"/>
      <c r="N42" s="94"/>
      <c r="O42" s="170"/>
    </row>
    <row r="43" spans="1:18" ht="15" customHeight="1">
      <c r="A43" s="92">
        <v>4006004</v>
      </c>
      <c r="B43" s="92" t="s">
        <v>275</v>
      </c>
      <c r="C43" s="92">
        <v>221</v>
      </c>
      <c r="D43" s="92" t="s">
        <v>276</v>
      </c>
      <c r="E43" s="92">
        <v>109002</v>
      </c>
      <c r="F43" s="92" t="s">
        <v>196</v>
      </c>
      <c r="G43" s="92"/>
      <c r="H43" s="92"/>
      <c r="I43" s="93">
        <v>3081.78</v>
      </c>
      <c r="J43" s="203"/>
      <c r="K43" s="95" t="s">
        <v>158</v>
      </c>
      <c r="L43" s="94"/>
      <c r="M43" s="94"/>
      <c r="N43" s="94"/>
      <c r="O43" s="170"/>
    </row>
    <row r="44" spans="1:18" ht="15" customHeight="1">
      <c r="A44" s="92">
        <v>4006008</v>
      </c>
      <c r="B44" s="92" t="s">
        <v>284</v>
      </c>
      <c r="C44" s="92">
        <v>221</v>
      </c>
      <c r="D44" s="92" t="s">
        <v>276</v>
      </c>
      <c r="E44" s="92">
        <v>109002</v>
      </c>
      <c r="F44" s="92" t="s">
        <v>196</v>
      </c>
      <c r="G44" s="92"/>
      <c r="H44" s="92"/>
      <c r="I44" s="93">
        <v>5556.71</v>
      </c>
      <c r="J44" s="203"/>
      <c r="K44" s="95" t="s">
        <v>158</v>
      </c>
      <c r="L44" s="94"/>
      <c r="M44" s="94"/>
      <c r="N44" s="94"/>
      <c r="O44" s="170"/>
    </row>
    <row r="45" spans="1:18" ht="15" customHeight="1">
      <c r="A45" s="92">
        <v>4006004</v>
      </c>
      <c r="B45" s="92" t="s">
        <v>275</v>
      </c>
      <c r="C45" s="92">
        <v>221</v>
      </c>
      <c r="D45" s="92" t="s">
        <v>276</v>
      </c>
      <c r="E45" s="92">
        <v>109002</v>
      </c>
      <c r="F45" s="92" t="s">
        <v>196</v>
      </c>
      <c r="G45" s="92"/>
      <c r="H45" s="92"/>
      <c r="I45" s="93">
        <v>-10476.42</v>
      </c>
      <c r="J45" s="203"/>
      <c r="K45" s="95" t="s">
        <v>158</v>
      </c>
      <c r="L45" s="94"/>
      <c r="M45" s="94"/>
      <c r="N45" s="94"/>
      <c r="O45" s="170"/>
    </row>
    <row r="46" spans="1:18" ht="15" customHeight="1">
      <c r="A46" s="92">
        <v>4006004</v>
      </c>
      <c r="B46" s="92" t="s">
        <v>275</v>
      </c>
      <c r="C46" s="92">
        <v>221</v>
      </c>
      <c r="D46" s="92" t="s">
        <v>276</v>
      </c>
      <c r="E46" s="92">
        <v>109002</v>
      </c>
      <c r="F46" s="92" t="s">
        <v>196</v>
      </c>
      <c r="G46" s="92"/>
      <c r="H46" s="92"/>
      <c r="I46" s="93">
        <v>10476.42</v>
      </c>
      <c r="J46" s="203"/>
      <c r="K46" s="95" t="s">
        <v>158</v>
      </c>
      <c r="L46" s="94"/>
      <c r="M46" s="94"/>
      <c r="N46" s="94"/>
      <c r="O46" s="170"/>
    </row>
    <row r="47" spans="1:18" ht="15" customHeight="1">
      <c r="A47" s="92">
        <v>4006008</v>
      </c>
      <c r="B47" s="92" t="s">
        <v>284</v>
      </c>
      <c r="C47" s="92">
        <v>221</v>
      </c>
      <c r="D47" s="92" t="s">
        <v>276</v>
      </c>
      <c r="E47" s="92">
        <v>109002</v>
      </c>
      <c r="F47" s="92" t="s">
        <v>196</v>
      </c>
      <c r="G47" s="92"/>
      <c r="H47" s="92"/>
      <c r="I47" s="93">
        <v>22617.43</v>
      </c>
      <c r="J47" s="203"/>
      <c r="K47" s="95" t="s">
        <v>158</v>
      </c>
      <c r="L47" s="94"/>
      <c r="M47" s="94"/>
      <c r="N47" s="94"/>
      <c r="O47" s="170"/>
    </row>
    <row r="48" spans="1:18" ht="15" customHeight="1">
      <c r="A48" s="92">
        <v>4006008</v>
      </c>
      <c r="B48" s="92" t="s">
        <v>284</v>
      </c>
      <c r="C48" s="92">
        <v>221</v>
      </c>
      <c r="D48" s="92" t="s">
        <v>276</v>
      </c>
      <c r="E48" s="92">
        <v>109002</v>
      </c>
      <c r="F48" s="92" t="s">
        <v>196</v>
      </c>
      <c r="G48" s="92"/>
      <c r="H48" s="92"/>
      <c r="I48" s="93">
        <v>5556.71</v>
      </c>
      <c r="J48" s="203"/>
      <c r="K48" s="95" t="s">
        <v>158</v>
      </c>
      <c r="L48" s="94"/>
      <c r="M48" s="94"/>
      <c r="N48" s="94"/>
      <c r="O48" s="170"/>
    </row>
    <row r="49" spans="1:15" ht="15" customHeight="1">
      <c r="A49" s="92">
        <v>4006004</v>
      </c>
      <c r="B49" s="92" t="s">
        <v>275</v>
      </c>
      <c r="C49" s="92">
        <v>221</v>
      </c>
      <c r="D49" s="92" t="s">
        <v>276</v>
      </c>
      <c r="E49" s="92">
        <v>109002</v>
      </c>
      <c r="F49" s="92" t="s">
        <v>196</v>
      </c>
      <c r="G49" s="92"/>
      <c r="H49" s="92"/>
      <c r="I49" s="93">
        <v>3081.78</v>
      </c>
      <c r="J49" s="203"/>
      <c r="K49" s="95" t="s">
        <v>158</v>
      </c>
      <c r="L49" s="94"/>
      <c r="M49" s="94"/>
      <c r="N49" s="94"/>
      <c r="O49" s="170"/>
    </row>
    <row r="50" spans="1:15" ht="15" customHeight="1">
      <c r="A50" s="92">
        <v>4006004</v>
      </c>
      <c r="B50" s="92" t="s">
        <v>275</v>
      </c>
      <c r="C50" s="92">
        <v>221</v>
      </c>
      <c r="D50" s="92" t="s">
        <v>276</v>
      </c>
      <c r="E50" s="92">
        <v>109002</v>
      </c>
      <c r="F50" s="92" t="s">
        <v>196</v>
      </c>
      <c r="G50" s="92"/>
      <c r="H50" s="92"/>
      <c r="I50" s="93">
        <v>3081.78</v>
      </c>
      <c r="J50" s="203"/>
      <c r="K50" s="95" t="s">
        <v>158</v>
      </c>
      <c r="L50" s="94"/>
      <c r="M50" s="94"/>
      <c r="N50" s="94"/>
      <c r="O50" s="170"/>
    </row>
    <row r="51" spans="1:15" ht="15" customHeight="1">
      <c r="A51" s="92">
        <v>4006008</v>
      </c>
      <c r="B51" s="92" t="s">
        <v>284</v>
      </c>
      <c r="C51" s="92">
        <v>221</v>
      </c>
      <c r="D51" s="92" t="s">
        <v>276</v>
      </c>
      <c r="E51" s="92">
        <v>109002</v>
      </c>
      <c r="F51" s="92" t="s">
        <v>196</v>
      </c>
      <c r="G51" s="92"/>
      <c r="H51" s="92"/>
      <c r="I51" s="93">
        <v>5556.71</v>
      </c>
      <c r="J51" s="203"/>
      <c r="K51" s="95" t="s">
        <v>158</v>
      </c>
      <c r="L51" s="94"/>
      <c r="M51" s="94"/>
      <c r="N51" s="94"/>
      <c r="O51" s="170"/>
    </row>
    <row r="52" spans="1:15" ht="15" customHeight="1">
      <c r="A52" s="92">
        <v>4006004</v>
      </c>
      <c r="B52" s="92" t="s">
        <v>275</v>
      </c>
      <c r="C52" s="92">
        <v>221</v>
      </c>
      <c r="D52" s="92" t="s">
        <v>276</v>
      </c>
      <c r="E52" s="92">
        <v>109002</v>
      </c>
      <c r="F52" s="92" t="s">
        <v>196</v>
      </c>
      <c r="G52" s="92"/>
      <c r="H52" s="92"/>
      <c r="I52" s="93">
        <v>3081.78</v>
      </c>
      <c r="J52" s="203"/>
      <c r="K52" s="95" t="s">
        <v>158</v>
      </c>
      <c r="L52" s="94"/>
      <c r="M52" s="94"/>
      <c r="N52" s="94"/>
      <c r="O52" s="170"/>
    </row>
    <row r="53" spans="1:15" ht="15" customHeight="1">
      <c r="A53" s="92">
        <v>4006008</v>
      </c>
      <c r="B53" s="92" t="s">
        <v>284</v>
      </c>
      <c r="C53" s="92">
        <v>221</v>
      </c>
      <c r="D53" s="92" t="s">
        <v>276</v>
      </c>
      <c r="E53" s="92">
        <v>109002</v>
      </c>
      <c r="F53" s="92" t="s">
        <v>196</v>
      </c>
      <c r="G53" s="92"/>
      <c r="H53" s="92"/>
      <c r="I53" s="93">
        <v>5556.71</v>
      </c>
      <c r="J53" s="203"/>
      <c r="K53" s="95" t="s">
        <v>158</v>
      </c>
      <c r="L53" s="94"/>
      <c r="M53" s="94"/>
      <c r="N53" s="94"/>
      <c r="O53" s="170"/>
    </row>
    <row r="54" spans="1:15" ht="15" customHeight="1">
      <c r="A54" s="92">
        <v>4006008</v>
      </c>
      <c r="B54" s="92" t="s">
        <v>284</v>
      </c>
      <c r="C54" s="92">
        <v>221</v>
      </c>
      <c r="D54" s="92" t="s">
        <v>276</v>
      </c>
      <c r="E54" s="92">
        <v>109002</v>
      </c>
      <c r="F54" s="92" t="s">
        <v>196</v>
      </c>
      <c r="G54" s="92"/>
      <c r="H54" s="92"/>
      <c r="I54" s="93">
        <v>5556.71</v>
      </c>
      <c r="J54" s="203"/>
      <c r="K54" s="95" t="s">
        <v>158</v>
      </c>
      <c r="L54" s="94"/>
      <c r="M54" s="94"/>
      <c r="N54" s="94"/>
      <c r="O54" s="170"/>
    </row>
    <row r="55" spans="1:15" ht="15" customHeight="1">
      <c r="A55" s="92">
        <v>4006004</v>
      </c>
      <c r="B55" s="92" t="s">
        <v>275</v>
      </c>
      <c r="C55" s="92">
        <v>221</v>
      </c>
      <c r="D55" s="92" t="s">
        <v>276</v>
      </c>
      <c r="E55" s="92">
        <v>109002</v>
      </c>
      <c r="F55" s="92" t="s">
        <v>196</v>
      </c>
      <c r="G55" s="92"/>
      <c r="H55" s="92"/>
      <c r="I55" s="95">
        <v>3081.78</v>
      </c>
      <c r="J55" s="203"/>
      <c r="K55" s="95" t="s">
        <v>158</v>
      </c>
      <c r="L55" s="94"/>
      <c r="M55" s="94"/>
      <c r="N55" s="94"/>
      <c r="O55" s="170"/>
    </row>
    <row r="56" spans="1:15" ht="15" customHeight="1">
      <c r="A56" s="92">
        <v>4006004</v>
      </c>
      <c r="B56" s="92" t="s">
        <v>275</v>
      </c>
      <c r="C56" s="92">
        <v>221</v>
      </c>
      <c r="D56" s="92" t="s">
        <v>276</v>
      </c>
      <c r="E56" s="92">
        <v>109002</v>
      </c>
      <c r="F56" s="92" t="s">
        <v>196</v>
      </c>
      <c r="G56" s="92"/>
      <c r="H56" s="92"/>
      <c r="I56" s="93">
        <v>3081.78</v>
      </c>
      <c r="J56" s="203"/>
      <c r="K56" s="95" t="s">
        <v>158</v>
      </c>
      <c r="L56" s="94"/>
      <c r="M56" s="94"/>
      <c r="N56" s="94"/>
      <c r="O56" s="170"/>
    </row>
    <row r="57" spans="1:15" ht="15" customHeight="1">
      <c r="A57" s="92">
        <v>4006008</v>
      </c>
      <c r="B57" s="92" t="s">
        <v>284</v>
      </c>
      <c r="C57" s="92">
        <v>221</v>
      </c>
      <c r="D57" s="92" t="s">
        <v>276</v>
      </c>
      <c r="E57" s="92">
        <v>109002</v>
      </c>
      <c r="F57" s="92" t="s">
        <v>196</v>
      </c>
      <c r="G57" s="92"/>
      <c r="H57" s="92"/>
      <c r="I57" s="93">
        <v>5556.71</v>
      </c>
      <c r="J57" s="203"/>
      <c r="K57" s="95" t="s">
        <v>158</v>
      </c>
      <c r="L57" s="94"/>
      <c r="M57" s="94"/>
      <c r="N57" s="94"/>
      <c r="O57" s="170"/>
    </row>
    <row r="58" spans="1:15" ht="15" customHeight="1">
      <c r="A58" s="92">
        <v>4006008</v>
      </c>
      <c r="B58" s="92" t="s">
        <v>284</v>
      </c>
      <c r="C58" s="92">
        <v>221</v>
      </c>
      <c r="D58" s="92" t="s">
        <v>276</v>
      </c>
      <c r="E58" s="92">
        <v>109002</v>
      </c>
      <c r="F58" s="92" t="s">
        <v>196</v>
      </c>
      <c r="G58" s="92"/>
      <c r="H58" s="92"/>
      <c r="I58" s="93">
        <v>6076.58</v>
      </c>
      <c r="J58" s="203"/>
      <c r="K58" s="95" t="s">
        <v>158</v>
      </c>
      <c r="L58" s="94"/>
      <c r="M58" s="94"/>
      <c r="N58" s="94"/>
      <c r="O58" s="170"/>
    </row>
    <row r="59" spans="1:15" ht="15" customHeight="1">
      <c r="A59" s="92">
        <v>4006004</v>
      </c>
      <c r="B59" s="92" t="s">
        <v>275</v>
      </c>
      <c r="C59" s="92">
        <v>221</v>
      </c>
      <c r="D59" s="92" t="s">
        <v>276</v>
      </c>
      <c r="E59" s="92">
        <v>109002</v>
      </c>
      <c r="F59" s="92" t="s">
        <v>196</v>
      </c>
      <c r="G59" s="92"/>
      <c r="H59" s="92"/>
      <c r="I59" s="95">
        <v>3348.54</v>
      </c>
      <c r="J59" s="203"/>
      <c r="K59" s="287" t="s">
        <v>158</v>
      </c>
      <c r="L59" s="94"/>
      <c r="M59" s="94"/>
      <c r="N59" s="94"/>
      <c r="O59" s="170"/>
    </row>
    <row r="60" spans="1:15" ht="15" customHeight="1">
      <c r="A60" s="92">
        <v>4006008</v>
      </c>
      <c r="B60" s="92" t="s">
        <v>284</v>
      </c>
      <c r="C60" s="92">
        <v>221</v>
      </c>
      <c r="D60" s="92" t="s">
        <v>276</v>
      </c>
      <c r="E60" s="92">
        <v>109002</v>
      </c>
      <c r="F60" s="92" t="s">
        <v>196</v>
      </c>
      <c r="G60" s="92"/>
      <c r="H60" s="92"/>
      <c r="I60" s="93">
        <v>5730</v>
      </c>
      <c r="J60" s="203"/>
      <c r="K60" s="95" t="s">
        <v>158</v>
      </c>
      <c r="L60" s="94"/>
      <c r="M60" s="94"/>
      <c r="N60" s="94"/>
      <c r="O60" s="170"/>
    </row>
    <row r="61" spans="1:15" ht="15" customHeight="1">
      <c r="A61" s="92">
        <v>4006004</v>
      </c>
      <c r="B61" s="92" t="s">
        <v>275</v>
      </c>
      <c r="C61" s="92">
        <v>221</v>
      </c>
      <c r="D61" s="92" t="s">
        <v>276</v>
      </c>
      <c r="E61" s="92">
        <v>109002</v>
      </c>
      <c r="F61" s="92" t="s">
        <v>196</v>
      </c>
      <c r="G61" s="92"/>
      <c r="H61" s="92"/>
      <c r="I61" s="93">
        <v>3170.7</v>
      </c>
      <c r="J61" s="203"/>
      <c r="K61" s="95" t="s">
        <v>158</v>
      </c>
      <c r="L61" s="94"/>
      <c r="M61" s="94"/>
      <c r="N61" s="94"/>
      <c r="O61" s="170"/>
    </row>
    <row r="62" spans="1:15" ht="15" customHeight="1">
      <c r="A62" s="92">
        <v>4006008</v>
      </c>
      <c r="B62" s="92" t="s">
        <v>284</v>
      </c>
      <c r="C62" s="92">
        <v>221</v>
      </c>
      <c r="D62" s="92" t="s">
        <v>276</v>
      </c>
      <c r="E62" s="92">
        <v>109002</v>
      </c>
      <c r="F62" s="92" t="s">
        <v>196</v>
      </c>
      <c r="G62" s="92"/>
      <c r="H62" s="92"/>
      <c r="I62" s="93">
        <v>5730</v>
      </c>
      <c r="J62" s="203"/>
      <c r="K62" s="95" t="s">
        <v>158</v>
      </c>
      <c r="L62" s="94"/>
      <c r="M62" s="94"/>
      <c r="N62" s="94"/>
      <c r="O62" s="170"/>
    </row>
    <row r="63" spans="1:15" ht="15" customHeight="1">
      <c r="A63" s="92">
        <v>4006004</v>
      </c>
      <c r="B63" s="92" t="s">
        <v>275</v>
      </c>
      <c r="C63" s="92">
        <v>221</v>
      </c>
      <c r="D63" s="92" t="s">
        <v>276</v>
      </c>
      <c r="E63" s="92">
        <v>109002</v>
      </c>
      <c r="F63" s="92" t="s">
        <v>196</v>
      </c>
      <c r="G63" s="92"/>
      <c r="H63" s="92"/>
      <c r="I63" s="93">
        <v>3170.7</v>
      </c>
      <c r="J63" s="203"/>
      <c r="K63" s="95" t="s">
        <v>158</v>
      </c>
      <c r="L63" s="94"/>
      <c r="M63" s="94"/>
      <c r="N63" s="94"/>
      <c r="O63" s="170"/>
    </row>
    <row r="64" spans="1:15" ht="15" customHeight="1">
      <c r="A64" s="92">
        <v>4006008</v>
      </c>
      <c r="B64" s="92" t="s">
        <v>284</v>
      </c>
      <c r="C64" s="92">
        <v>221</v>
      </c>
      <c r="D64" s="92" t="s">
        <v>276</v>
      </c>
      <c r="E64" s="92">
        <v>109002</v>
      </c>
      <c r="F64" s="92" t="s">
        <v>196</v>
      </c>
      <c r="G64" s="92"/>
      <c r="H64" s="92"/>
      <c r="I64" s="93">
        <v>5730</v>
      </c>
      <c r="J64" s="203"/>
      <c r="K64" s="95" t="s">
        <v>158</v>
      </c>
      <c r="L64" s="94"/>
      <c r="M64" s="94"/>
      <c r="N64" s="94"/>
      <c r="O64" s="170"/>
    </row>
    <row r="65" spans="1:15" ht="15" customHeight="1">
      <c r="A65" s="92">
        <v>4006004</v>
      </c>
      <c r="B65" s="92" t="s">
        <v>275</v>
      </c>
      <c r="C65" s="92">
        <v>221</v>
      </c>
      <c r="D65" s="92" t="s">
        <v>276</v>
      </c>
      <c r="E65" s="92">
        <v>109002</v>
      </c>
      <c r="F65" s="92" t="s">
        <v>196</v>
      </c>
      <c r="G65" s="92"/>
      <c r="H65" s="92"/>
      <c r="I65" s="93">
        <v>3170.7</v>
      </c>
      <c r="J65" s="203"/>
      <c r="K65" s="95" t="s">
        <v>158</v>
      </c>
      <c r="L65" s="96"/>
      <c r="M65" s="96"/>
      <c r="N65" s="94"/>
      <c r="O65" s="170"/>
    </row>
    <row r="66" spans="1:15" ht="15" customHeight="1">
      <c r="A66" s="92">
        <v>4006004</v>
      </c>
      <c r="B66" s="92" t="s">
        <v>275</v>
      </c>
      <c r="C66" s="92">
        <v>221</v>
      </c>
      <c r="D66" s="92" t="s">
        <v>276</v>
      </c>
      <c r="E66" s="92">
        <v>109002</v>
      </c>
      <c r="F66" s="92" t="s">
        <v>196</v>
      </c>
      <c r="G66" s="92"/>
      <c r="H66" s="92"/>
      <c r="I66" s="95">
        <v>3170.7</v>
      </c>
      <c r="J66" s="203"/>
      <c r="K66" s="95" t="s">
        <v>158</v>
      </c>
      <c r="L66" s="94"/>
      <c r="M66" s="94"/>
      <c r="N66" s="96"/>
      <c r="O66" s="170"/>
    </row>
    <row r="67" spans="1:15" ht="15" customHeight="1">
      <c r="A67" s="92">
        <v>4006008</v>
      </c>
      <c r="B67" s="92" t="s">
        <v>284</v>
      </c>
      <c r="C67" s="92">
        <v>221</v>
      </c>
      <c r="D67" s="92" t="s">
        <v>276</v>
      </c>
      <c r="E67" s="92">
        <v>109002</v>
      </c>
      <c r="F67" s="92" t="s">
        <v>196</v>
      </c>
      <c r="G67" s="92"/>
      <c r="H67" s="92"/>
      <c r="I67" s="93">
        <v>5730</v>
      </c>
      <c r="J67" s="203"/>
      <c r="K67" s="95" t="s">
        <v>158</v>
      </c>
      <c r="L67" s="94"/>
      <c r="M67" s="94"/>
      <c r="N67" s="94"/>
      <c r="O67" s="170"/>
    </row>
    <row r="68" spans="1:15" ht="15" customHeight="1">
      <c r="A68" s="92">
        <v>4006008</v>
      </c>
      <c r="B68" s="92" t="s">
        <v>284</v>
      </c>
      <c r="C68" s="92">
        <v>221</v>
      </c>
      <c r="D68" s="92" t="s">
        <v>276</v>
      </c>
      <c r="E68" s="92">
        <v>109002</v>
      </c>
      <c r="F68" s="92" t="s">
        <v>196</v>
      </c>
      <c r="G68" s="92"/>
      <c r="H68" s="92"/>
      <c r="I68" s="95">
        <v>5730</v>
      </c>
      <c r="J68" s="203"/>
      <c r="K68" s="95" t="s">
        <v>158</v>
      </c>
      <c r="L68" s="94"/>
      <c r="M68" s="94"/>
      <c r="N68" s="94"/>
      <c r="O68" s="170"/>
    </row>
    <row r="69" spans="1:15" ht="15" customHeight="1">
      <c r="A69" s="92">
        <v>4006004</v>
      </c>
      <c r="B69" s="92" t="s">
        <v>275</v>
      </c>
      <c r="C69" s="92">
        <v>221</v>
      </c>
      <c r="D69" s="92" t="s">
        <v>276</v>
      </c>
      <c r="E69" s="92">
        <v>109002</v>
      </c>
      <c r="F69" s="92" t="s">
        <v>196</v>
      </c>
      <c r="G69" s="92"/>
      <c r="H69" s="92"/>
      <c r="I69" s="95">
        <v>3170.7</v>
      </c>
      <c r="J69" s="203"/>
      <c r="K69" s="95" t="s">
        <v>158</v>
      </c>
      <c r="L69" s="94"/>
      <c r="M69" s="94"/>
      <c r="N69" s="94"/>
      <c r="O69" s="170"/>
    </row>
    <row r="70" spans="1:15" ht="15" customHeight="1">
      <c r="A70" s="92">
        <v>4006003</v>
      </c>
      <c r="B70" s="92" t="s">
        <v>278</v>
      </c>
      <c r="C70" s="92">
        <v>221</v>
      </c>
      <c r="D70" s="92" t="s">
        <v>276</v>
      </c>
      <c r="E70" s="92">
        <v>109002</v>
      </c>
      <c r="F70" s="92" t="s">
        <v>196</v>
      </c>
      <c r="G70" s="92"/>
      <c r="H70" s="92"/>
      <c r="I70" s="93">
        <v>27205.51</v>
      </c>
      <c r="J70" s="203"/>
      <c r="K70" s="95" t="s">
        <v>158</v>
      </c>
      <c r="L70" s="94"/>
      <c r="M70" s="94"/>
      <c r="N70" s="94"/>
      <c r="O70" s="170"/>
    </row>
    <row r="71" spans="1:15" ht="15" customHeight="1">
      <c r="A71" s="92">
        <v>4006004</v>
      </c>
      <c r="B71" s="92" t="s">
        <v>275</v>
      </c>
      <c r="C71" s="92">
        <v>221</v>
      </c>
      <c r="D71" s="92" t="s">
        <v>276</v>
      </c>
      <c r="E71" s="92">
        <v>109002</v>
      </c>
      <c r="F71" s="92" t="s">
        <v>196</v>
      </c>
      <c r="G71" s="92"/>
      <c r="H71" s="92"/>
      <c r="I71" s="93">
        <v>4155.32</v>
      </c>
      <c r="J71" s="203"/>
      <c r="K71" s="95" t="s">
        <v>158</v>
      </c>
      <c r="L71" s="94"/>
      <c r="M71" s="94"/>
      <c r="N71" s="94"/>
      <c r="O71" s="170"/>
    </row>
    <row r="72" spans="1:15" ht="15" customHeight="1">
      <c r="A72" s="92">
        <v>4006008</v>
      </c>
      <c r="B72" s="92" t="s">
        <v>284</v>
      </c>
      <c r="C72" s="92">
        <v>221</v>
      </c>
      <c r="D72" s="92" t="s">
        <v>276</v>
      </c>
      <c r="E72" s="92">
        <v>109002</v>
      </c>
      <c r="F72" s="92" t="s">
        <v>196</v>
      </c>
      <c r="G72" s="92"/>
      <c r="H72" s="92"/>
      <c r="I72" s="93">
        <v>1739.97</v>
      </c>
      <c r="J72" s="203"/>
      <c r="K72" s="95" t="s">
        <v>158</v>
      </c>
      <c r="L72" s="94"/>
      <c r="M72" s="94"/>
      <c r="N72" s="94"/>
      <c r="O72" s="170"/>
    </row>
    <row r="73" spans="1:15" ht="15" customHeight="1">
      <c r="A73" s="92">
        <v>4006012</v>
      </c>
      <c r="B73" s="92" t="s">
        <v>287</v>
      </c>
      <c r="C73" s="92">
        <v>221</v>
      </c>
      <c r="D73" s="92" t="s">
        <v>276</v>
      </c>
      <c r="E73" s="92">
        <v>109002</v>
      </c>
      <c r="F73" s="92" t="s">
        <v>196</v>
      </c>
      <c r="G73" s="92"/>
      <c r="H73" s="92"/>
      <c r="I73" s="93">
        <v>3583.84</v>
      </c>
      <c r="J73" s="203"/>
      <c r="K73" s="95" t="s">
        <v>158</v>
      </c>
      <c r="L73" s="94"/>
      <c r="M73" s="94"/>
      <c r="N73" s="94"/>
      <c r="O73" s="170"/>
    </row>
    <row r="74" spans="1:15" ht="15" customHeight="1">
      <c r="A74" s="92">
        <v>4006004</v>
      </c>
      <c r="B74" s="92" t="s">
        <v>275</v>
      </c>
      <c r="C74" s="92">
        <v>221</v>
      </c>
      <c r="D74" s="92" t="s">
        <v>276</v>
      </c>
      <c r="E74" s="92">
        <v>109002</v>
      </c>
      <c r="F74" s="92" t="s">
        <v>196</v>
      </c>
      <c r="G74" s="92"/>
      <c r="H74" s="92"/>
      <c r="I74" s="93">
        <v>-12154.56</v>
      </c>
      <c r="J74" s="203"/>
      <c r="K74" s="95" t="s">
        <v>158</v>
      </c>
      <c r="L74" s="94"/>
      <c r="M74" s="94"/>
      <c r="N74" s="94"/>
      <c r="O74" s="170"/>
    </row>
    <row r="75" spans="1:15" ht="15" customHeight="1">
      <c r="A75" s="92">
        <v>4006008</v>
      </c>
      <c r="B75" s="92" t="s">
        <v>284</v>
      </c>
      <c r="C75" s="92">
        <v>221</v>
      </c>
      <c r="D75" s="92" t="s">
        <v>276</v>
      </c>
      <c r="E75" s="92">
        <v>109002</v>
      </c>
      <c r="F75" s="92" t="s">
        <v>196</v>
      </c>
      <c r="G75" s="92"/>
      <c r="H75" s="92"/>
      <c r="I75" s="93">
        <v>-49221.21</v>
      </c>
      <c r="J75" s="203"/>
      <c r="K75" s="95" t="s">
        <v>158</v>
      </c>
      <c r="L75" s="94"/>
      <c r="M75" s="94"/>
      <c r="N75" s="94"/>
      <c r="O75" s="170"/>
    </row>
    <row r="76" spans="1:15" ht="15" customHeight="1">
      <c r="A76" s="92">
        <v>4006004</v>
      </c>
      <c r="B76" s="92" t="s">
        <v>275</v>
      </c>
      <c r="C76" s="92">
        <v>221</v>
      </c>
      <c r="D76" s="92" t="s">
        <v>276</v>
      </c>
      <c r="E76" s="92">
        <v>109002</v>
      </c>
      <c r="F76" s="92" t="s">
        <v>196</v>
      </c>
      <c r="G76" s="92"/>
      <c r="H76" s="92"/>
      <c r="I76" s="93">
        <v>12154.56</v>
      </c>
      <c r="J76" s="203"/>
      <c r="K76" s="95" t="s">
        <v>158</v>
      </c>
      <c r="L76" s="94"/>
      <c r="M76" s="94"/>
      <c r="N76" s="94"/>
      <c r="O76" s="170"/>
    </row>
    <row r="77" spans="1:15" ht="15" customHeight="1">
      <c r="A77" s="92">
        <v>4006008</v>
      </c>
      <c r="B77" s="92" t="s">
        <v>284</v>
      </c>
      <c r="C77" s="92">
        <v>221</v>
      </c>
      <c r="D77" s="92" t="s">
        <v>276</v>
      </c>
      <c r="E77" s="92">
        <v>109002</v>
      </c>
      <c r="F77" s="92" t="s">
        <v>196</v>
      </c>
      <c r="G77" s="92"/>
      <c r="H77" s="92"/>
      <c r="I77" s="93">
        <v>49221.21</v>
      </c>
      <c r="J77" s="203"/>
      <c r="K77" s="95" t="s">
        <v>158</v>
      </c>
      <c r="L77" s="94"/>
      <c r="M77" s="94"/>
      <c r="N77" s="94"/>
      <c r="O77" s="170"/>
    </row>
    <row r="78" spans="1:15" ht="15" customHeight="1">
      <c r="A78" s="92">
        <v>4006004</v>
      </c>
      <c r="B78" s="92" t="s">
        <v>275</v>
      </c>
      <c r="C78" s="92">
        <v>221</v>
      </c>
      <c r="D78" s="92" t="s">
        <v>276</v>
      </c>
      <c r="E78" s="92">
        <v>109050</v>
      </c>
      <c r="F78" s="92" t="s">
        <v>198</v>
      </c>
      <c r="G78" s="92"/>
      <c r="H78" s="92"/>
      <c r="I78" s="93">
        <v>79.83</v>
      </c>
      <c r="J78" s="203"/>
      <c r="K78" s="95" t="s">
        <v>155</v>
      </c>
      <c r="L78" s="94"/>
      <c r="M78" s="94"/>
      <c r="N78" s="94"/>
      <c r="O78" s="170"/>
    </row>
    <row r="79" spans="1:15" ht="15" customHeight="1">
      <c r="A79" s="92">
        <v>4006008</v>
      </c>
      <c r="B79" s="92" t="s">
        <v>284</v>
      </c>
      <c r="C79" s="92">
        <v>221</v>
      </c>
      <c r="D79" s="92" t="s">
        <v>276</v>
      </c>
      <c r="E79" s="92">
        <v>109050</v>
      </c>
      <c r="F79" s="92" t="s">
        <v>198</v>
      </c>
      <c r="G79" s="92"/>
      <c r="H79" s="92"/>
      <c r="I79" s="95">
        <v>71.84</v>
      </c>
      <c r="J79" s="203"/>
      <c r="K79" s="95" t="s">
        <v>155</v>
      </c>
      <c r="L79" s="94"/>
      <c r="M79" s="94"/>
      <c r="N79" s="94"/>
      <c r="O79" s="170"/>
    </row>
    <row r="80" spans="1:15" ht="15" customHeight="1">
      <c r="A80" s="92">
        <v>4006004</v>
      </c>
      <c r="B80" s="92" t="s">
        <v>275</v>
      </c>
      <c r="C80" s="92">
        <v>221</v>
      </c>
      <c r="D80" s="92" t="s">
        <v>276</v>
      </c>
      <c r="E80" s="92">
        <v>109050</v>
      </c>
      <c r="F80" s="92" t="s">
        <v>198</v>
      </c>
      <c r="G80" s="92"/>
      <c r="H80" s="92"/>
      <c r="I80" s="93">
        <v>79.83</v>
      </c>
      <c r="J80" s="203"/>
      <c r="K80" s="95" t="s">
        <v>155</v>
      </c>
      <c r="L80" s="94"/>
      <c r="M80" s="94"/>
      <c r="N80" s="94"/>
      <c r="O80" s="170"/>
    </row>
    <row r="81" spans="1:15" ht="15" customHeight="1">
      <c r="A81" s="92">
        <v>4006008</v>
      </c>
      <c r="B81" s="92" t="s">
        <v>284</v>
      </c>
      <c r="C81" s="92">
        <v>221</v>
      </c>
      <c r="D81" s="92" t="s">
        <v>276</v>
      </c>
      <c r="E81" s="92">
        <v>109050</v>
      </c>
      <c r="F81" s="92" t="s">
        <v>198</v>
      </c>
      <c r="G81" s="92"/>
      <c r="H81" s="92"/>
      <c r="I81" s="93">
        <v>71.84</v>
      </c>
      <c r="J81" s="203"/>
      <c r="K81" s="95" t="s">
        <v>155</v>
      </c>
      <c r="L81" s="94"/>
      <c r="M81" s="94"/>
      <c r="N81" s="94"/>
      <c r="O81" s="170"/>
    </row>
    <row r="82" spans="1:15" ht="15" customHeight="1">
      <c r="A82" s="92">
        <v>4006004</v>
      </c>
      <c r="B82" s="92" t="s">
        <v>275</v>
      </c>
      <c r="C82" s="92">
        <v>221</v>
      </c>
      <c r="D82" s="92" t="s">
        <v>276</v>
      </c>
      <c r="E82" s="92">
        <v>109050</v>
      </c>
      <c r="F82" s="92" t="s">
        <v>198</v>
      </c>
      <c r="G82" s="92"/>
      <c r="H82" s="92"/>
      <c r="I82" s="93">
        <v>79.83</v>
      </c>
      <c r="J82" s="203"/>
      <c r="K82" s="95" t="s">
        <v>155</v>
      </c>
      <c r="L82" s="94"/>
      <c r="M82" s="94"/>
      <c r="N82" s="94"/>
      <c r="O82" s="170"/>
    </row>
    <row r="83" spans="1:15" ht="15" customHeight="1">
      <c r="A83" s="92">
        <v>4006008</v>
      </c>
      <c r="B83" s="92" t="s">
        <v>284</v>
      </c>
      <c r="C83" s="92">
        <v>221</v>
      </c>
      <c r="D83" s="92" t="s">
        <v>276</v>
      </c>
      <c r="E83" s="92">
        <v>109050</v>
      </c>
      <c r="F83" s="92" t="s">
        <v>198</v>
      </c>
      <c r="G83" s="92"/>
      <c r="H83" s="92"/>
      <c r="I83" s="93">
        <v>71.84</v>
      </c>
      <c r="J83" s="203"/>
      <c r="K83" s="95" t="s">
        <v>155</v>
      </c>
      <c r="L83" s="94"/>
      <c r="M83" s="94"/>
      <c r="N83" s="94"/>
      <c r="O83" s="170"/>
    </row>
    <row r="84" spans="1:15" ht="15" customHeight="1">
      <c r="A84" s="92">
        <v>4006004</v>
      </c>
      <c r="B84" s="92" t="s">
        <v>275</v>
      </c>
      <c r="C84" s="92">
        <v>221</v>
      </c>
      <c r="D84" s="92" t="s">
        <v>276</v>
      </c>
      <c r="E84" s="92">
        <v>109050</v>
      </c>
      <c r="F84" s="92" t="s">
        <v>198</v>
      </c>
      <c r="G84" s="92"/>
      <c r="H84" s="92"/>
      <c r="I84" s="93">
        <v>79.83</v>
      </c>
      <c r="J84" s="203"/>
      <c r="K84" s="95" t="s">
        <v>155</v>
      </c>
      <c r="L84" s="94"/>
      <c r="M84" s="94"/>
      <c r="N84" s="94"/>
      <c r="O84" s="170"/>
    </row>
    <row r="85" spans="1:15" ht="15" customHeight="1">
      <c r="A85" s="92">
        <v>4006008</v>
      </c>
      <c r="B85" s="92" t="s">
        <v>284</v>
      </c>
      <c r="C85" s="92">
        <v>221</v>
      </c>
      <c r="D85" s="92" t="s">
        <v>276</v>
      </c>
      <c r="E85" s="92">
        <v>109050</v>
      </c>
      <c r="F85" s="92" t="s">
        <v>198</v>
      </c>
      <c r="G85" s="92"/>
      <c r="H85" s="92"/>
      <c r="I85" s="95">
        <v>71.84</v>
      </c>
      <c r="J85" s="203"/>
      <c r="K85" s="95" t="s">
        <v>155</v>
      </c>
      <c r="L85" s="94"/>
      <c r="M85" s="94"/>
      <c r="N85" s="94"/>
      <c r="O85" s="170"/>
    </row>
    <row r="86" spans="1:15" ht="15" customHeight="1">
      <c r="A86" s="92">
        <v>4006004</v>
      </c>
      <c r="B86" s="92" t="s">
        <v>275</v>
      </c>
      <c r="C86" s="92">
        <v>221</v>
      </c>
      <c r="D86" s="92" t="s">
        <v>276</v>
      </c>
      <c r="E86" s="92">
        <v>109050</v>
      </c>
      <c r="F86" s="92" t="s">
        <v>198</v>
      </c>
      <c r="G86" s="92"/>
      <c r="H86" s="92"/>
      <c r="I86" s="93">
        <v>79.83</v>
      </c>
      <c r="J86" s="203"/>
      <c r="K86" s="95" t="s">
        <v>155</v>
      </c>
      <c r="L86" s="94"/>
      <c r="M86" s="94"/>
      <c r="N86" s="94"/>
      <c r="O86" s="170"/>
    </row>
    <row r="87" spans="1:15" ht="15" customHeight="1">
      <c r="A87" s="92">
        <v>4006008</v>
      </c>
      <c r="B87" s="92" t="s">
        <v>284</v>
      </c>
      <c r="C87" s="92">
        <v>221</v>
      </c>
      <c r="D87" s="92" t="s">
        <v>276</v>
      </c>
      <c r="E87" s="92">
        <v>109050</v>
      </c>
      <c r="F87" s="92" t="s">
        <v>198</v>
      </c>
      <c r="G87" s="92"/>
      <c r="H87" s="92"/>
      <c r="I87" s="93">
        <v>71.84</v>
      </c>
      <c r="J87" s="203"/>
      <c r="K87" s="95" t="s">
        <v>155</v>
      </c>
      <c r="L87" s="94"/>
      <c r="M87" s="94"/>
      <c r="N87" s="94"/>
      <c r="O87" s="170"/>
    </row>
    <row r="88" spans="1:15" ht="15" customHeight="1">
      <c r="A88" s="92">
        <v>4006004</v>
      </c>
      <c r="B88" s="92" t="s">
        <v>275</v>
      </c>
      <c r="C88" s="92">
        <v>221</v>
      </c>
      <c r="D88" s="92" t="s">
        <v>276</v>
      </c>
      <c r="E88" s="92">
        <v>109050</v>
      </c>
      <c r="F88" s="92" t="s">
        <v>198</v>
      </c>
      <c r="G88" s="92"/>
      <c r="H88" s="92"/>
      <c r="I88" s="93">
        <v>79.83</v>
      </c>
      <c r="J88" s="203"/>
      <c r="K88" s="95" t="s">
        <v>155</v>
      </c>
      <c r="L88" s="94"/>
      <c r="M88" s="94"/>
      <c r="N88" s="94"/>
      <c r="O88" s="170"/>
    </row>
    <row r="89" spans="1:15" ht="15" customHeight="1">
      <c r="A89" s="92">
        <v>4006008</v>
      </c>
      <c r="B89" s="92" t="s">
        <v>284</v>
      </c>
      <c r="C89" s="92">
        <v>221</v>
      </c>
      <c r="D89" s="92" t="s">
        <v>276</v>
      </c>
      <c r="E89" s="92">
        <v>109050</v>
      </c>
      <c r="F89" s="92" t="s">
        <v>198</v>
      </c>
      <c r="G89" s="92"/>
      <c r="H89" s="92"/>
      <c r="I89" s="93">
        <v>71.84</v>
      </c>
      <c r="J89" s="203"/>
      <c r="K89" s="95" t="s">
        <v>155</v>
      </c>
      <c r="L89" s="94"/>
      <c r="M89" s="94"/>
      <c r="N89" s="94"/>
      <c r="O89" s="170"/>
    </row>
    <row r="90" spans="1:15" ht="15" customHeight="1">
      <c r="A90" s="92">
        <v>4006004</v>
      </c>
      <c r="B90" s="92" t="s">
        <v>275</v>
      </c>
      <c r="C90" s="92">
        <v>221</v>
      </c>
      <c r="D90" s="92" t="s">
        <v>276</v>
      </c>
      <c r="E90" s="92">
        <v>109050</v>
      </c>
      <c r="F90" s="92" t="s">
        <v>198</v>
      </c>
      <c r="G90" s="92"/>
      <c r="H90" s="92"/>
      <c r="I90" s="93">
        <v>79.83</v>
      </c>
      <c r="J90" s="203"/>
      <c r="K90" s="95" t="s">
        <v>155</v>
      </c>
      <c r="L90" s="94"/>
      <c r="M90" s="94"/>
      <c r="N90" s="94"/>
      <c r="O90" s="170"/>
    </row>
    <row r="91" spans="1:15" ht="15" customHeight="1">
      <c r="A91" s="92">
        <v>4006008</v>
      </c>
      <c r="B91" s="92" t="s">
        <v>284</v>
      </c>
      <c r="C91" s="92">
        <v>221</v>
      </c>
      <c r="D91" s="92" t="s">
        <v>276</v>
      </c>
      <c r="E91" s="92">
        <v>109050</v>
      </c>
      <c r="F91" s="92" t="s">
        <v>198</v>
      </c>
      <c r="G91" s="92"/>
      <c r="H91" s="92"/>
      <c r="I91" s="93">
        <v>71.84</v>
      </c>
      <c r="J91" s="203"/>
      <c r="K91" s="95" t="s">
        <v>155</v>
      </c>
      <c r="L91" s="94"/>
      <c r="M91" s="94"/>
      <c r="N91" s="94"/>
      <c r="O91" s="170"/>
    </row>
    <row r="92" spans="1:15" ht="15" customHeight="1">
      <c r="A92" s="92">
        <v>4006004</v>
      </c>
      <c r="B92" s="92" t="s">
        <v>275</v>
      </c>
      <c r="C92" s="92">
        <v>221</v>
      </c>
      <c r="D92" s="92" t="s">
        <v>276</v>
      </c>
      <c r="E92" s="92">
        <v>109050</v>
      </c>
      <c r="F92" s="92" t="s">
        <v>198</v>
      </c>
      <c r="G92" s="92"/>
      <c r="H92" s="92"/>
      <c r="I92" s="93">
        <v>79.83</v>
      </c>
      <c r="J92" s="203"/>
      <c r="K92" s="95" t="s">
        <v>155</v>
      </c>
      <c r="L92" s="94"/>
      <c r="M92" s="94"/>
      <c r="N92" s="94"/>
      <c r="O92" s="170"/>
    </row>
    <row r="93" spans="1:15" ht="15" customHeight="1">
      <c r="A93" s="92">
        <v>4006008</v>
      </c>
      <c r="B93" s="92" t="s">
        <v>284</v>
      </c>
      <c r="C93" s="92">
        <v>221</v>
      </c>
      <c r="D93" s="92" t="s">
        <v>276</v>
      </c>
      <c r="E93" s="92">
        <v>109050</v>
      </c>
      <c r="F93" s="92" t="s">
        <v>198</v>
      </c>
      <c r="G93" s="92"/>
      <c r="H93" s="92"/>
      <c r="I93" s="93">
        <v>71.84</v>
      </c>
      <c r="J93" s="203"/>
      <c r="K93" s="95" t="s">
        <v>155</v>
      </c>
      <c r="L93" s="94"/>
      <c r="M93" s="94"/>
      <c r="N93" s="94"/>
      <c r="O93" s="170"/>
    </row>
    <row r="94" spans="1:15" ht="15" customHeight="1">
      <c r="A94" s="92">
        <v>4006008</v>
      </c>
      <c r="B94" s="92" t="s">
        <v>284</v>
      </c>
      <c r="C94" s="92">
        <v>221</v>
      </c>
      <c r="D94" s="92" t="s">
        <v>276</v>
      </c>
      <c r="E94" s="92">
        <v>109050</v>
      </c>
      <c r="F94" s="92" t="s">
        <v>198</v>
      </c>
      <c r="G94" s="92"/>
      <c r="H94" s="92"/>
      <c r="I94" s="93">
        <v>71.84</v>
      </c>
      <c r="J94" s="203"/>
      <c r="K94" s="95" t="s">
        <v>155</v>
      </c>
      <c r="L94" s="94"/>
      <c r="M94" s="94"/>
      <c r="N94" s="94"/>
      <c r="O94" s="170"/>
    </row>
    <row r="95" spans="1:15" ht="15" customHeight="1">
      <c r="A95" s="92">
        <v>4006004</v>
      </c>
      <c r="B95" s="92" t="s">
        <v>275</v>
      </c>
      <c r="C95" s="92">
        <v>221</v>
      </c>
      <c r="D95" s="92" t="s">
        <v>276</v>
      </c>
      <c r="E95" s="92">
        <v>109050</v>
      </c>
      <c r="F95" s="92" t="s">
        <v>198</v>
      </c>
      <c r="G95" s="92"/>
      <c r="H95" s="92"/>
      <c r="I95" s="93">
        <v>79.83</v>
      </c>
      <c r="J95" s="203"/>
      <c r="K95" s="95" t="s">
        <v>155</v>
      </c>
      <c r="L95" s="94"/>
      <c r="M95" s="94"/>
      <c r="N95" s="94"/>
      <c r="O95" s="170"/>
    </row>
    <row r="96" spans="1:15" ht="15" customHeight="1">
      <c r="A96" s="92">
        <v>4006004</v>
      </c>
      <c r="B96" s="92" t="s">
        <v>275</v>
      </c>
      <c r="C96" s="92">
        <v>221</v>
      </c>
      <c r="D96" s="92" t="s">
        <v>276</v>
      </c>
      <c r="E96" s="92">
        <v>109050</v>
      </c>
      <c r="F96" s="92" t="s">
        <v>198</v>
      </c>
      <c r="G96" s="92"/>
      <c r="H96" s="92"/>
      <c r="I96" s="93">
        <v>79.83</v>
      </c>
      <c r="J96" s="203"/>
      <c r="K96" s="95" t="s">
        <v>155</v>
      </c>
      <c r="L96" s="94"/>
      <c r="M96" s="94"/>
      <c r="N96" s="94"/>
      <c r="O96" s="170"/>
    </row>
    <row r="97" spans="1:15">
      <c r="A97" s="92">
        <v>4006008</v>
      </c>
      <c r="B97" s="92" t="s">
        <v>284</v>
      </c>
      <c r="C97" s="92">
        <v>221</v>
      </c>
      <c r="D97" s="92" t="s">
        <v>276</v>
      </c>
      <c r="E97" s="92">
        <v>109050</v>
      </c>
      <c r="F97" s="92" t="s">
        <v>198</v>
      </c>
      <c r="G97" s="92"/>
      <c r="H97" s="92"/>
      <c r="I97" s="93">
        <v>71.84</v>
      </c>
      <c r="J97" s="203"/>
      <c r="K97" s="95" t="s">
        <v>155</v>
      </c>
      <c r="L97" s="94"/>
      <c r="M97" s="94"/>
      <c r="N97" s="94"/>
      <c r="O97" s="170"/>
    </row>
    <row r="98" spans="1:15">
      <c r="A98" s="92">
        <v>4006008</v>
      </c>
      <c r="B98" s="92" t="s">
        <v>284</v>
      </c>
      <c r="C98" s="92">
        <v>221</v>
      </c>
      <c r="D98" s="92" t="s">
        <v>276</v>
      </c>
      <c r="E98" s="92">
        <v>109050</v>
      </c>
      <c r="F98" s="92" t="s">
        <v>198</v>
      </c>
      <c r="G98" s="92"/>
      <c r="H98" s="92"/>
      <c r="I98" s="93">
        <v>71.84</v>
      </c>
      <c r="J98" s="203"/>
      <c r="K98" s="95" t="s">
        <v>155</v>
      </c>
      <c r="L98" s="94"/>
      <c r="M98" s="94"/>
      <c r="N98" s="94"/>
      <c r="O98" s="170"/>
    </row>
    <row r="99" spans="1:15">
      <c r="A99" s="92">
        <v>4006004</v>
      </c>
      <c r="B99" s="92" t="s">
        <v>275</v>
      </c>
      <c r="C99" s="92">
        <v>221</v>
      </c>
      <c r="D99" s="92" t="s">
        <v>276</v>
      </c>
      <c r="E99" s="92">
        <v>109050</v>
      </c>
      <c r="F99" s="92" t="s">
        <v>198</v>
      </c>
      <c r="G99" s="92"/>
      <c r="H99" s="92"/>
      <c r="I99" s="93">
        <v>79.83</v>
      </c>
      <c r="J99" s="203"/>
      <c r="K99" s="95" t="s">
        <v>155</v>
      </c>
      <c r="L99" s="94"/>
      <c r="M99" s="94"/>
      <c r="N99" s="94"/>
      <c r="O99" s="170"/>
    </row>
    <row r="100" spans="1:15">
      <c r="A100" s="92">
        <v>4006004</v>
      </c>
      <c r="B100" s="92" t="s">
        <v>275</v>
      </c>
      <c r="C100" s="92">
        <v>221</v>
      </c>
      <c r="D100" s="92" t="s">
        <v>276</v>
      </c>
      <c r="E100" s="92">
        <v>109050</v>
      </c>
      <c r="F100" s="92" t="s">
        <v>198</v>
      </c>
      <c r="G100" s="92"/>
      <c r="H100" s="92"/>
      <c r="I100" s="93">
        <v>79.83</v>
      </c>
      <c r="J100" s="203"/>
      <c r="K100" s="95" t="s">
        <v>155</v>
      </c>
      <c r="L100" s="94"/>
      <c r="M100" s="94"/>
      <c r="N100" s="94"/>
      <c r="O100" s="170"/>
    </row>
    <row r="101" spans="1:15">
      <c r="A101" s="92">
        <v>4006008</v>
      </c>
      <c r="B101" s="92" t="s">
        <v>284</v>
      </c>
      <c r="C101" s="92">
        <v>221</v>
      </c>
      <c r="D101" s="92" t="s">
        <v>276</v>
      </c>
      <c r="E101" s="92">
        <v>109050</v>
      </c>
      <c r="F101" s="92" t="s">
        <v>198</v>
      </c>
      <c r="G101" s="92"/>
      <c r="H101" s="92"/>
      <c r="I101" s="93">
        <v>71.84</v>
      </c>
      <c r="J101" s="203"/>
      <c r="K101" s="95" t="s">
        <v>155</v>
      </c>
      <c r="L101" s="94"/>
      <c r="M101" s="94"/>
      <c r="N101" s="94"/>
      <c r="O101" s="170"/>
    </row>
    <row r="102" spans="1:15">
      <c r="A102" s="92">
        <v>4006003</v>
      </c>
      <c r="B102" s="92" t="s">
        <v>278</v>
      </c>
      <c r="C102" s="92">
        <v>221</v>
      </c>
      <c r="D102" s="92" t="s">
        <v>276</v>
      </c>
      <c r="E102" s="92">
        <v>109050</v>
      </c>
      <c r="F102" s="92" t="s">
        <v>198</v>
      </c>
      <c r="G102" s="92"/>
      <c r="H102" s="92"/>
      <c r="I102" s="93">
        <v>324.77999999999997</v>
      </c>
      <c r="J102" s="203"/>
      <c r="K102" s="95" t="s">
        <v>155</v>
      </c>
      <c r="L102" s="94"/>
      <c r="M102" s="94"/>
      <c r="N102" s="94"/>
      <c r="O102" s="170"/>
    </row>
    <row r="103" spans="1:15">
      <c r="A103" s="92">
        <v>4006004</v>
      </c>
      <c r="B103" s="92" t="s">
        <v>275</v>
      </c>
      <c r="C103" s="92">
        <v>221</v>
      </c>
      <c r="D103" s="92" t="s">
        <v>276</v>
      </c>
      <c r="E103" s="92">
        <v>109051</v>
      </c>
      <c r="F103" s="92" t="s">
        <v>199</v>
      </c>
      <c r="G103" s="92"/>
      <c r="H103" s="92"/>
      <c r="I103" s="93">
        <v>9.25</v>
      </c>
      <c r="J103" s="203"/>
      <c r="K103" s="95" t="s">
        <v>155</v>
      </c>
      <c r="L103" s="94"/>
      <c r="M103" s="94"/>
      <c r="N103" s="94"/>
      <c r="O103" s="170"/>
    </row>
    <row r="104" spans="1:15">
      <c r="A104" s="92">
        <v>4006008</v>
      </c>
      <c r="B104" s="92" t="s">
        <v>284</v>
      </c>
      <c r="C104" s="92">
        <v>221</v>
      </c>
      <c r="D104" s="92" t="s">
        <v>276</v>
      </c>
      <c r="E104" s="92">
        <v>109051</v>
      </c>
      <c r="F104" s="92" t="s">
        <v>199</v>
      </c>
      <c r="G104" s="92"/>
      <c r="H104" s="92"/>
      <c r="I104" s="93">
        <v>8.32</v>
      </c>
      <c r="J104" s="203"/>
      <c r="K104" s="95" t="s">
        <v>155</v>
      </c>
      <c r="L104" s="94"/>
      <c r="M104" s="94"/>
      <c r="N104" s="94"/>
      <c r="O104" s="170"/>
    </row>
    <row r="105" spans="1:15">
      <c r="A105" s="92">
        <v>4006004</v>
      </c>
      <c r="B105" s="92" t="s">
        <v>275</v>
      </c>
      <c r="C105" s="92">
        <v>221</v>
      </c>
      <c r="D105" s="92" t="s">
        <v>276</v>
      </c>
      <c r="E105" s="92">
        <v>109051</v>
      </c>
      <c r="F105" s="92" t="s">
        <v>199</v>
      </c>
      <c r="G105" s="92"/>
      <c r="H105" s="92"/>
      <c r="I105" s="93">
        <v>9.25</v>
      </c>
      <c r="J105" s="203"/>
      <c r="K105" s="95" t="s">
        <v>155</v>
      </c>
      <c r="L105" s="94"/>
      <c r="M105" s="94"/>
      <c r="N105" s="94"/>
      <c r="O105" s="170"/>
    </row>
    <row r="106" spans="1:15">
      <c r="A106" s="92">
        <v>4006008</v>
      </c>
      <c r="B106" s="92" t="s">
        <v>284</v>
      </c>
      <c r="C106" s="92">
        <v>221</v>
      </c>
      <c r="D106" s="92" t="s">
        <v>276</v>
      </c>
      <c r="E106" s="92">
        <v>109051</v>
      </c>
      <c r="F106" s="92" t="s">
        <v>199</v>
      </c>
      <c r="G106" s="92"/>
      <c r="H106" s="92"/>
      <c r="I106" s="93">
        <v>8.32</v>
      </c>
      <c r="J106" s="203"/>
      <c r="K106" s="95" t="s">
        <v>155</v>
      </c>
      <c r="L106" s="94"/>
      <c r="M106" s="94"/>
      <c r="N106" s="94"/>
      <c r="O106" s="170"/>
    </row>
    <row r="107" spans="1:15">
      <c r="A107" s="92">
        <v>4006004</v>
      </c>
      <c r="B107" s="92" t="s">
        <v>275</v>
      </c>
      <c r="C107" s="92">
        <v>221</v>
      </c>
      <c r="D107" s="92" t="s">
        <v>276</v>
      </c>
      <c r="E107" s="92">
        <v>109051</v>
      </c>
      <c r="F107" s="92" t="s">
        <v>199</v>
      </c>
      <c r="G107" s="92"/>
      <c r="H107" s="92"/>
      <c r="I107" s="93">
        <v>9.25</v>
      </c>
      <c r="J107" s="203"/>
      <c r="K107" s="95" t="s">
        <v>155</v>
      </c>
      <c r="L107" s="94"/>
      <c r="M107" s="94"/>
      <c r="N107" s="94"/>
      <c r="O107" s="170"/>
    </row>
    <row r="108" spans="1:15">
      <c r="A108" s="92">
        <v>4006008</v>
      </c>
      <c r="B108" s="92" t="s">
        <v>284</v>
      </c>
      <c r="C108" s="92">
        <v>221</v>
      </c>
      <c r="D108" s="92" t="s">
        <v>276</v>
      </c>
      <c r="E108" s="92">
        <v>109051</v>
      </c>
      <c r="F108" s="92" t="s">
        <v>199</v>
      </c>
      <c r="G108" s="92"/>
      <c r="H108" s="92"/>
      <c r="I108" s="93">
        <v>8.32</v>
      </c>
      <c r="J108" s="203"/>
      <c r="K108" s="95" t="s">
        <v>155</v>
      </c>
      <c r="L108" s="94"/>
      <c r="M108" s="94"/>
      <c r="N108" s="94"/>
      <c r="O108" s="170"/>
    </row>
    <row r="109" spans="1:15">
      <c r="A109" s="92">
        <v>4006004</v>
      </c>
      <c r="B109" s="92" t="s">
        <v>275</v>
      </c>
      <c r="C109" s="92">
        <v>221</v>
      </c>
      <c r="D109" s="92" t="s">
        <v>276</v>
      </c>
      <c r="E109" s="92">
        <v>109051</v>
      </c>
      <c r="F109" s="92" t="s">
        <v>199</v>
      </c>
      <c r="G109" s="92"/>
      <c r="H109" s="92"/>
      <c r="I109" s="93">
        <v>9.25</v>
      </c>
      <c r="J109" s="203"/>
      <c r="K109" s="95" t="s">
        <v>155</v>
      </c>
      <c r="L109" s="94"/>
      <c r="M109" s="94"/>
      <c r="N109" s="94"/>
      <c r="O109" s="170"/>
    </row>
    <row r="110" spans="1:15">
      <c r="A110" s="92">
        <v>4006008</v>
      </c>
      <c r="B110" s="92" t="s">
        <v>284</v>
      </c>
      <c r="C110" s="92">
        <v>221</v>
      </c>
      <c r="D110" s="92" t="s">
        <v>276</v>
      </c>
      <c r="E110" s="92">
        <v>109051</v>
      </c>
      <c r="F110" s="92" t="s">
        <v>199</v>
      </c>
      <c r="G110" s="92"/>
      <c r="H110" s="92"/>
      <c r="I110" s="93">
        <v>8.32</v>
      </c>
      <c r="J110" s="203"/>
      <c r="K110" s="95" t="s">
        <v>155</v>
      </c>
      <c r="L110" s="94"/>
      <c r="M110" s="94"/>
      <c r="N110" s="94"/>
      <c r="O110" s="170"/>
    </row>
    <row r="111" spans="1:15">
      <c r="A111" s="92">
        <v>4006008</v>
      </c>
      <c r="B111" s="92" t="s">
        <v>284</v>
      </c>
      <c r="C111" s="92">
        <v>221</v>
      </c>
      <c r="D111" s="92" t="s">
        <v>276</v>
      </c>
      <c r="E111" s="92">
        <v>109051</v>
      </c>
      <c r="F111" s="92" t="s">
        <v>199</v>
      </c>
      <c r="G111" s="92"/>
      <c r="H111" s="92"/>
      <c r="I111" s="93">
        <v>8.32</v>
      </c>
      <c r="J111" s="203"/>
      <c r="K111" s="95" t="s">
        <v>155</v>
      </c>
      <c r="L111" s="94"/>
      <c r="M111" s="94"/>
      <c r="N111" s="94"/>
      <c r="O111" s="170"/>
    </row>
    <row r="112" spans="1:15">
      <c r="A112" s="92">
        <v>4006004</v>
      </c>
      <c r="B112" s="92" t="s">
        <v>275</v>
      </c>
      <c r="C112" s="92">
        <v>221</v>
      </c>
      <c r="D112" s="92" t="s">
        <v>276</v>
      </c>
      <c r="E112" s="92">
        <v>109051</v>
      </c>
      <c r="F112" s="92" t="s">
        <v>199</v>
      </c>
      <c r="G112" s="92"/>
      <c r="H112" s="92"/>
      <c r="I112" s="93">
        <v>9.25</v>
      </c>
      <c r="J112" s="203"/>
      <c r="K112" s="95" t="s">
        <v>155</v>
      </c>
      <c r="L112" s="94"/>
      <c r="M112" s="94"/>
      <c r="N112" s="94"/>
      <c r="O112" s="170"/>
    </row>
    <row r="113" spans="1:15">
      <c r="A113" s="92">
        <v>4006008</v>
      </c>
      <c r="B113" s="92" t="s">
        <v>284</v>
      </c>
      <c r="C113" s="92">
        <v>221</v>
      </c>
      <c r="D113" s="92" t="s">
        <v>276</v>
      </c>
      <c r="E113" s="92">
        <v>109051</v>
      </c>
      <c r="F113" s="92" t="s">
        <v>199</v>
      </c>
      <c r="G113" s="92"/>
      <c r="H113" s="92"/>
      <c r="I113" s="93">
        <v>8.32</v>
      </c>
      <c r="J113" s="203"/>
      <c r="K113" s="95" t="s">
        <v>155</v>
      </c>
      <c r="L113" s="94"/>
      <c r="M113" s="94"/>
      <c r="N113" s="94"/>
      <c r="O113" s="170"/>
    </row>
    <row r="114" spans="1:15">
      <c r="A114" s="92">
        <v>4006004</v>
      </c>
      <c r="B114" s="92" t="s">
        <v>275</v>
      </c>
      <c r="C114" s="92">
        <v>221</v>
      </c>
      <c r="D114" s="92" t="s">
        <v>276</v>
      </c>
      <c r="E114" s="92">
        <v>109051</v>
      </c>
      <c r="F114" s="92" t="s">
        <v>199</v>
      </c>
      <c r="G114" s="92"/>
      <c r="H114" s="92"/>
      <c r="I114" s="93">
        <v>9.25</v>
      </c>
      <c r="J114" s="203"/>
      <c r="K114" s="95" t="s">
        <v>155</v>
      </c>
      <c r="L114" s="94"/>
      <c r="M114" s="94"/>
      <c r="N114" s="94"/>
      <c r="O114" s="170"/>
    </row>
    <row r="115" spans="1:15">
      <c r="A115" s="92">
        <v>4006004</v>
      </c>
      <c r="B115" s="92" t="s">
        <v>275</v>
      </c>
      <c r="C115" s="92">
        <v>221</v>
      </c>
      <c r="D115" s="92" t="s">
        <v>276</v>
      </c>
      <c r="E115" s="92">
        <v>109051</v>
      </c>
      <c r="F115" s="92" t="s">
        <v>199</v>
      </c>
      <c r="G115" s="92"/>
      <c r="H115" s="92"/>
      <c r="I115" s="93">
        <v>9.25</v>
      </c>
      <c r="J115" s="203"/>
      <c r="K115" s="95" t="s">
        <v>155</v>
      </c>
      <c r="L115" s="94"/>
      <c r="M115" s="94"/>
      <c r="N115" s="94"/>
      <c r="O115" s="170"/>
    </row>
    <row r="116" spans="1:15">
      <c r="A116" s="92">
        <v>4006008</v>
      </c>
      <c r="B116" s="92" t="s">
        <v>284</v>
      </c>
      <c r="C116" s="92">
        <v>221</v>
      </c>
      <c r="D116" s="92" t="s">
        <v>276</v>
      </c>
      <c r="E116" s="92">
        <v>109051</v>
      </c>
      <c r="F116" s="92" t="s">
        <v>199</v>
      </c>
      <c r="G116" s="92"/>
      <c r="H116" s="92"/>
      <c r="I116" s="93">
        <v>8.32</v>
      </c>
      <c r="J116" s="203"/>
      <c r="K116" s="95" t="s">
        <v>155</v>
      </c>
      <c r="L116" s="94"/>
      <c r="M116" s="94"/>
      <c r="N116" s="94"/>
      <c r="O116" s="170"/>
    </row>
    <row r="117" spans="1:15">
      <c r="A117" s="92">
        <v>4006008</v>
      </c>
      <c r="B117" s="92" t="s">
        <v>284</v>
      </c>
      <c r="C117" s="92">
        <v>221</v>
      </c>
      <c r="D117" s="92" t="s">
        <v>276</v>
      </c>
      <c r="E117" s="92">
        <v>109051</v>
      </c>
      <c r="F117" s="92" t="s">
        <v>199</v>
      </c>
      <c r="G117" s="92"/>
      <c r="H117" s="92"/>
      <c r="I117" s="93">
        <v>8.32</v>
      </c>
      <c r="J117" s="203"/>
      <c r="K117" s="95" t="s">
        <v>155</v>
      </c>
      <c r="L117" s="94"/>
      <c r="M117" s="94"/>
      <c r="N117" s="94"/>
      <c r="O117" s="170"/>
    </row>
    <row r="118" spans="1:15">
      <c r="A118" s="92">
        <v>4006004</v>
      </c>
      <c r="B118" s="92" t="s">
        <v>275</v>
      </c>
      <c r="C118" s="92">
        <v>221</v>
      </c>
      <c r="D118" s="92" t="s">
        <v>276</v>
      </c>
      <c r="E118" s="92">
        <v>109051</v>
      </c>
      <c r="F118" s="92" t="s">
        <v>199</v>
      </c>
      <c r="G118" s="92"/>
      <c r="H118" s="92"/>
      <c r="I118" s="93">
        <v>9.25</v>
      </c>
      <c r="J118" s="203"/>
      <c r="K118" s="95" t="s">
        <v>155</v>
      </c>
      <c r="L118" s="94"/>
      <c r="M118" s="94"/>
      <c r="N118" s="94"/>
      <c r="O118" s="170"/>
    </row>
    <row r="119" spans="1:15">
      <c r="A119" s="92">
        <v>4006008</v>
      </c>
      <c r="B119" s="92" t="s">
        <v>284</v>
      </c>
      <c r="C119" s="92">
        <v>221</v>
      </c>
      <c r="D119" s="92" t="s">
        <v>276</v>
      </c>
      <c r="E119" s="92">
        <v>109051</v>
      </c>
      <c r="F119" s="92" t="s">
        <v>199</v>
      </c>
      <c r="G119" s="92"/>
      <c r="H119" s="92"/>
      <c r="I119" s="93">
        <v>8.32</v>
      </c>
      <c r="J119" s="203"/>
      <c r="K119" s="95" t="s">
        <v>155</v>
      </c>
      <c r="L119" s="94"/>
      <c r="M119" s="94"/>
      <c r="N119" s="94"/>
      <c r="O119" s="170"/>
    </row>
    <row r="120" spans="1:15">
      <c r="A120" s="92">
        <v>4006004</v>
      </c>
      <c r="B120" s="92" t="s">
        <v>275</v>
      </c>
      <c r="C120" s="92">
        <v>221</v>
      </c>
      <c r="D120" s="92" t="s">
        <v>276</v>
      </c>
      <c r="E120" s="92">
        <v>109051</v>
      </c>
      <c r="F120" s="92" t="s">
        <v>199</v>
      </c>
      <c r="G120" s="92"/>
      <c r="H120" s="92"/>
      <c r="I120" s="93">
        <v>9.25</v>
      </c>
      <c r="J120" s="203"/>
      <c r="K120" s="95" t="s">
        <v>155</v>
      </c>
      <c r="L120" s="94"/>
      <c r="M120" s="94"/>
      <c r="N120" s="94"/>
      <c r="O120" s="170"/>
    </row>
    <row r="121" spans="1:15">
      <c r="A121" s="92">
        <v>4006004</v>
      </c>
      <c r="B121" s="92" t="s">
        <v>275</v>
      </c>
      <c r="C121" s="92">
        <v>221</v>
      </c>
      <c r="D121" s="92" t="s">
        <v>276</v>
      </c>
      <c r="E121" s="92">
        <v>109051</v>
      </c>
      <c r="F121" s="92" t="s">
        <v>199</v>
      </c>
      <c r="G121" s="92"/>
      <c r="H121" s="92"/>
      <c r="I121" s="93">
        <v>9.25</v>
      </c>
      <c r="J121" s="203"/>
      <c r="K121" s="95" t="s">
        <v>155</v>
      </c>
      <c r="L121" s="94"/>
      <c r="M121" s="94"/>
      <c r="N121" s="94"/>
      <c r="O121" s="170"/>
    </row>
    <row r="122" spans="1:15">
      <c r="A122" s="92">
        <v>4006008</v>
      </c>
      <c r="B122" s="92" t="s">
        <v>284</v>
      </c>
      <c r="C122" s="92">
        <v>221</v>
      </c>
      <c r="D122" s="92" t="s">
        <v>276</v>
      </c>
      <c r="E122" s="92">
        <v>109051</v>
      </c>
      <c r="F122" s="92" t="s">
        <v>199</v>
      </c>
      <c r="G122" s="92"/>
      <c r="H122" s="92"/>
      <c r="I122" s="93">
        <v>8.32</v>
      </c>
      <c r="J122" s="203"/>
      <c r="K122" s="95" t="s">
        <v>155</v>
      </c>
      <c r="L122" s="94"/>
      <c r="M122" s="94"/>
      <c r="N122" s="94"/>
      <c r="O122" s="170"/>
    </row>
    <row r="123" spans="1:15">
      <c r="A123" s="92">
        <v>4006004</v>
      </c>
      <c r="B123" s="92" t="s">
        <v>275</v>
      </c>
      <c r="C123" s="92">
        <v>221</v>
      </c>
      <c r="D123" s="92" t="s">
        <v>276</v>
      </c>
      <c r="E123" s="92">
        <v>109051</v>
      </c>
      <c r="F123" s="92" t="s">
        <v>199</v>
      </c>
      <c r="G123" s="92"/>
      <c r="H123" s="92"/>
      <c r="I123" s="93">
        <v>9.25</v>
      </c>
      <c r="J123" s="203"/>
      <c r="K123" s="95" t="s">
        <v>155</v>
      </c>
      <c r="L123" s="94"/>
      <c r="M123" s="94"/>
      <c r="N123" s="94"/>
      <c r="O123" s="170"/>
    </row>
    <row r="124" spans="1:15">
      <c r="A124" s="92">
        <v>4006008</v>
      </c>
      <c r="B124" s="92" t="s">
        <v>284</v>
      </c>
      <c r="C124" s="92">
        <v>221</v>
      </c>
      <c r="D124" s="92" t="s">
        <v>276</v>
      </c>
      <c r="E124" s="92">
        <v>109051</v>
      </c>
      <c r="F124" s="92" t="s">
        <v>199</v>
      </c>
      <c r="G124" s="92"/>
      <c r="H124" s="92"/>
      <c r="I124" s="93">
        <v>8.32</v>
      </c>
      <c r="J124" s="203"/>
      <c r="K124" s="95" t="s">
        <v>155</v>
      </c>
      <c r="L124" s="94"/>
      <c r="M124" s="94"/>
      <c r="N124" s="94"/>
      <c r="O124" s="170"/>
    </row>
    <row r="125" spans="1:15">
      <c r="A125" s="92">
        <v>4006004</v>
      </c>
      <c r="B125" s="92" t="s">
        <v>275</v>
      </c>
      <c r="C125" s="92">
        <v>221</v>
      </c>
      <c r="D125" s="92" t="s">
        <v>276</v>
      </c>
      <c r="E125" s="92">
        <v>109051</v>
      </c>
      <c r="F125" s="92" t="s">
        <v>199</v>
      </c>
      <c r="G125" s="92"/>
      <c r="H125" s="92"/>
      <c r="I125" s="93">
        <v>9.25</v>
      </c>
      <c r="J125" s="203"/>
      <c r="K125" s="95" t="s">
        <v>155</v>
      </c>
      <c r="L125" s="94"/>
      <c r="M125" s="94"/>
      <c r="N125" s="94"/>
      <c r="O125" s="170"/>
    </row>
    <row r="126" spans="1:15">
      <c r="A126" s="92">
        <v>4006008</v>
      </c>
      <c r="B126" s="92" t="s">
        <v>284</v>
      </c>
      <c r="C126" s="92">
        <v>221</v>
      </c>
      <c r="D126" s="92" t="s">
        <v>276</v>
      </c>
      <c r="E126" s="92">
        <v>109051</v>
      </c>
      <c r="F126" s="92" t="s">
        <v>199</v>
      </c>
      <c r="G126" s="92"/>
      <c r="H126" s="92"/>
      <c r="I126" s="93">
        <v>8.32</v>
      </c>
      <c r="J126" s="203"/>
      <c r="K126" s="95" t="s">
        <v>155</v>
      </c>
      <c r="L126" s="94"/>
      <c r="M126" s="94"/>
      <c r="N126" s="94"/>
      <c r="O126" s="170"/>
    </row>
    <row r="127" spans="1:15">
      <c r="A127" s="92">
        <v>7001002</v>
      </c>
      <c r="B127" s="92" t="s">
        <v>200</v>
      </c>
      <c r="C127" s="92">
        <v>221</v>
      </c>
      <c r="D127" s="92" t="s">
        <v>276</v>
      </c>
      <c r="E127" s="92">
        <v>109099</v>
      </c>
      <c r="F127" s="92" t="s">
        <v>201</v>
      </c>
      <c r="G127" s="92"/>
      <c r="H127" s="92"/>
      <c r="I127" s="93">
        <v>88209.29</v>
      </c>
      <c r="J127" s="203"/>
      <c r="K127" s="95" t="s">
        <v>158</v>
      </c>
      <c r="L127" s="94"/>
      <c r="M127" s="94"/>
      <c r="N127" s="94"/>
      <c r="O127" s="170"/>
    </row>
    <row r="128" spans="1:15">
      <c r="A128" s="92">
        <v>4006004</v>
      </c>
      <c r="B128" s="92" t="s">
        <v>275</v>
      </c>
      <c r="C128" s="92">
        <v>221</v>
      </c>
      <c r="D128" s="92" t="s">
        <v>276</v>
      </c>
      <c r="E128" s="92">
        <v>109900</v>
      </c>
      <c r="F128" s="92" t="s">
        <v>202</v>
      </c>
      <c r="G128" s="92"/>
      <c r="H128" s="92"/>
      <c r="I128" s="93">
        <v>3630.86</v>
      </c>
      <c r="J128" s="203"/>
      <c r="K128" s="95" t="s">
        <v>162</v>
      </c>
      <c r="L128" s="94"/>
      <c r="M128" s="94"/>
      <c r="N128" s="94"/>
      <c r="O128" s="170"/>
    </row>
    <row r="129" spans="1:15">
      <c r="A129" s="92">
        <v>4006008</v>
      </c>
      <c r="B129" s="92" t="s">
        <v>284</v>
      </c>
      <c r="C129" s="92">
        <v>221</v>
      </c>
      <c r="D129" s="92" t="s">
        <v>276</v>
      </c>
      <c r="E129" s="92">
        <v>109900</v>
      </c>
      <c r="F129" s="92" t="s">
        <v>202</v>
      </c>
      <c r="G129" s="92"/>
      <c r="H129" s="92"/>
      <c r="I129" s="93">
        <v>6419.89</v>
      </c>
      <c r="J129" s="203"/>
      <c r="K129" s="95" t="s">
        <v>162</v>
      </c>
      <c r="L129" s="94"/>
      <c r="M129" s="94"/>
      <c r="N129" s="94"/>
      <c r="O129" s="170"/>
    </row>
    <row r="130" spans="1:15">
      <c r="A130" s="92">
        <v>4006004</v>
      </c>
      <c r="B130" s="92" t="s">
        <v>275</v>
      </c>
      <c r="C130" s="92">
        <v>221</v>
      </c>
      <c r="D130" s="92" t="s">
        <v>276</v>
      </c>
      <c r="E130" s="92">
        <v>109900</v>
      </c>
      <c r="F130" s="92" t="s">
        <v>202</v>
      </c>
      <c r="G130" s="92"/>
      <c r="H130" s="92"/>
      <c r="I130" s="93">
        <v>-1477.18</v>
      </c>
      <c r="J130" s="203"/>
      <c r="K130" s="95" t="s">
        <v>162</v>
      </c>
      <c r="L130" s="94"/>
      <c r="M130" s="94"/>
      <c r="N130" s="94"/>
      <c r="O130" s="170"/>
    </row>
    <row r="131" spans="1:15">
      <c r="A131" s="92">
        <v>4006004</v>
      </c>
      <c r="B131" s="92" t="s">
        <v>275</v>
      </c>
      <c r="C131" s="92">
        <v>221</v>
      </c>
      <c r="D131" s="92" t="s">
        <v>276</v>
      </c>
      <c r="E131" s="92">
        <v>109900</v>
      </c>
      <c r="F131" s="92" t="s">
        <v>202</v>
      </c>
      <c r="G131" s="92"/>
      <c r="H131" s="92"/>
      <c r="I131" s="93">
        <v>1477.18</v>
      </c>
      <c r="J131" s="203"/>
      <c r="K131" s="95" t="s">
        <v>162</v>
      </c>
      <c r="L131" s="94"/>
      <c r="M131" s="94"/>
      <c r="N131" s="94"/>
      <c r="O131" s="170"/>
    </row>
    <row r="132" spans="1:15">
      <c r="A132" s="92">
        <v>4006004</v>
      </c>
      <c r="B132" s="92" t="s">
        <v>275</v>
      </c>
      <c r="C132" s="92">
        <v>221</v>
      </c>
      <c r="D132" s="92" t="s">
        <v>276</v>
      </c>
      <c r="E132" s="92">
        <v>109900</v>
      </c>
      <c r="F132" s="92" t="s">
        <v>202</v>
      </c>
      <c r="G132" s="92"/>
      <c r="H132" s="92"/>
      <c r="I132" s="93">
        <v>3630.86</v>
      </c>
      <c r="J132" s="203"/>
      <c r="K132" s="95" t="s">
        <v>162</v>
      </c>
      <c r="L132" s="94"/>
      <c r="M132" s="94"/>
      <c r="N132" s="94"/>
      <c r="O132" s="170"/>
    </row>
    <row r="133" spans="1:15">
      <c r="A133" s="92">
        <v>4006008</v>
      </c>
      <c r="B133" s="92" t="s">
        <v>284</v>
      </c>
      <c r="C133" s="92">
        <v>221</v>
      </c>
      <c r="D133" s="92" t="s">
        <v>276</v>
      </c>
      <c r="E133" s="92">
        <v>109900</v>
      </c>
      <c r="F133" s="92" t="s">
        <v>202</v>
      </c>
      <c r="G133" s="92"/>
      <c r="H133" s="92"/>
      <c r="I133" s="93">
        <v>6419.89</v>
      </c>
      <c r="J133" s="203"/>
      <c r="K133" s="95" t="s">
        <v>162</v>
      </c>
      <c r="L133" s="94"/>
      <c r="M133" s="94"/>
      <c r="N133" s="94"/>
      <c r="O133" s="170"/>
    </row>
    <row r="134" spans="1:15">
      <c r="A134" s="92">
        <v>4006004</v>
      </c>
      <c r="B134" s="92" t="s">
        <v>275</v>
      </c>
      <c r="C134" s="92">
        <v>221</v>
      </c>
      <c r="D134" s="92" t="s">
        <v>276</v>
      </c>
      <c r="E134" s="92">
        <v>109900</v>
      </c>
      <c r="F134" s="92" t="s">
        <v>202</v>
      </c>
      <c r="G134" s="92"/>
      <c r="H134" s="92"/>
      <c r="I134" s="93">
        <v>3630.86</v>
      </c>
      <c r="J134" s="203"/>
      <c r="K134" s="95" t="s">
        <v>162</v>
      </c>
      <c r="L134" s="94"/>
      <c r="M134" s="94"/>
      <c r="N134" s="94"/>
      <c r="O134" s="170"/>
    </row>
    <row r="135" spans="1:15">
      <c r="A135" s="92">
        <v>4006008</v>
      </c>
      <c r="B135" s="92" t="s">
        <v>284</v>
      </c>
      <c r="C135" s="92">
        <v>221</v>
      </c>
      <c r="D135" s="92" t="s">
        <v>276</v>
      </c>
      <c r="E135" s="92">
        <v>109900</v>
      </c>
      <c r="F135" s="92" t="s">
        <v>202</v>
      </c>
      <c r="G135" s="92"/>
      <c r="H135" s="92"/>
      <c r="I135" s="93">
        <v>6419.89</v>
      </c>
      <c r="J135" s="203"/>
      <c r="K135" s="95" t="s">
        <v>162</v>
      </c>
      <c r="L135" s="94"/>
      <c r="M135" s="94"/>
      <c r="N135" s="94"/>
      <c r="O135" s="170"/>
    </row>
    <row r="136" spans="1:15">
      <c r="A136" s="92">
        <v>4006008</v>
      </c>
      <c r="B136" s="92" t="s">
        <v>284</v>
      </c>
      <c r="C136" s="92">
        <v>221</v>
      </c>
      <c r="D136" s="92" t="s">
        <v>276</v>
      </c>
      <c r="E136" s="92">
        <v>109900</v>
      </c>
      <c r="F136" s="92" t="s">
        <v>202</v>
      </c>
      <c r="G136" s="92"/>
      <c r="H136" s="92"/>
      <c r="I136" s="93">
        <v>6419.89</v>
      </c>
      <c r="J136" s="203"/>
      <c r="K136" s="95" t="s">
        <v>162</v>
      </c>
      <c r="L136" s="94"/>
      <c r="M136" s="94"/>
      <c r="N136" s="94"/>
      <c r="O136" s="170"/>
    </row>
    <row r="137" spans="1:15">
      <c r="A137" s="92">
        <v>4006004</v>
      </c>
      <c r="B137" s="92" t="s">
        <v>275</v>
      </c>
      <c r="C137" s="92">
        <v>221</v>
      </c>
      <c r="D137" s="92" t="s">
        <v>276</v>
      </c>
      <c r="E137" s="92">
        <v>109900</v>
      </c>
      <c r="F137" s="92" t="s">
        <v>202</v>
      </c>
      <c r="G137" s="92"/>
      <c r="H137" s="92"/>
      <c r="I137" s="93">
        <v>3630.86</v>
      </c>
      <c r="J137" s="203"/>
      <c r="K137" s="95" t="s">
        <v>162</v>
      </c>
      <c r="L137" s="94"/>
      <c r="M137" s="94"/>
      <c r="N137" s="94"/>
      <c r="O137" s="170"/>
    </row>
    <row r="138" spans="1:15">
      <c r="A138" s="92">
        <v>4006008</v>
      </c>
      <c r="B138" s="92" t="s">
        <v>284</v>
      </c>
      <c r="C138" s="92">
        <v>221</v>
      </c>
      <c r="D138" s="92" t="s">
        <v>276</v>
      </c>
      <c r="E138" s="92">
        <v>109900</v>
      </c>
      <c r="F138" s="92" t="s">
        <v>202</v>
      </c>
      <c r="G138" s="92"/>
      <c r="H138" s="92"/>
      <c r="I138" s="93">
        <v>6419.89</v>
      </c>
      <c r="J138" s="203"/>
      <c r="K138" s="95" t="s">
        <v>162</v>
      </c>
      <c r="L138" s="94"/>
      <c r="M138" s="94"/>
      <c r="N138" s="94"/>
      <c r="O138" s="170"/>
    </row>
    <row r="139" spans="1:15">
      <c r="A139" s="92">
        <v>4006004</v>
      </c>
      <c r="B139" s="92" t="s">
        <v>275</v>
      </c>
      <c r="C139" s="92">
        <v>221</v>
      </c>
      <c r="D139" s="92" t="s">
        <v>276</v>
      </c>
      <c r="E139" s="92">
        <v>109900</v>
      </c>
      <c r="F139" s="92" t="s">
        <v>202</v>
      </c>
      <c r="G139" s="92"/>
      <c r="H139" s="92"/>
      <c r="I139" s="93">
        <v>3630.86</v>
      </c>
      <c r="J139" s="203"/>
      <c r="K139" s="95" t="s">
        <v>162</v>
      </c>
      <c r="L139" s="94"/>
      <c r="M139" s="94"/>
      <c r="N139" s="94"/>
      <c r="O139" s="170"/>
    </row>
    <row r="140" spans="1:15">
      <c r="A140" s="92">
        <v>4006004</v>
      </c>
      <c r="B140" s="92" t="s">
        <v>275</v>
      </c>
      <c r="C140" s="92">
        <v>221</v>
      </c>
      <c r="D140" s="92" t="s">
        <v>276</v>
      </c>
      <c r="E140" s="92">
        <v>109900</v>
      </c>
      <c r="F140" s="92" t="s">
        <v>202</v>
      </c>
      <c r="G140" s="92"/>
      <c r="H140" s="92"/>
      <c r="I140" s="93">
        <v>-777.44</v>
      </c>
      <c r="J140" s="203"/>
      <c r="K140" s="95" t="s">
        <v>162</v>
      </c>
      <c r="L140" s="94"/>
      <c r="M140" s="94"/>
      <c r="N140" s="94"/>
      <c r="O140" s="170"/>
    </row>
    <row r="141" spans="1:15">
      <c r="A141" s="92">
        <v>4006008</v>
      </c>
      <c r="B141" s="92" t="s">
        <v>284</v>
      </c>
      <c r="C141" s="92">
        <v>221</v>
      </c>
      <c r="D141" s="92" t="s">
        <v>276</v>
      </c>
      <c r="E141" s="92">
        <v>109900</v>
      </c>
      <c r="F141" s="92" t="s">
        <v>202</v>
      </c>
      <c r="G141" s="92"/>
      <c r="H141" s="92"/>
      <c r="I141" s="93">
        <v>-70.61</v>
      </c>
      <c r="J141" s="203"/>
      <c r="K141" s="95" t="s">
        <v>162</v>
      </c>
      <c r="L141" s="94"/>
      <c r="M141" s="94"/>
      <c r="N141" s="94"/>
      <c r="O141" s="170"/>
    </row>
    <row r="142" spans="1:15">
      <c r="A142" s="92">
        <v>4006004</v>
      </c>
      <c r="B142" s="92" t="s">
        <v>275</v>
      </c>
      <c r="C142" s="92">
        <v>221</v>
      </c>
      <c r="D142" s="92" t="s">
        <v>276</v>
      </c>
      <c r="E142" s="92">
        <v>109900</v>
      </c>
      <c r="F142" s="92" t="s">
        <v>202</v>
      </c>
      <c r="G142" s="92"/>
      <c r="H142" s="92"/>
      <c r="I142" s="93">
        <v>3816.87</v>
      </c>
      <c r="J142" s="203"/>
      <c r="K142" s="95" t="s">
        <v>162</v>
      </c>
      <c r="L142" s="94"/>
      <c r="M142" s="94"/>
      <c r="N142" s="94"/>
      <c r="O142" s="170"/>
    </row>
    <row r="143" spans="1:15">
      <c r="A143" s="92">
        <v>4006008</v>
      </c>
      <c r="B143" s="92" t="s">
        <v>284</v>
      </c>
      <c r="C143" s="92">
        <v>221</v>
      </c>
      <c r="D143" s="92" t="s">
        <v>276</v>
      </c>
      <c r="E143" s="92">
        <v>109900</v>
      </c>
      <c r="F143" s="92" t="s">
        <v>202</v>
      </c>
      <c r="G143" s="92"/>
      <c r="H143" s="92"/>
      <c r="I143" s="93">
        <v>6817.01</v>
      </c>
      <c r="J143" s="203"/>
      <c r="K143" s="95" t="s">
        <v>162</v>
      </c>
      <c r="L143" s="94"/>
      <c r="M143" s="94"/>
      <c r="N143" s="94"/>
      <c r="O143" s="170"/>
    </row>
    <row r="144" spans="1:15">
      <c r="A144" s="92">
        <v>4006008</v>
      </c>
      <c r="B144" s="92" t="s">
        <v>284</v>
      </c>
      <c r="C144" s="92">
        <v>221</v>
      </c>
      <c r="D144" s="92" t="s">
        <v>276</v>
      </c>
      <c r="E144" s="92">
        <v>109900</v>
      </c>
      <c r="F144" s="92" t="s">
        <v>202</v>
      </c>
      <c r="G144" s="92"/>
      <c r="H144" s="92"/>
      <c r="I144" s="93">
        <v>6619.73</v>
      </c>
      <c r="J144" s="203"/>
      <c r="K144" s="95" t="s">
        <v>162</v>
      </c>
      <c r="L144" s="94"/>
      <c r="M144" s="94"/>
      <c r="N144" s="94"/>
      <c r="O144" s="170"/>
    </row>
    <row r="145" spans="1:15">
      <c r="A145" s="92">
        <v>4006004</v>
      </c>
      <c r="B145" s="92" t="s">
        <v>275</v>
      </c>
      <c r="C145" s="92">
        <v>221</v>
      </c>
      <c r="D145" s="92" t="s">
        <v>276</v>
      </c>
      <c r="E145" s="92">
        <v>109900</v>
      </c>
      <c r="F145" s="92" t="s">
        <v>202</v>
      </c>
      <c r="G145" s="92"/>
      <c r="H145" s="92"/>
      <c r="I145" s="93">
        <v>3735.27</v>
      </c>
      <c r="J145" s="203"/>
      <c r="K145" s="95" t="s">
        <v>162</v>
      </c>
      <c r="L145" s="94"/>
      <c r="M145" s="94"/>
      <c r="N145" s="94"/>
      <c r="O145" s="170"/>
    </row>
    <row r="146" spans="1:15">
      <c r="A146" s="92">
        <v>4006004</v>
      </c>
      <c r="B146" s="92" t="s">
        <v>275</v>
      </c>
      <c r="C146" s="92">
        <v>221</v>
      </c>
      <c r="D146" s="92" t="s">
        <v>276</v>
      </c>
      <c r="E146" s="92">
        <v>109900</v>
      </c>
      <c r="F146" s="92" t="s">
        <v>202</v>
      </c>
      <c r="G146" s="92"/>
      <c r="H146" s="92"/>
      <c r="I146" s="93">
        <v>3735.27</v>
      </c>
      <c r="J146" s="203"/>
      <c r="K146" s="95" t="s">
        <v>162</v>
      </c>
      <c r="L146" s="94"/>
      <c r="M146" s="94"/>
      <c r="N146" s="94"/>
      <c r="O146" s="170"/>
    </row>
    <row r="147" spans="1:15">
      <c r="A147" s="92">
        <v>4006008</v>
      </c>
      <c r="B147" s="92" t="s">
        <v>284</v>
      </c>
      <c r="C147" s="92">
        <v>221</v>
      </c>
      <c r="D147" s="92" t="s">
        <v>276</v>
      </c>
      <c r="E147" s="92">
        <v>109900</v>
      </c>
      <c r="F147" s="92" t="s">
        <v>202</v>
      </c>
      <c r="G147" s="92"/>
      <c r="H147" s="92"/>
      <c r="I147" s="93">
        <v>6619.73</v>
      </c>
      <c r="J147" s="203"/>
      <c r="K147" s="95" t="s">
        <v>162</v>
      </c>
      <c r="L147" s="94"/>
      <c r="M147" s="94"/>
      <c r="N147" s="94"/>
      <c r="O147" s="170"/>
    </row>
    <row r="148" spans="1:15">
      <c r="A148" s="92">
        <v>4006008</v>
      </c>
      <c r="B148" s="92" t="s">
        <v>284</v>
      </c>
      <c r="C148" s="92">
        <v>221</v>
      </c>
      <c r="D148" s="92" t="s">
        <v>276</v>
      </c>
      <c r="E148" s="92">
        <v>109900</v>
      </c>
      <c r="F148" s="92" t="s">
        <v>202</v>
      </c>
      <c r="G148" s="92"/>
      <c r="H148" s="92"/>
      <c r="I148" s="93">
        <v>6619.73</v>
      </c>
      <c r="J148" s="203"/>
      <c r="K148" s="95" t="s">
        <v>162</v>
      </c>
      <c r="L148" s="94"/>
      <c r="M148" s="94"/>
      <c r="N148" s="94"/>
      <c r="O148" s="170"/>
    </row>
    <row r="149" spans="1:15">
      <c r="A149" s="92">
        <v>4006004</v>
      </c>
      <c r="B149" s="92" t="s">
        <v>275</v>
      </c>
      <c r="C149" s="92">
        <v>221</v>
      </c>
      <c r="D149" s="92" t="s">
        <v>276</v>
      </c>
      <c r="E149" s="92">
        <v>109900</v>
      </c>
      <c r="F149" s="92" t="s">
        <v>202</v>
      </c>
      <c r="G149" s="92"/>
      <c r="H149" s="92"/>
      <c r="I149" s="93">
        <v>2979.58</v>
      </c>
      <c r="J149" s="203"/>
      <c r="K149" s="95" t="s">
        <v>162</v>
      </c>
      <c r="L149" s="94"/>
      <c r="M149" s="94"/>
      <c r="N149" s="94"/>
      <c r="O149" s="170"/>
    </row>
    <row r="150" spans="1:15">
      <c r="A150" s="92">
        <v>4006004</v>
      </c>
      <c r="B150" s="92" t="s">
        <v>275</v>
      </c>
      <c r="C150" s="92">
        <v>221</v>
      </c>
      <c r="D150" s="92" t="s">
        <v>276</v>
      </c>
      <c r="E150" s="92">
        <v>109900</v>
      </c>
      <c r="F150" s="92" t="s">
        <v>202</v>
      </c>
      <c r="G150" s="92"/>
      <c r="H150" s="92"/>
      <c r="I150" s="93">
        <v>2979.58</v>
      </c>
      <c r="J150" s="203"/>
      <c r="K150" s="95" t="s">
        <v>162</v>
      </c>
      <c r="L150" s="94"/>
      <c r="M150" s="94"/>
      <c r="N150" s="94"/>
      <c r="O150" s="170"/>
    </row>
    <row r="151" spans="1:15">
      <c r="A151" s="92">
        <v>4006008</v>
      </c>
      <c r="B151" s="92" t="s">
        <v>284</v>
      </c>
      <c r="C151" s="92">
        <v>221</v>
      </c>
      <c r="D151" s="92" t="s">
        <v>276</v>
      </c>
      <c r="E151" s="92">
        <v>109900</v>
      </c>
      <c r="F151" s="92" t="s">
        <v>202</v>
      </c>
      <c r="G151" s="92"/>
      <c r="H151" s="92"/>
      <c r="I151" s="93">
        <v>6619.73</v>
      </c>
      <c r="J151" s="203"/>
      <c r="K151" s="95" t="s">
        <v>162</v>
      </c>
      <c r="L151" s="94"/>
      <c r="M151" s="94"/>
      <c r="N151" s="94"/>
      <c r="O151" s="170"/>
    </row>
    <row r="152" spans="1:15">
      <c r="A152" s="92">
        <v>4006008</v>
      </c>
      <c r="B152" s="92" t="s">
        <v>284</v>
      </c>
      <c r="C152" s="92">
        <v>221</v>
      </c>
      <c r="D152" s="92" t="s">
        <v>276</v>
      </c>
      <c r="E152" s="92">
        <v>109900</v>
      </c>
      <c r="F152" s="92" t="s">
        <v>202</v>
      </c>
      <c r="G152" s="92"/>
      <c r="H152" s="92"/>
      <c r="I152" s="93">
        <v>6619.73</v>
      </c>
      <c r="J152" s="203"/>
      <c r="K152" s="95" t="s">
        <v>162</v>
      </c>
      <c r="L152" s="94"/>
      <c r="M152" s="94"/>
      <c r="N152" s="94"/>
      <c r="O152" s="170"/>
    </row>
    <row r="153" spans="1:15">
      <c r="A153" s="92">
        <v>4006004</v>
      </c>
      <c r="B153" s="92" t="s">
        <v>275</v>
      </c>
      <c r="C153" s="92">
        <v>221</v>
      </c>
      <c r="D153" s="92" t="s">
        <v>276</v>
      </c>
      <c r="E153" s="92">
        <v>109900</v>
      </c>
      <c r="F153" s="92" t="s">
        <v>202</v>
      </c>
      <c r="G153" s="92"/>
      <c r="H153" s="92"/>
      <c r="I153" s="93">
        <v>2979.35</v>
      </c>
      <c r="J153" s="203"/>
      <c r="K153" s="95" t="s">
        <v>162</v>
      </c>
      <c r="L153" s="94"/>
      <c r="M153" s="94"/>
      <c r="N153" s="94"/>
      <c r="O153" s="170"/>
    </row>
    <row r="154" spans="1:15">
      <c r="A154" s="92">
        <v>4006006</v>
      </c>
      <c r="B154" s="92" t="s">
        <v>288</v>
      </c>
      <c r="C154" s="92">
        <v>221</v>
      </c>
      <c r="D154" s="92" t="s">
        <v>276</v>
      </c>
      <c r="E154" s="92">
        <v>109900</v>
      </c>
      <c r="F154" s="92" t="s">
        <v>202</v>
      </c>
      <c r="G154" s="92"/>
      <c r="H154" s="92"/>
      <c r="I154" s="93">
        <v>1903.63</v>
      </c>
      <c r="J154" s="203"/>
      <c r="K154" s="95" t="s">
        <v>162</v>
      </c>
      <c r="L154" s="94"/>
      <c r="M154" s="94"/>
      <c r="N154" s="94"/>
      <c r="O154" s="170"/>
    </row>
    <row r="155" spans="1:15">
      <c r="A155" s="92">
        <v>4006003</v>
      </c>
      <c r="B155" s="92" t="s">
        <v>278</v>
      </c>
      <c r="C155" s="92">
        <v>221</v>
      </c>
      <c r="D155" s="92" t="s">
        <v>276</v>
      </c>
      <c r="E155" s="92">
        <v>109900</v>
      </c>
      <c r="F155" s="92" t="s">
        <v>202</v>
      </c>
      <c r="G155" s="92"/>
      <c r="H155" s="92"/>
      <c r="I155" s="93">
        <v>27309.56</v>
      </c>
      <c r="J155" s="203"/>
      <c r="K155" s="95" t="s">
        <v>162</v>
      </c>
      <c r="L155" s="94"/>
      <c r="M155" s="94"/>
      <c r="N155" s="94"/>
      <c r="O155" s="170"/>
    </row>
    <row r="156" spans="1:15">
      <c r="A156" s="92">
        <v>4006004</v>
      </c>
      <c r="B156" s="92" t="s">
        <v>275</v>
      </c>
      <c r="C156" s="92">
        <v>221</v>
      </c>
      <c r="D156" s="92" t="s">
        <v>276</v>
      </c>
      <c r="E156" s="92">
        <v>109900</v>
      </c>
      <c r="F156" s="92" t="s">
        <v>202</v>
      </c>
      <c r="G156" s="92"/>
      <c r="H156" s="92"/>
      <c r="I156" s="93">
        <v>5248.64</v>
      </c>
      <c r="J156" s="203"/>
      <c r="K156" s="95" t="s">
        <v>162</v>
      </c>
      <c r="L156" s="94"/>
      <c r="M156" s="94"/>
      <c r="N156" s="94"/>
      <c r="O156" s="170"/>
    </row>
    <row r="157" spans="1:15">
      <c r="A157" s="92">
        <v>4006008</v>
      </c>
      <c r="B157" s="92" t="s">
        <v>284</v>
      </c>
      <c r="C157" s="92">
        <v>221</v>
      </c>
      <c r="D157" s="92" t="s">
        <v>276</v>
      </c>
      <c r="E157" s="92">
        <v>109900</v>
      </c>
      <c r="F157" s="92" t="s">
        <v>202</v>
      </c>
      <c r="G157" s="92"/>
      <c r="H157" s="92"/>
      <c r="I157" s="93">
        <v>2032.88</v>
      </c>
      <c r="J157" s="203"/>
      <c r="K157" s="95" t="s">
        <v>162</v>
      </c>
      <c r="L157" s="94"/>
      <c r="M157" s="94"/>
      <c r="N157" s="94"/>
      <c r="O157" s="170"/>
    </row>
    <row r="158" spans="1:15">
      <c r="A158" s="92">
        <v>4006012</v>
      </c>
      <c r="B158" s="92" t="s">
        <v>287</v>
      </c>
      <c r="C158" s="92">
        <v>221</v>
      </c>
      <c r="D158" s="92" t="s">
        <v>276</v>
      </c>
      <c r="E158" s="92">
        <v>109900</v>
      </c>
      <c r="F158" s="92" t="s">
        <v>202</v>
      </c>
      <c r="G158" s="92"/>
      <c r="H158" s="92"/>
      <c r="I158" s="93">
        <v>3467.67</v>
      </c>
      <c r="J158" s="203"/>
      <c r="K158" s="95" t="s">
        <v>162</v>
      </c>
      <c r="L158" s="94"/>
      <c r="M158" s="94"/>
      <c r="N158" s="94"/>
      <c r="O158" s="170"/>
    </row>
    <row r="159" spans="1:15">
      <c r="A159" s="92">
        <v>4006004</v>
      </c>
      <c r="B159" s="92" t="s">
        <v>275</v>
      </c>
      <c r="C159" s="92">
        <v>221</v>
      </c>
      <c r="D159" s="92" t="s">
        <v>276</v>
      </c>
      <c r="E159" s="92">
        <v>109900</v>
      </c>
      <c r="F159" s="92" t="s">
        <v>202</v>
      </c>
      <c r="G159" s="92"/>
      <c r="H159" s="92"/>
      <c r="I159" s="93">
        <v>-1713.79</v>
      </c>
      <c r="J159" s="203"/>
      <c r="K159" s="95" t="s">
        <v>162</v>
      </c>
      <c r="L159" s="94"/>
      <c r="M159" s="94"/>
      <c r="N159" s="94"/>
      <c r="O159" s="170"/>
    </row>
    <row r="160" spans="1:15">
      <c r="A160" s="92">
        <v>4006008</v>
      </c>
      <c r="B160" s="92" t="s">
        <v>284</v>
      </c>
      <c r="C160" s="92">
        <v>221</v>
      </c>
      <c r="D160" s="92" t="s">
        <v>276</v>
      </c>
      <c r="E160" s="92">
        <v>109900</v>
      </c>
      <c r="F160" s="92" t="s">
        <v>202</v>
      </c>
      <c r="G160" s="92"/>
      <c r="H160" s="92"/>
      <c r="I160" s="93">
        <v>-6940.19</v>
      </c>
      <c r="J160" s="203"/>
      <c r="K160" s="95" t="s">
        <v>162</v>
      </c>
      <c r="L160" s="94"/>
      <c r="M160" s="94"/>
      <c r="N160" s="94"/>
      <c r="O160" s="170"/>
    </row>
    <row r="161" spans="1:15">
      <c r="A161" s="92">
        <v>4006004</v>
      </c>
      <c r="B161" s="92" t="s">
        <v>275</v>
      </c>
      <c r="C161" s="92">
        <v>221</v>
      </c>
      <c r="D161" s="92" t="s">
        <v>276</v>
      </c>
      <c r="E161" s="92">
        <v>109900</v>
      </c>
      <c r="F161" s="92" t="s">
        <v>202</v>
      </c>
      <c r="G161" s="92"/>
      <c r="H161" s="92"/>
      <c r="I161" s="93">
        <v>1713.79</v>
      </c>
      <c r="J161" s="203"/>
      <c r="K161" s="95" t="s">
        <v>162</v>
      </c>
      <c r="L161" s="94"/>
      <c r="M161" s="94"/>
      <c r="N161" s="94"/>
      <c r="O161" s="170"/>
    </row>
    <row r="162" spans="1:15">
      <c r="A162" s="92">
        <v>4006008</v>
      </c>
      <c r="B162" s="92" t="s">
        <v>284</v>
      </c>
      <c r="C162" s="92">
        <v>221</v>
      </c>
      <c r="D162" s="92" t="s">
        <v>276</v>
      </c>
      <c r="E162" s="92">
        <v>109900</v>
      </c>
      <c r="F162" s="92" t="s">
        <v>202</v>
      </c>
      <c r="G162" s="92"/>
      <c r="H162" s="92"/>
      <c r="I162" s="93">
        <v>6940.19</v>
      </c>
      <c r="J162" s="203"/>
      <c r="K162" s="95" t="s">
        <v>162</v>
      </c>
      <c r="L162" s="94"/>
      <c r="M162" s="94"/>
      <c r="N162" s="94"/>
      <c r="O162" s="170"/>
    </row>
    <row r="163" spans="1:15">
      <c r="A163" s="92">
        <v>7001002</v>
      </c>
      <c r="B163" s="92" t="s">
        <v>200</v>
      </c>
      <c r="C163" s="92">
        <v>221</v>
      </c>
      <c r="D163" s="92" t="s">
        <v>276</v>
      </c>
      <c r="E163" s="92">
        <v>109900</v>
      </c>
      <c r="F163" s="92" t="s">
        <v>202</v>
      </c>
      <c r="G163" s="92"/>
      <c r="H163" s="92"/>
      <c r="I163" s="93">
        <v>-8653.98</v>
      </c>
      <c r="J163" s="203"/>
      <c r="K163" s="95" t="s">
        <v>162</v>
      </c>
      <c r="L163" s="94"/>
      <c r="M163" s="94"/>
      <c r="N163" s="94"/>
      <c r="O163" s="170"/>
    </row>
    <row r="164" spans="1:15">
      <c r="A164" s="92">
        <v>4006006</v>
      </c>
      <c r="B164" s="92" t="s">
        <v>288</v>
      </c>
      <c r="C164" s="92">
        <v>221</v>
      </c>
      <c r="D164" s="92" t="s">
        <v>276</v>
      </c>
      <c r="E164" s="92">
        <v>109999</v>
      </c>
      <c r="F164" s="92" t="s">
        <v>289</v>
      </c>
      <c r="G164" s="92"/>
      <c r="H164" s="92"/>
      <c r="I164" s="93">
        <v>-23512.5</v>
      </c>
      <c r="J164" s="203"/>
      <c r="K164" s="95" t="s">
        <v>155</v>
      </c>
      <c r="L164" s="94"/>
      <c r="M164" s="94"/>
      <c r="N164" s="94"/>
      <c r="O164" s="170"/>
    </row>
    <row r="165" spans="1:15">
      <c r="A165" s="92">
        <v>4006003</v>
      </c>
      <c r="B165" s="92" t="s">
        <v>278</v>
      </c>
      <c r="C165" s="92">
        <v>221</v>
      </c>
      <c r="D165" s="92" t="s">
        <v>276</v>
      </c>
      <c r="E165" s="92">
        <v>109999</v>
      </c>
      <c r="F165" s="92" t="s">
        <v>289</v>
      </c>
      <c r="G165" s="92"/>
      <c r="H165" s="92"/>
      <c r="I165" s="93">
        <v>-47077.5</v>
      </c>
      <c r="J165" s="203"/>
      <c r="K165" s="95" t="s">
        <v>155</v>
      </c>
      <c r="L165" s="94"/>
      <c r="M165" s="94"/>
      <c r="N165" s="94"/>
      <c r="O165" s="170"/>
    </row>
    <row r="166" spans="1:15">
      <c r="A166" s="92">
        <v>4006004</v>
      </c>
      <c r="B166" s="92" t="s">
        <v>275</v>
      </c>
      <c r="C166" s="92">
        <v>221</v>
      </c>
      <c r="D166" s="92" t="s">
        <v>276</v>
      </c>
      <c r="E166" s="92">
        <v>109999</v>
      </c>
      <c r="F166" s="92" t="s">
        <v>289</v>
      </c>
      <c r="G166" s="92"/>
      <c r="H166" s="92"/>
      <c r="I166" s="93">
        <v>-54230</v>
      </c>
      <c r="J166" s="203"/>
      <c r="K166" s="95" t="s">
        <v>155</v>
      </c>
      <c r="L166" s="94"/>
      <c r="M166" s="94"/>
      <c r="N166" s="94"/>
      <c r="O166" s="170"/>
    </row>
    <row r="167" spans="1:15">
      <c r="A167" s="92">
        <v>4006004</v>
      </c>
      <c r="B167" s="92" t="s">
        <v>275</v>
      </c>
      <c r="C167" s="92">
        <v>221</v>
      </c>
      <c r="D167" s="92" t="s">
        <v>276</v>
      </c>
      <c r="E167" s="92">
        <v>110000</v>
      </c>
      <c r="F167" s="92" t="s">
        <v>203</v>
      </c>
      <c r="G167" s="92"/>
      <c r="H167" s="92"/>
      <c r="I167" s="93">
        <v>83.56</v>
      </c>
      <c r="J167" s="203"/>
      <c r="K167" s="95" t="s">
        <v>154</v>
      </c>
      <c r="L167" s="94"/>
      <c r="M167" s="94"/>
      <c r="N167" s="94"/>
      <c r="O167" s="170"/>
    </row>
    <row r="168" spans="1:15">
      <c r="A168" s="92">
        <v>4006001</v>
      </c>
      <c r="B168" s="92" t="s">
        <v>290</v>
      </c>
      <c r="C168" s="92">
        <v>221</v>
      </c>
      <c r="D168" s="92" t="s">
        <v>276</v>
      </c>
      <c r="E168" s="92">
        <v>110001</v>
      </c>
      <c r="F168" s="92" t="s">
        <v>204</v>
      </c>
      <c r="G168" s="92"/>
      <c r="H168" s="92"/>
      <c r="I168" s="93">
        <v>189</v>
      </c>
      <c r="J168" s="203"/>
      <c r="K168" s="95" t="s">
        <v>154</v>
      </c>
      <c r="L168" s="94"/>
      <c r="M168" s="94"/>
      <c r="N168" s="94"/>
      <c r="O168" s="170"/>
    </row>
    <row r="169" spans="1:15">
      <c r="A169" s="92">
        <v>4006008</v>
      </c>
      <c r="B169" s="92" t="s">
        <v>284</v>
      </c>
      <c r="C169" s="92">
        <v>221</v>
      </c>
      <c r="D169" s="92" t="s">
        <v>276</v>
      </c>
      <c r="E169" s="92">
        <v>110001</v>
      </c>
      <c r="F169" s="92" t="s">
        <v>204</v>
      </c>
      <c r="G169" s="92"/>
      <c r="H169" s="92"/>
      <c r="I169" s="93">
        <v>233.1</v>
      </c>
      <c r="J169" s="203"/>
      <c r="K169" s="95" t="s">
        <v>154</v>
      </c>
      <c r="L169" s="94"/>
      <c r="M169" s="94"/>
      <c r="N169" s="94"/>
      <c r="O169" s="170"/>
    </row>
    <row r="170" spans="1:15">
      <c r="A170" s="92">
        <v>4006001</v>
      </c>
      <c r="B170" s="92" t="s">
        <v>290</v>
      </c>
      <c r="C170" s="92">
        <v>221</v>
      </c>
      <c r="D170" s="92" t="s">
        <v>276</v>
      </c>
      <c r="E170" s="92">
        <v>111500</v>
      </c>
      <c r="F170" s="92" t="s">
        <v>210</v>
      </c>
      <c r="G170" s="92"/>
      <c r="H170" s="92"/>
      <c r="I170" s="93">
        <v>539.14</v>
      </c>
      <c r="J170" s="203"/>
      <c r="K170" s="95" t="s">
        <v>154</v>
      </c>
      <c r="L170" s="94"/>
      <c r="M170" s="94"/>
      <c r="N170" s="94"/>
      <c r="O170" s="170"/>
    </row>
    <row r="171" spans="1:15">
      <c r="A171" s="92">
        <v>4006004</v>
      </c>
      <c r="B171" s="92" t="s">
        <v>275</v>
      </c>
      <c r="C171" s="92">
        <v>221</v>
      </c>
      <c r="D171" s="92" t="s">
        <v>276</v>
      </c>
      <c r="E171" s="92">
        <v>111501</v>
      </c>
      <c r="F171" s="92" t="s">
        <v>211</v>
      </c>
      <c r="G171" s="92"/>
      <c r="H171" s="92"/>
      <c r="I171" s="93">
        <v>105.45</v>
      </c>
      <c r="J171" s="203"/>
      <c r="K171" s="95" t="s">
        <v>154</v>
      </c>
      <c r="L171" s="94"/>
      <c r="M171" s="94"/>
      <c r="N171" s="94"/>
      <c r="O171" s="170"/>
    </row>
    <row r="172" spans="1:15">
      <c r="A172" s="92">
        <v>4006008</v>
      </c>
      <c r="B172" s="92" t="s">
        <v>284</v>
      </c>
      <c r="C172" s="92">
        <v>221</v>
      </c>
      <c r="D172" s="92" t="s">
        <v>276</v>
      </c>
      <c r="E172" s="92">
        <v>111501</v>
      </c>
      <c r="F172" s="92" t="s">
        <v>211</v>
      </c>
      <c r="G172" s="92"/>
      <c r="H172" s="92"/>
      <c r="I172" s="93">
        <v>632.89</v>
      </c>
      <c r="J172" s="203"/>
      <c r="K172" s="95" t="s">
        <v>154</v>
      </c>
      <c r="L172" s="94"/>
      <c r="M172" s="94"/>
      <c r="N172" s="94"/>
      <c r="O172" s="170"/>
    </row>
    <row r="173" spans="1:15">
      <c r="A173" s="92">
        <v>4006004</v>
      </c>
      <c r="B173" s="92" t="s">
        <v>275</v>
      </c>
      <c r="C173" s="92">
        <v>221</v>
      </c>
      <c r="D173" s="92" t="s">
        <v>276</v>
      </c>
      <c r="E173" s="92">
        <v>112000</v>
      </c>
      <c r="F173" s="92" t="s">
        <v>212</v>
      </c>
      <c r="G173" s="92"/>
      <c r="H173" s="92"/>
      <c r="I173" s="93">
        <v>680</v>
      </c>
      <c r="J173" s="203"/>
      <c r="K173" s="95" t="s">
        <v>154</v>
      </c>
      <c r="L173" s="94"/>
      <c r="M173" s="94"/>
      <c r="N173" s="94"/>
      <c r="O173" s="170"/>
    </row>
    <row r="174" spans="1:15">
      <c r="A174" s="92">
        <v>4006004</v>
      </c>
      <c r="B174" s="92" t="s">
        <v>275</v>
      </c>
      <c r="C174" s="92">
        <v>221</v>
      </c>
      <c r="D174" s="92" t="s">
        <v>276</v>
      </c>
      <c r="E174" s="92">
        <v>112000</v>
      </c>
      <c r="F174" s="92" t="s">
        <v>212</v>
      </c>
      <c r="G174" s="92"/>
      <c r="H174" s="92"/>
      <c r="I174" s="93">
        <v>535.20000000000005</v>
      </c>
      <c r="J174" s="203"/>
      <c r="K174" s="95" t="s">
        <v>154</v>
      </c>
      <c r="L174" s="94"/>
      <c r="M174" s="94"/>
      <c r="N174" s="94"/>
      <c r="O174" s="170"/>
    </row>
    <row r="175" spans="1:15">
      <c r="A175" s="92">
        <v>4006004</v>
      </c>
      <c r="B175" s="92" t="s">
        <v>275</v>
      </c>
      <c r="C175" s="92">
        <v>221</v>
      </c>
      <c r="D175" s="92" t="s">
        <v>276</v>
      </c>
      <c r="E175" s="92">
        <v>112000</v>
      </c>
      <c r="F175" s="92" t="s">
        <v>212</v>
      </c>
      <c r="G175" s="92"/>
      <c r="H175" s="92"/>
      <c r="I175" s="93">
        <v>885.02</v>
      </c>
      <c r="J175" s="203"/>
      <c r="K175" s="95" t="s">
        <v>154</v>
      </c>
      <c r="L175" s="94"/>
      <c r="M175" s="94"/>
      <c r="N175" s="94"/>
      <c r="O175" s="170"/>
    </row>
    <row r="176" spans="1:15">
      <c r="A176" s="92">
        <v>4006004</v>
      </c>
      <c r="B176" s="92" t="s">
        <v>275</v>
      </c>
      <c r="C176" s="92">
        <v>221</v>
      </c>
      <c r="D176" s="92" t="s">
        <v>276</v>
      </c>
      <c r="E176" s="92">
        <v>112000</v>
      </c>
      <c r="F176" s="92" t="s">
        <v>212</v>
      </c>
      <c r="G176" s="92"/>
      <c r="H176" s="92"/>
      <c r="I176" s="93">
        <v>1060</v>
      </c>
      <c r="J176" s="203"/>
      <c r="K176" s="95" t="s">
        <v>154</v>
      </c>
      <c r="L176" s="94"/>
      <c r="M176" s="94"/>
      <c r="N176" s="94"/>
      <c r="O176" s="170"/>
    </row>
    <row r="177" spans="1:15">
      <c r="A177" s="92">
        <v>4006004</v>
      </c>
      <c r="B177" s="92" t="s">
        <v>275</v>
      </c>
      <c r="C177" s="92">
        <v>221</v>
      </c>
      <c r="D177" s="92" t="s">
        <v>276</v>
      </c>
      <c r="E177" s="92">
        <v>112000</v>
      </c>
      <c r="F177" s="92" t="s">
        <v>212</v>
      </c>
      <c r="G177" s="92"/>
      <c r="H177" s="92"/>
      <c r="I177" s="93">
        <v>110.4</v>
      </c>
      <c r="J177" s="203"/>
      <c r="K177" s="95" t="s">
        <v>154</v>
      </c>
      <c r="L177" s="94"/>
      <c r="M177" s="94"/>
      <c r="N177" s="94"/>
      <c r="O177" s="170"/>
    </row>
    <row r="178" spans="1:15">
      <c r="A178" s="92">
        <v>4006004</v>
      </c>
      <c r="B178" s="92" t="s">
        <v>275</v>
      </c>
      <c r="C178" s="92">
        <v>221</v>
      </c>
      <c r="D178" s="92" t="s">
        <v>276</v>
      </c>
      <c r="E178" s="92">
        <v>112000</v>
      </c>
      <c r="F178" s="92" t="s">
        <v>212</v>
      </c>
      <c r="G178" s="92"/>
      <c r="H178" s="92"/>
      <c r="I178" s="93">
        <v>2865.18</v>
      </c>
      <c r="J178" s="203"/>
      <c r="K178" s="95" t="s">
        <v>154</v>
      </c>
      <c r="L178" s="94"/>
      <c r="M178" s="94"/>
      <c r="N178" s="94"/>
      <c r="O178" s="170"/>
    </row>
    <row r="179" spans="1:15">
      <c r="A179" s="92">
        <v>4006008</v>
      </c>
      <c r="B179" s="92" t="s">
        <v>284</v>
      </c>
      <c r="C179" s="92">
        <v>221</v>
      </c>
      <c r="D179" s="92" t="s">
        <v>276</v>
      </c>
      <c r="E179" s="92">
        <v>112000</v>
      </c>
      <c r="F179" s="92" t="s">
        <v>212</v>
      </c>
      <c r="G179" s="92"/>
      <c r="H179" s="92"/>
      <c r="I179" s="93">
        <v>3544.2</v>
      </c>
      <c r="J179" s="203"/>
      <c r="K179" s="95" t="s">
        <v>154</v>
      </c>
      <c r="L179" s="94"/>
      <c r="M179" s="94"/>
      <c r="N179" s="94"/>
      <c r="O179" s="170"/>
    </row>
    <row r="180" spans="1:15">
      <c r="A180" s="92">
        <v>4006008</v>
      </c>
      <c r="B180" s="92" t="s">
        <v>284</v>
      </c>
      <c r="C180" s="92">
        <v>221</v>
      </c>
      <c r="D180" s="92" t="s">
        <v>276</v>
      </c>
      <c r="E180" s="92">
        <v>112000</v>
      </c>
      <c r="F180" s="92" t="s">
        <v>212</v>
      </c>
      <c r="G180" s="92"/>
      <c r="H180" s="92"/>
      <c r="I180" s="93">
        <v>585.74</v>
      </c>
      <c r="J180" s="203"/>
      <c r="K180" s="95" t="s">
        <v>154</v>
      </c>
      <c r="L180" s="94"/>
      <c r="M180" s="94"/>
      <c r="N180" s="94"/>
      <c r="O180" s="170"/>
    </row>
    <row r="181" spans="1:15">
      <c r="A181" s="92">
        <v>4006008</v>
      </c>
      <c r="B181" s="92" t="s">
        <v>284</v>
      </c>
      <c r="C181" s="92">
        <v>221</v>
      </c>
      <c r="D181" s="92" t="s">
        <v>276</v>
      </c>
      <c r="E181" s="92">
        <v>112000</v>
      </c>
      <c r="F181" s="92" t="s">
        <v>212</v>
      </c>
      <c r="G181" s="92"/>
      <c r="H181" s="92"/>
      <c r="I181" s="93">
        <v>4476.1099999999997</v>
      </c>
      <c r="J181" s="203"/>
      <c r="K181" s="95" t="s">
        <v>154</v>
      </c>
      <c r="L181" s="94"/>
      <c r="M181" s="94"/>
      <c r="N181" s="94"/>
      <c r="O181" s="170"/>
    </row>
    <row r="182" spans="1:15">
      <c r="A182" s="92">
        <v>4006008</v>
      </c>
      <c r="B182" s="92" t="s">
        <v>284</v>
      </c>
      <c r="C182" s="92">
        <v>221</v>
      </c>
      <c r="D182" s="92" t="s">
        <v>276</v>
      </c>
      <c r="E182" s="92">
        <v>112000</v>
      </c>
      <c r="F182" s="92" t="s">
        <v>212</v>
      </c>
      <c r="G182" s="92"/>
      <c r="H182" s="92"/>
      <c r="I182" s="93">
        <v>3011.12</v>
      </c>
      <c r="J182" s="203"/>
      <c r="K182" s="95" t="s">
        <v>154</v>
      </c>
      <c r="L182" s="94"/>
      <c r="M182" s="94"/>
      <c r="N182" s="94"/>
      <c r="O182" s="170"/>
    </row>
    <row r="183" spans="1:15">
      <c r="A183" s="92">
        <v>4006008</v>
      </c>
      <c r="B183" s="92" t="s">
        <v>284</v>
      </c>
      <c r="C183" s="92">
        <v>221</v>
      </c>
      <c r="D183" s="92" t="s">
        <v>276</v>
      </c>
      <c r="E183" s="92">
        <v>112000</v>
      </c>
      <c r="F183" s="92" t="s">
        <v>212</v>
      </c>
      <c r="G183" s="92"/>
      <c r="H183" s="92"/>
      <c r="I183" s="93">
        <v>1427.91</v>
      </c>
      <c r="J183" s="203"/>
      <c r="K183" s="95" t="s">
        <v>154</v>
      </c>
      <c r="L183" s="94"/>
      <c r="M183" s="94"/>
      <c r="N183" s="94"/>
      <c r="O183" s="170"/>
    </row>
    <row r="184" spans="1:15">
      <c r="A184" s="92">
        <v>4006008</v>
      </c>
      <c r="B184" s="92" t="s">
        <v>284</v>
      </c>
      <c r="C184" s="92">
        <v>221</v>
      </c>
      <c r="D184" s="92" t="s">
        <v>276</v>
      </c>
      <c r="E184" s="92">
        <v>112000</v>
      </c>
      <c r="F184" s="92" t="s">
        <v>212</v>
      </c>
      <c r="G184" s="92"/>
      <c r="H184" s="92"/>
      <c r="I184" s="93">
        <v>1212.6600000000001</v>
      </c>
      <c r="J184" s="203"/>
      <c r="K184" s="95" t="s">
        <v>154</v>
      </c>
      <c r="L184" s="94"/>
      <c r="M184" s="94"/>
      <c r="N184" s="94"/>
      <c r="O184" s="170"/>
    </row>
    <row r="185" spans="1:15">
      <c r="A185" s="92">
        <v>4006008</v>
      </c>
      <c r="B185" s="92" t="s">
        <v>284</v>
      </c>
      <c r="C185" s="92">
        <v>221</v>
      </c>
      <c r="D185" s="92" t="s">
        <v>276</v>
      </c>
      <c r="E185" s="92">
        <v>112000</v>
      </c>
      <c r="F185" s="92" t="s">
        <v>212</v>
      </c>
      <c r="G185" s="92"/>
      <c r="H185" s="92"/>
      <c r="I185" s="93">
        <v>1016.82</v>
      </c>
      <c r="J185" s="203"/>
      <c r="K185" s="95" t="s">
        <v>154</v>
      </c>
      <c r="L185" s="94"/>
      <c r="M185" s="94"/>
      <c r="N185" s="94"/>
      <c r="O185" s="170"/>
    </row>
    <row r="186" spans="1:15">
      <c r="A186" s="92">
        <v>4006008</v>
      </c>
      <c r="B186" s="92" t="s">
        <v>284</v>
      </c>
      <c r="C186" s="92">
        <v>221</v>
      </c>
      <c r="D186" s="92" t="s">
        <v>276</v>
      </c>
      <c r="E186" s="92">
        <v>112000</v>
      </c>
      <c r="F186" s="92" t="s">
        <v>212</v>
      </c>
      <c r="G186" s="92"/>
      <c r="H186" s="92"/>
      <c r="I186" s="93">
        <v>847.35</v>
      </c>
      <c r="J186" s="203"/>
      <c r="K186" s="95" t="s">
        <v>154</v>
      </c>
      <c r="L186" s="94"/>
      <c r="M186" s="94"/>
      <c r="N186" s="94"/>
      <c r="O186" s="170"/>
    </row>
    <row r="187" spans="1:15">
      <c r="A187" s="92">
        <v>4006008</v>
      </c>
      <c r="B187" s="92" t="s">
        <v>284</v>
      </c>
      <c r="C187" s="92">
        <v>221</v>
      </c>
      <c r="D187" s="92" t="s">
        <v>276</v>
      </c>
      <c r="E187" s="92">
        <v>112000</v>
      </c>
      <c r="F187" s="92" t="s">
        <v>212</v>
      </c>
      <c r="G187" s="92"/>
      <c r="H187" s="92"/>
      <c r="I187" s="93">
        <v>2507.7800000000002</v>
      </c>
      <c r="J187" s="203"/>
      <c r="K187" s="95" t="s">
        <v>154</v>
      </c>
      <c r="L187" s="94"/>
      <c r="M187" s="94"/>
      <c r="N187" s="94"/>
      <c r="O187" s="170"/>
    </row>
    <row r="188" spans="1:15">
      <c r="A188" s="92">
        <v>4006008</v>
      </c>
      <c r="B188" s="92" t="s">
        <v>284</v>
      </c>
      <c r="C188" s="92">
        <v>221</v>
      </c>
      <c r="D188" s="92" t="s">
        <v>276</v>
      </c>
      <c r="E188" s="92">
        <v>112000</v>
      </c>
      <c r="F188" s="92" t="s">
        <v>212</v>
      </c>
      <c r="G188" s="92"/>
      <c r="H188" s="92"/>
      <c r="I188" s="93">
        <v>1699.59</v>
      </c>
      <c r="J188" s="203"/>
      <c r="K188" s="95" t="s">
        <v>154</v>
      </c>
      <c r="L188" s="94"/>
      <c r="M188" s="94"/>
      <c r="N188" s="94"/>
      <c r="O188" s="170"/>
    </row>
    <row r="189" spans="1:15">
      <c r="A189" s="92">
        <v>4006004</v>
      </c>
      <c r="B189" s="92" t="s">
        <v>275</v>
      </c>
      <c r="C189" s="92">
        <v>221</v>
      </c>
      <c r="D189" s="92" t="s">
        <v>276</v>
      </c>
      <c r="E189" s="92">
        <v>112000</v>
      </c>
      <c r="F189" s="92" t="s">
        <v>212</v>
      </c>
      <c r="G189" s="92"/>
      <c r="H189" s="92"/>
      <c r="I189" s="93">
        <v>528.57000000000005</v>
      </c>
      <c r="J189" s="203"/>
      <c r="K189" s="95" t="s">
        <v>154</v>
      </c>
      <c r="L189" s="94"/>
      <c r="M189" s="94"/>
      <c r="N189" s="94"/>
      <c r="O189" s="170"/>
    </row>
    <row r="190" spans="1:15">
      <c r="A190" s="92">
        <v>4006004</v>
      </c>
      <c r="B190" s="92" t="s">
        <v>275</v>
      </c>
      <c r="C190" s="92">
        <v>221</v>
      </c>
      <c r="D190" s="92" t="s">
        <v>276</v>
      </c>
      <c r="E190" s="92">
        <v>112000</v>
      </c>
      <c r="F190" s="92" t="s">
        <v>212</v>
      </c>
      <c r="G190" s="92"/>
      <c r="H190" s="92"/>
      <c r="I190" s="93">
        <v>849</v>
      </c>
      <c r="J190" s="203"/>
      <c r="K190" s="95" t="s">
        <v>154</v>
      </c>
      <c r="L190" s="94"/>
      <c r="M190" s="94"/>
      <c r="N190" s="94"/>
      <c r="O190" s="170"/>
    </row>
    <row r="191" spans="1:15">
      <c r="A191" s="92">
        <v>4006004</v>
      </c>
      <c r="B191" s="92" t="s">
        <v>275</v>
      </c>
      <c r="C191" s="92">
        <v>221</v>
      </c>
      <c r="D191" s="92" t="s">
        <v>276</v>
      </c>
      <c r="E191" s="92">
        <v>112000</v>
      </c>
      <c r="F191" s="92" t="s">
        <v>212</v>
      </c>
      <c r="G191" s="92"/>
      <c r="H191" s="92"/>
      <c r="I191" s="93">
        <v>526.4</v>
      </c>
      <c r="J191" s="203"/>
      <c r="K191" s="95" t="s">
        <v>154</v>
      </c>
      <c r="L191" s="94"/>
      <c r="M191" s="94"/>
      <c r="N191" s="94"/>
      <c r="O191" s="170"/>
    </row>
    <row r="192" spans="1:15">
      <c r="A192" s="92">
        <v>4006008</v>
      </c>
      <c r="B192" s="92" t="s">
        <v>284</v>
      </c>
      <c r="C192" s="92">
        <v>221</v>
      </c>
      <c r="D192" s="92" t="s">
        <v>276</v>
      </c>
      <c r="E192" s="92">
        <v>112000</v>
      </c>
      <c r="F192" s="92" t="s">
        <v>212</v>
      </c>
      <c r="G192" s="92"/>
      <c r="H192" s="92"/>
      <c r="I192" s="93">
        <v>1097.46</v>
      </c>
      <c r="J192" s="203"/>
      <c r="K192" s="95" t="s">
        <v>154</v>
      </c>
      <c r="L192" s="94"/>
      <c r="M192" s="94"/>
      <c r="N192" s="94"/>
      <c r="O192" s="170"/>
    </row>
    <row r="193" spans="1:15">
      <c r="A193" s="92">
        <v>4006008</v>
      </c>
      <c r="B193" s="92" t="s">
        <v>284</v>
      </c>
      <c r="C193" s="92">
        <v>221</v>
      </c>
      <c r="D193" s="92" t="s">
        <v>276</v>
      </c>
      <c r="E193" s="92">
        <v>112000</v>
      </c>
      <c r="F193" s="92" t="s">
        <v>212</v>
      </c>
      <c r="G193" s="92"/>
      <c r="H193" s="92"/>
      <c r="I193" s="93">
        <v>873.24</v>
      </c>
      <c r="J193" s="203"/>
      <c r="K193" s="95" t="s">
        <v>154</v>
      </c>
      <c r="L193" s="94"/>
      <c r="M193" s="94"/>
      <c r="N193" s="94"/>
      <c r="O193" s="170"/>
    </row>
    <row r="194" spans="1:15">
      <c r="A194" s="92">
        <v>4006008</v>
      </c>
      <c r="B194" s="92" t="s">
        <v>284</v>
      </c>
      <c r="C194" s="92">
        <v>221</v>
      </c>
      <c r="D194" s="92" t="s">
        <v>276</v>
      </c>
      <c r="E194" s="92">
        <v>112000</v>
      </c>
      <c r="F194" s="92" t="s">
        <v>212</v>
      </c>
      <c r="G194" s="92"/>
      <c r="H194" s="92"/>
      <c r="I194" s="93">
        <v>1838.69</v>
      </c>
      <c r="J194" s="203"/>
      <c r="K194" s="95" t="s">
        <v>154</v>
      </c>
      <c r="L194" s="94"/>
      <c r="M194" s="94"/>
      <c r="N194" s="94"/>
      <c r="O194" s="170"/>
    </row>
    <row r="195" spans="1:15">
      <c r="A195" s="92">
        <v>4006008</v>
      </c>
      <c r="B195" s="92" t="s">
        <v>284</v>
      </c>
      <c r="C195" s="92">
        <v>221</v>
      </c>
      <c r="D195" s="92" t="s">
        <v>276</v>
      </c>
      <c r="E195" s="92">
        <v>112000</v>
      </c>
      <c r="F195" s="92" t="s">
        <v>212</v>
      </c>
      <c r="G195" s="92"/>
      <c r="H195" s="92"/>
      <c r="I195" s="93">
        <v>3793.87</v>
      </c>
      <c r="J195" s="203"/>
      <c r="K195" s="95" t="s">
        <v>154</v>
      </c>
      <c r="L195" s="94"/>
      <c r="M195" s="94"/>
      <c r="N195" s="94"/>
      <c r="O195" s="170"/>
    </row>
    <row r="196" spans="1:15">
      <c r="A196" s="92">
        <v>4006008</v>
      </c>
      <c r="B196" s="92" t="s">
        <v>284</v>
      </c>
      <c r="C196" s="92">
        <v>221</v>
      </c>
      <c r="D196" s="92" t="s">
        <v>276</v>
      </c>
      <c r="E196" s="92">
        <v>112000</v>
      </c>
      <c r="F196" s="92" t="s">
        <v>212</v>
      </c>
      <c r="G196" s="92"/>
      <c r="H196" s="92"/>
      <c r="I196" s="93">
        <v>3292.38</v>
      </c>
      <c r="J196" s="203"/>
      <c r="K196" s="95" t="s">
        <v>154</v>
      </c>
      <c r="L196" s="94"/>
      <c r="M196" s="94"/>
      <c r="N196" s="94"/>
      <c r="O196" s="170"/>
    </row>
    <row r="197" spans="1:15">
      <c r="A197" s="92">
        <v>4006008</v>
      </c>
      <c r="B197" s="92" t="s">
        <v>284</v>
      </c>
      <c r="C197" s="92">
        <v>221</v>
      </c>
      <c r="D197" s="92" t="s">
        <v>276</v>
      </c>
      <c r="E197" s="92">
        <v>112000</v>
      </c>
      <c r="F197" s="92" t="s">
        <v>212</v>
      </c>
      <c r="G197" s="92"/>
      <c r="H197" s="92"/>
      <c r="I197" s="93">
        <v>2194.92</v>
      </c>
      <c r="J197" s="203"/>
      <c r="K197" s="95" t="s">
        <v>154</v>
      </c>
      <c r="L197" s="94"/>
      <c r="M197" s="94"/>
      <c r="N197" s="94"/>
      <c r="O197" s="170"/>
    </row>
    <row r="198" spans="1:15">
      <c r="A198" s="92">
        <v>4006008</v>
      </c>
      <c r="B198" s="92" t="s">
        <v>284</v>
      </c>
      <c r="C198" s="92">
        <v>221</v>
      </c>
      <c r="D198" s="92" t="s">
        <v>276</v>
      </c>
      <c r="E198" s="92">
        <v>112000</v>
      </c>
      <c r="F198" s="92" t="s">
        <v>212</v>
      </c>
      <c r="G198" s="92"/>
      <c r="H198" s="92"/>
      <c r="I198" s="93">
        <v>5272.9</v>
      </c>
      <c r="J198" s="203"/>
      <c r="K198" s="95" t="s">
        <v>154</v>
      </c>
      <c r="L198" s="94"/>
      <c r="M198" s="94"/>
      <c r="N198" s="94"/>
      <c r="O198" s="170"/>
    </row>
    <row r="199" spans="1:15">
      <c r="A199" s="92">
        <v>4006008</v>
      </c>
      <c r="B199" s="92" t="s">
        <v>284</v>
      </c>
      <c r="C199" s="92">
        <v>221</v>
      </c>
      <c r="D199" s="92" t="s">
        <v>276</v>
      </c>
      <c r="E199" s="92">
        <v>112000</v>
      </c>
      <c r="F199" s="92" t="s">
        <v>212</v>
      </c>
      <c r="G199" s="92"/>
      <c r="H199" s="92"/>
      <c r="I199" s="93">
        <v>334.51</v>
      </c>
      <c r="J199" s="203"/>
      <c r="K199" s="95" t="s">
        <v>154</v>
      </c>
      <c r="L199" s="94"/>
      <c r="M199" s="94"/>
      <c r="N199" s="94"/>
      <c r="O199" s="170"/>
    </row>
    <row r="200" spans="1:15">
      <c r="A200" s="92">
        <v>4006004</v>
      </c>
      <c r="B200" s="92" t="s">
        <v>275</v>
      </c>
      <c r="C200" s="92">
        <v>221</v>
      </c>
      <c r="D200" s="92" t="s">
        <v>276</v>
      </c>
      <c r="E200" s="92">
        <v>112000</v>
      </c>
      <c r="F200" s="92" t="s">
        <v>212</v>
      </c>
      <c r="G200" s="92"/>
      <c r="H200" s="92"/>
      <c r="I200" s="93">
        <v>446.35</v>
      </c>
      <c r="J200" s="203"/>
      <c r="K200" s="95" t="s">
        <v>154</v>
      </c>
      <c r="L200" s="94"/>
      <c r="M200" s="94"/>
      <c r="N200" s="94"/>
      <c r="O200" s="170"/>
    </row>
    <row r="201" spans="1:15">
      <c r="A201" s="92">
        <v>4006004</v>
      </c>
      <c r="B201" s="92" t="s">
        <v>275</v>
      </c>
      <c r="C201" s="92">
        <v>221</v>
      </c>
      <c r="D201" s="92" t="s">
        <v>276</v>
      </c>
      <c r="E201" s="92">
        <v>112000</v>
      </c>
      <c r="F201" s="92" t="s">
        <v>212</v>
      </c>
      <c r="G201" s="92"/>
      <c r="H201" s="92"/>
      <c r="I201" s="93">
        <v>199.04</v>
      </c>
      <c r="J201" s="203"/>
      <c r="K201" s="95" t="s">
        <v>154</v>
      </c>
      <c r="L201" s="94"/>
      <c r="M201" s="94"/>
      <c r="N201" s="94"/>
      <c r="O201" s="170"/>
    </row>
    <row r="202" spans="1:15">
      <c r="A202" s="92">
        <v>4006004</v>
      </c>
      <c r="B202" s="92" t="s">
        <v>275</v>
      </c>
      <c r="C202" s="92">
        <v>221</v>
      </c>
      <c r="D202" s="92" t="s">
        <v>276</v>
      </c>
      <c r="E202" s="92">
        <v>112000</v>
      </c>
      <c r="F202" s="92" t="s">
        <v>212</v>
      </c>
      <c r="G202" s="92"/>
      <c r="H202" s="92"/>
      <c r="I202" s="93">
        <v>1006.32</v>
      </c>
      <c r="J202" s="203"/>
      <c r="K202" s="95" t="s">
        <v>154</v>
      </c>
      <c r="L202" s="94"/>
      <c r="M202" s="94"/>
      <c r="N202" s="94"/>
      <c r="O202" s="170"/>
    </row>
    <row r="203" spans="1:15">
      <c r="A203" s="92">
        <v>4006004</v>
      </c>
      <c r="B203" s="92" t="s">
        <v>275</v>
      </c>
      <c r="C203" s="92">
        <v>221</v>
      </c>
      <c r="D203" s="92" t="s">
        <v>276</v>
      </c>
      <c r="E203" s="92">
        <v>112000</v>
      </c>
      <c r="F203" s="92" t="s">
        <v>212</v>
      </c>
      <c r="G203" s="92"/>
      <c r="H203" s="92"/>
      <c r="I203" s="93">
        <v>405.28</v>
      </c>
      <c r="J203" s="203"/>
      <c r="K203" s="95" t="s">
        <v>154</v>
      </c>
      <c r="L203" s="94"/>
      <c r="M203" s="94"/>
      <c r="N203" s="94"/>
      <c r="O203" s="170"/>
    </row>
    <row r="204" spans="1:15">
      <c r="A204" s="92">
        <v>4006004</v>
      </c>
      <c r="B204" s="92" t="s">
        <v>275</v>
      </c>
      <c r="C204" s="92">
        <v>221</v>
      </c>
      <c r="D204" s="92" t="s">
        <v>276</v>
      </c>
      <c r="E204" s="92">
        <v>112000</v>
      </c>
      <c r="F204" s="92" t="s">
        <v>212</v>
      </c>
      <c r="G204" s="92"/>
      <c r="H204" s="92"/>
      <c r="I204" s="93">
        <v>151.47999999999999</v>
      </c>
      <c r="J204" s="203"/>
      <c r="K204" s="95" t="s">
        <v>154</v>
      </c>
      <c r="L204" s="94"/>
      <c r="M204" s="94"/>
      <c r="N204" s="94"/>
      <c r="O204" s="170"/>
    </row>
    <row r="205" spans="1:15">
      <c r="A205" s="92">
        <v>4006004</v>
      </c>
      <c r="B205" s="92" t="s">
        <v>275</v>
      </c>
      <c r="C205" s="92">
        <v>221</v>
      </c>
      <c r="D205" s="92" t="s">
        <v>276</v>
      </c>
      <c r="E205" s="92">
        <v>112000</v>
      </c>
      <c r="F205" s="92" t="s">
        <v>212</v>
      </c>
      <c r="G205" s="92"/>
      <c r="H205" s="92"/>
      <c r="I205" s="93">
        <v>306.24</v>
      </c>
      <c r="J205" s="203"/>
      <c r="K205" s="95" t="s">
        <v>154</v>
      </c>
      <c r="L205" s="94"/>
      <c r="M205" s="94"/>
      <c r="N205" s="94"/>
      <c r="O205" s="170"/>
    </row>
    <row r="206" spans="1:15">
      <c r="A206" s="92">
        <v>4006008</v>
      </c>
      <c r="B206" s="92" t="s">
        <v>284</v>
      </c>
      <c r="C206" s="92">
        <v>221</v>
      </c>
      <c r="D206" s="92" t="s">
        <v>276</v>
      </c>
      <c r="E206" s="92">
        <v>112000</v>
      </c>
      <c r="F206" s="92" t="s">
        <v>212</v>
      </c>
      <c r="G206" s="92"/>
      <c r="H206" s="92"/>
      <c r="I206" s="93">
        <v>2011.61</v>
      </c>
      <c r="J206" s="203"/>
      <c r="K206" s="95" t="s">
        <v>154</v>
      </c>
      <c r="L206" s="94"/>
      <c r="M206" s="94"/>
      <c r="N206" s="94"/>
      <c r="O206" s="170"/>
    </row>
    <row r="207" spans="1:15">
      <c r="A207" s="92">
        <v>4006008</v>
      </c>
      <c r="B207" s="92" t="s">
        <v>284</v>
      </c>
      <c r="C207" s="92">
        <v>221</v>
      </c>
      <c r="D207" s="92" t="s">
        <v>276</v>
      </c>
      <c r="E207" s="92">
        <v>112000</v>
      </c>
      <c r="F207" s="92" t="s">
        <v>212</v>
      </c>
      <c r="G207" s="92"/>
      <c r="H207" s="92"/>
      <c r="I207" s="93">
        <v>2350.5500000000002</v>
      </c>
      <c r="J207" s="203"/>
      <c r="K207" s="95" t="s">
        <v>154</v>
      </c>
      <c r="L207" s="94"/>
      <c r="M207" s="94"/>
      <c r="N207" s="94"/>
      <c r="O207" s="170"/>
    </row>
    <row r="208" spans="1:15">
      <c r="A208" s="92">
        <v>4006008</v>
      </c>
      <c r="B208" s="92" t="s">
        <v>284</v>
      </c>
      <c r="C208" s="92">
        <v>221</v>
      </c>
      <c r="D208" s="92" t="s">
        <v>276</v>
      </c>
      <c r="E208" s="92">
        <v>112000</v>
      </c>
      <c r="F208" s="92" t="s">
        <v>212</v>
      </c>
      <c r="G208" s="92"/>
      <c r="H208" s="92"/>
      <c r="I208" s="93">
        <v>2069.8200000000002</v>
      </c>
      <c r="J208" s="203"/>
      <c r="K208" s="95" t="s">
        <v>154</v>
      </c>
      <c r="L208" s="94"/>
      <c r="M208" s="94"/>
      <c r="N208" s="94"/>
      <c r="O208" s="170"/>
    </row>
    <row r="209" spans="1:15">
      <c r="A209" s="92">
        <v>4006004</v>
      </c>
      <c r="B209" s="92" t="s">
        <v>275</v>
      </c>
      <c r="C209" s="92">
        <v>221</v>
      </c>
      <c r="D209" s="92" t="s">
        <v>276</v>
      </c>
      <c r="E209" s="92">
        <v>112000</v>
      </c>
      <c r="F209" s="92" t="s">
        <v>212</v>
      </c>
      <c r="G209" s="92"/>
      <c r="H209" s="92"/>
      <c r="I209" s="93">
        <v>120.38</v>
      </c>
      <c r="J209" s="203"/>
      <c r="K209" s="95" t="s">
        <v>154</v>
      </c>
      <c r="L209" s="94"/>
      <c r="M209" s="94"/>
      <c r="N209" s="94"/>
      <c r="O209" s="170"/>
    </row>
    <row r="210" spans="1:15">
      <c r="A210" s="92">
        <v>4006004</v>
      </c>
      <c r="B210" s="92" t="s">
        <v>275</v>
      </c>
      <c r="C210" s="92">
        <v>221</v>
      </c>
      <c r="D210" s="92" t="s">
        <v>276</v>
      </c>
      <c r="E210" s="92">
        <v>112000</v>
      </c>
      <c r="F210" s="92" t="s">
        <v>212</v>
      </c>
      <c r="G210" s="92"/>
      <c r="H210" s="92"/>
      <c r="I210" s="93">
        <v>728.64</v>
      </c>
      <c r="J210" s="203"/>
      <c r="K210" s="95" t="s">
        <v>154</v>
      </c>
      <c r="L210" s="94"/>
      <c r="M210" s="94"/>
      <c r="N210" s="94"/>
      <c r="O210" s="170"/>
    </row>
    <row r="211" spans="1:15">
      <c r="A211" s="92">
        <v>4006004</v>
      </c>
      <c r="B211" s="92" t="s">
        <v>275</v>
      </c>
      <c r="C211" s="92">
        <v>221</v>
      </c>
      <c r="D211" s="92" t="s">
        <v>276</v>
      </c>
      <c r="E211" s="92">
        <v>112000</v>
      </c>
      <c r="F211" s="92" t="s">
        <v>212</v>
      </c>
      <c r="G211" s="92"/>
      <c r="H211" s="92"/>
      <c r="I211" s="93">
        <v>376.13</v>
      </c>
      <c r="J211" s="203"/>
      <c r="K211" s="95" t="s">
        <v>154</v>
      </c>
      <c r="L211" s="94"/>
      <c r="M211" s="94"/>
      <c r="N211" s="94"/>
      <c r="O211" s="170"/>
    </row>
    <row r="212" spans="1:15">
      <c r="A212" s="92">
        <v>4006008</v>
      </c>
      <c r="B212" s="92" t="s">
        <v>284</v>
      </c>
      <c r="C212" s="92">
        <v>221</v>
      </c>
      <c r="D212" s="92" t="s">
        <v>276</v>
      </c>
      <c r="E212" s="92">
        <v>112000</v>
      </c>
      <c r="F212" s="92" t="s">
        <v>212</v>
      </c>
      <c r="G212" s="92"/>
      <c r="H212" s="92"/>
      <c r="I212" s="93">
        <v>519.05999999999995</v>
      </c>
      <c r="J212" s="203"/>
      <c r="K212" s="95" t="s">
        <v>154</v>
      </c>
      <c r="L212" s="94"/>
      <c r="M212" s="94"/>
      <c r="N212" s="94"/>
      <c r="O212" s="170"/>
    </row>
    <row r="213" spans="1:15">
      <c r="A213" s="92">
        <v>4006008</v>
      </c>
      <c r="B213" s="92" t="s">
        <v>284</v>
      </c>
      <c r="C213" s="92">
        <v>221</v>
      </c>
      <c r="D213" s="92" t="s">
        <v>276</v>
      </c>
      <c r="E213" s="92">
        <v>112000</v>
      </c>
      <c r="F213" s="92" t="s">
        <v>212</v>
      </c>
      <c r="G213" s="92"/>
      <c r="H213" s="92"/>
      <c r="I213" s="93">
        <v>1947.01</v>
      </c>
      <c r="J213" s="203"/>
      <c r="K213" s="95" t="s">
        <v>154</v>
      </c>
      <c r="L213" s="94"/>
      <c r="M213" s="94"/>
      <c r="N213" s="94"/>
      <c r="O213" s="170"/>
    </row>
    <row r="214" spans="1:15">
      <c r="A214" s="92">
        <v>4006008</v>
      </c>
      <c r="B214" s="92" t="s">
        <v>284</v>
      </c>
      <c r="C214" s="92">
        <v>221</v>
      </c>
      <c r="D214" s="92" t="s">
        <v>276</v>
      </c>
      <c r="E214" s="92">
        <v>112000</v>
      </c>
      <c r="F214" s="92" t="s">
        <v>212</v>
      </c>
      <c r="G214" s="92"/>
      <c r="H214" s="92"/>
      <c r="I214" s="93">
        <v>915</v>
      </c>
      <c r="J214" s="203"/>
      <c r="K214" s="95" t="s">
        <v>154</v>
      </c>
      <c r="L214" s="94"/>
      <c r="M214" s="94"/>
      <c r="N214" s="94"/>
      <c r="O214" s="170"/>
    </row>
    <row r="215" spans="1:15">
      <c r="A215" s="92">
        <v>4006008</v>
      </c>
      <c r="B215" s="92" t="s">
        <v>284</v>
      </c>
      <c r="C215" s="92">
        <v>221</v>
      </c>
      <c r="D215" s="92" t="s">
        <v>276</v>
      </c>
      <c r="E215" s="92">
        <v>112000</v>
      </c>
      <c r="F215" s="92" t="s">
        <v>212</v>
      </c>
      <c r="G215" s="92"/>
      <c r="H215" s="92"/>
      <c r="I215" s="93">
        <v>128.38999999999999</v>
      </c>
      <c r="J215" s="203"/>
      <c r="K215" s="95" t="s">
        <v>154</v>
      </c>
      <c r="L215" s="94"/>
      <c r="M215" s="94"/>
      <c r="N215" s="94"/>
      <c r="O215" s="170"/>
    </row>
    <row r="216" spans="1:15">
      <c r="A216" s="92">
        <v>4006008</v>
      </c>
      <c r="B216" s="92" t="s">
        <v>284</v>
      </c>
      <c r="C216" s="92">
        <v>221</v>
      </c>
      <c r="D216" s="92" t="s">
        <v>276</v>
      </c>
      <c r="E216" s="92">
        <v>112000</v>
      </c>
      <c r="F216" s="92" t="s">
        <v>212</v>
      </c>
      <c r="G216" s="92"/>
      <c r="H216" s="92"/>
      <c r="I216" s="93">
        <v>2904.57</v>
      </c>
      <c r="J216" s="203"/>
      <c r="K216" s="95" t="s">
        <v>154</v>
      </c>
      <c r="L216" s="94"/>
      <c r="M216" s="94"/>
      <c r="N216" s="94"/>
      <c r="O216" s="170"/>
    </row>
    <row r="217" spans="1:15">
      <c r="A217" s="92">
        <v>4006008</v>
      </c>
      <c r="B217" s="92" t="s">
        <v>284</v>
      </c>
      <c r="C217" s="92">
        <v>221</v>
      </c>
      <c r="D217" s="92" t="s">
        <v>276</v>
      </c>
      <c r="E217" s="92">
        <v>112000</v>
      </c>
      <c r="F217" s="92" t="s">
        <v>212</v>
      </c>
      <c r="G217" s="92"/>
      <c r="H217" s="92"/>
      <c r="I217" s="93">
        <v>188.84</v>
      </c>
      <c r="J217" s="203"/>
      <c r="K217" s="95" t="s">
        <v>154</v>
      </c>
      <c r="L217" s="94"/>
      <c r="M217" s="94"/>
      <c r="N217" s="94"/>
      <c r="O217" s="170"/>
    </row>
    <row r="218" spans="1:15">
      <c r="A218" s="92">
        <v>4006008</v>
      </c>
      <c r="B218" s="92" t="s">
        <v>284</v>
      </c>
      <c r="C218" s="92">
        <v>221</v>
      </c>
      <c r="D218" s="92" t="s">
        <v>276</v>
      </c>
      <c r="E218" s="92">
        <v>112000</v>
      </c>
      <c r="F218" s="92" t="s">
        <v>212</v>
      </c>
      <c r="G218" s="92"/>
      <c r="H218" s="92"/>
      <c r="I218" s="93">
        <v>145.24</v>
      </c>
      <c r="J218" s="203"/>
      <c r="K218" s="95" t="s">
        <v>154</v>
      </c>
      <c r="L218" s="94"/>
      <c r="M218" s="94"/>
      <c r="N218" s="94"/>
      <c r="O218" s="170"/>
    </row>
    <row r="219" spans="1:15">
      <c r="A219" s="92">
        <v>4006008</v>
      </c>
      <c r="B219" s="92" t="s">
        <v>284</v>
      </c>
      <c r="C219" s="92">
        <v>221</v>
      </c>
      <c r="D219" s="92" t="s">
        <v>276</v>
      </c>
      <c r="E219" s="92">
        <v>112000</v>
      </c>
      <c r="F219" s="92" t="s">
        <v>212</v>
      </c>
      <c r="G219" s="92"/>
      <c r="H219" s="92"/>
      <c r="I219" s="93">
        <v>915</v>
      </c>
      <c r="J219" s="203"/>
      <c r="K219" s="95" t="s">
        <v>154</v>
      </c>
      <c r="L219" s="94"/>
      <c r="M219" s="94"/>
      <c r="N219" s="94"/>
      <c r="O219" s="170"/>
    </row>
    <row r="220" spans="1:15">
      <c r="A220" s="92">
        <v>4006008</v>
      </c>
      <c r="B220" s="92" t="s">
        <v>284</v>
      </c>
      <c r="C220" s="92">
        <v>221</v>
      </c>
      <c r="D220" s="92" t="s">
        <v>276</v>
      </c>
      <c r="E220" s="92">
        <v>112000</v>
      </c>
      <c r="F220" s="92" t="s">
        <v>212</v>
      </c>
      <c r="G220" s="92"/>
      <c r="H220" s="92"/>
      <c r="I220" s="93">
        <v>1981.23</v>
      </c>
      <c r="J220" s="203"/>
      <c r="K220" s="95" t="s">
        <v>154</v>
      </c>
      <c r="L220" s="94"/>
      <c r="M220" s="94"/>
      <c r="N220" s="94"/>
      <c r="O220" s="170"/>
    </row>
    <row r="221" spans="1:15">
      <c r="A221" s="92">
        <v>4006008</v>
      </c>
      <c r="B221" s="92" t="s">
        <v>284</v>
      </c>
      <c r="C221" s="92">
        <v>221</v>
      </c>
      <c r="D221" s="92" t="s">
        <v>276</v>
      </c>
      <c r="E221" s="92">
        <v>112000</v>
      </c>
      <c r="F221" s="92" t="s">
        <v>212</v>
      </c>
      <c r="G221" s="92"/>
      <c r="H221" s="92"/>
      <c r="I221" s="93">
        <v>188.84</v>
      </c>
      <c r="J221" s="203"/>
      <c r="K221" s="95" t="s">
        <v>154</v>
      </c>
      <c r="L221" s="94"/>
      <c r="M221" s="94"/>
      <c r="N221" s="94"/>
      <c r="O221" s="170"/>
    </row>
    <row r="222" spans="1:15">
      <c r="A222" s="92">
        <v>4006008</v>
      </c>
      <c r="B222" s="92" t="s">
        <v>284</v>
      </c>
      <c r="C222" s="92">
        <v>221</v>
      </c>
      <c r="D222" s="92" t="s">
        <v>276</v>
      </c>
      <c r="E222" s="92">
        <v>112000</v>
      </c>
      <c r="F222" s="92" t="s">
        <v>212</v>
      </c>
      <c r="G222" s="92"/>
      <c r="H222" s="92"/>
      <c r="I222" s="93">
        <v>188.84</v>
      </c>
      <c r="J222" s="203"/>
      <c r="K222" s="95" t="s">
        <v>154</v>
      </c>
      <c r="L222" s="94"/>
      <c r="M222" s="94"/>
      <c r="N222" s="94"/>
      <c r="O222" s="170"/>
    </row>
    <row r="223" spans="1:15">
      <c r="A223" s="92">
        <v>4006004</v>
      </c>
      <c r="B223" s="92" t="s">
        <v>275</v>
      </c>
      <c r="C223" s="92">
        <v>221</v>
      </c>
      <c r="D223" s="92" t="s">
        <v>276</v>
      </c>
      <c r="E223" s="92">
        <v>112000</v>
      </c>
      <c r="F223" s="92" t="s">
        <v>212</v>
      </c>
      <c r="G223" s="92"/>
      <c r="H223" s="92"/>
      <c r="I223" s="93">
        <v>1152.1600000000001</v>
      </c>
      <c r="J223" s="203"/>
      <c r="K223" s="95" t="s">
        <v>154</v>
      </c>
      <c r="L223" s="94"/>
      <c r="M223" s="94"/>
      <c r="N223" s="94"/>
      <c r="O223" s="170"/>
    </row>
    <row r="224" spans="1:15">
      <c r="A224" s="92">
        <v>4006008</v>
      </c>
      <c r="B224" s="92" t="s">
        <v>284</v>
      </c>
      <c r="C224" s="92">
        <v>221</v>
      </c>
      <c r="D224" s="92" t="s">
        <v>276</v>
      </c>
      <c r="E224" s="92">
        <v>112000</v>
      </c>
      <c r="F224" s="92" t="s">
        <v>212</v>
      </c>
      <c r="G224" s="92"/>
      <c r="H224" s="92"/>
      <c r="I224" s="93">
        <v>1701.55</v>
      </c>
      <c r="J224" s="203"/>
      <c r="K224" s="95" t="s">
        <v>154</v>
      </c>
      <c r="L224" s="94"/>
      <c r="M224" s="94"/>
      <c r="N224" s="94"/>
      <c r="O224" s="170"/>
    </row>
    <row r="225" spans="1:15">
      <c r="A225" s="92">
        <v>4006008</v>
      </c>
      <c r="B225" s="92" t="s">
        <v>284</v>
      </c>
      <c r="C225" s="92">
        <v>221</v>
      </c>
      <c r="D225" s="92" t="s">
        <v>276</v>
      </c>
      <c r="E225" s="92">
        <v>112000</v>
      </c>
      <c r="F225" s="92" t="s">
        <v>212</v>
      </c>
      <c r="G225" s="92"/>
      <c r="H225" s="92"/>
      <c r="I225" s="93">
        <v>3549.93</v>
      </c>
      <c r="J225" s="203"/>
      <c r="K225" s="95" t="s">
        <v>154</v>
      </c>
      <c r="L225" s="94"/>
      <c r="M225" s="94"/>
      <c r="N225" s="94"/>
      <c r="O225" s="170"/>
    </row>
    <row r="226" spans="1:15">
      <c r="A226" s="92">
        <v>4006008</v>
      </c>
      <c r="B226" s="92" t="s">
        <v>284</v>
      </c>
      <c r="C226" s="92">
        <v>221</v>
      </c>
      <c r="D226" s="92" t="s">
        <v>276</v>
      </c>
      <c r="E226" s="92">
        <v>112000</v>
      </c>
      <c r="F226" s="92" t="s">
        <v>212</v>
      </c>
      <c r="G226" s="92"/>
      <c r="H226" s="92"/>
      <c r="I226" s="93">
        <v>993.77</v>
      </c>
      <c r="J226" s="203"/>
      <c r="K226" s="95" t="s">
        <v>154</v>
      </c>
      <c r="L226" s="94"/>
      <c r="M226" s="94"/>
      <c r="N226" s="94"/>
      <c r="O226" s="170"/>
    </row>
    <row r="227" spans="1:15">
      <c r="A227" s="92">
        <v>4006008</v>
      </c>
      <c r="B227" s="92" t="s">
        <v>284</v>
      </c>
      <c r="C227" s="92">
        <v>221</v>
      </c>
      <c r="D227" s="92" t="s">
        <v>276</v>
      </c>
      <c r="E227" s="92">
        <v>112000</v>
      </c>
      <c r="F227" s="92" t="s">
        <v>212</v>
      </c>
      <c r="G227" s="92"/>
      <c r="H227" s="92"/>
      <c r="I227" s="93">
        <v>6177.88</v>
      </c>
      <c r="J227" s="203"/>
      <c r="K227" s="95" t="s">
        <v>154</v>
      </c>
      <c r="L227" s="94"/>
      <c r="M227" s="94"/>
      <c r="N227" s="94"/>
      <c r="O227" s="170"/>
    </row>
    <row r="228" spans="1:15">
      <c r="A228" s="92">
        <v>4006004</v>
      </c>
      <c r="B228" s="92" t="s">
        <v>275</v>
      </c>
      <c r="C228" s="92">
        <v>221</v>
      </c>
      <c r="D228" s="92" t="s">
        <v>276</v>
      </c>
      <c r="E228" s="92">
        <v>112000</v>
      </c>
      <c r="F228" s="92" t="s">
        <v>212</v>
      </c>
      <c r="G228" s="92"/>
      <c r="H228" s="92"/>
      <c r="I228" s="93">
        <v>340.69</v>
      </c>
      <c r="J228" s="203"/>
      <c r="K228" s="95" t="s">
        <v>154</v>
      </c>
      <c r="L228" s="94"/>
      <c r="M228" s="94"/>
      <c r="N228" s="94"/>
      <c r="O228" s="170"/>
    </row>
    <row r="229" spans="1:15">
      <c r="A229" s="92">
        <v>4006008</v>
      </c>
      <c r="B229" s="92" t="s">
        <v>284</v>
      </c>
      <c r="C229" s="92">
        <v>221</v>
      </c>
      <c r="D229" s="92" t="s">
        <v>276</v>
      </c>
      <c r="E229" s="92">
        <v>112000</v>
      </c>
      <c r="F229" s="92" t="s">
        <v>212</v>
      </c>
      <c r="G229" s="92"/>
      <c r="H229" s="92"/>
      <c r="I229" s="93">
        <v>854.64</v>
      </c>
      <c r="J229" s="203"/>
      <c r="K229" s="95" t="s">
        <v>154</v>
      </c>
      <c r="L229" s="94"/>
      <c r="M229" s="94"/>
      <c r="N229" s="94"/>
      <c r="O229" s="170"/>
    </row>
    <row r="230" spans="1:15">
      <c r="A230" s="92">
        <v>4006008</v>
      </c>
      <c r="B230" s="92" t="s">
        <v>284</v>
      </c>
      <c r="C230" s="92">
        <v>221</v>
      </c>
      <c r="D230" s="92" t="s">
        <v>276</v>
      </c>
      <c r="E230" s="92">
        <v>112000</v>
      </c>
      <c r="F230" s="92" t="s">
        <v>212</v>
      </c>
      <c r="G230" s="92"/>
      <c r="H230" s="92"/>
      <c r="I230" s="93">
        <v>1694.7</v>
      </c>
      <c r="J230" s="203"/>
      <c r="K230" s="95" t="s">
        <v>154</v>
      </c>
      <c r="L230" s="94"/>
      <c r="M230" s="94"/>
      <c r="N230" s="94"/>
      <c r="O230" s="170"/>
    </row>
    <row r="231" spans="1:15">
      <c r="A231" s="92">
        <v>4006008</v>
      </c>
      <c r="B231" s="92" t="s">
        <v>284</v>
      </c>
      <c r="C231" s="92">
        <v>221</v>
      </c>
      <c r="D231" s="92" t="s">
        <v>276</v>
      </c>
      <c r="E231" s="92">
        <v>112000</v>
      </c>
      <c r="F231" s="92" t="s">
        <v>212</v>
      </c>
      <c r="G231" s="92"/>
      <c r="H231" s="92"/>
      <c r="I231" s="93">
        <v>4574.93</v>
      </c>
      <c r="J231" s="203"/>
      <c r="K231" s="95" t="s">
        <v>154</v>
      </c>
      <c r="L231" s="94"/>
      <c r="M231" s="94"/>
      <c r="N231" s="94"/>
      <c r="O231" s="170"/>
    </row>
    <row r="232" spans="1:15">
      <c r="A232" s="92">
        <v>4006008</v>
      </c>
      <c r="B232" s="92" t="s">
        <v>284</v>
      </c>
      <c r="C232" s="92">
        <v>221</v>
      </c>
      <c r="D232" s="92" t="s">
        <v>276</v>
      </c>
      <c r="E232" s="92">
        <v>112000</v>
      </c>
      <c r="F232" s="92" t="s">
        <v>212</v>
      </c>
      <c r="G232" s="92"/>
      <c r="H232" s="92"/>
      <c r="I232" s="93">
        <v>2782.02</v>
      </c>
      <c r="J232" s="203"/>
      <c r="K232" s="95" t="s">
        <v>154</v>
      </c>
      <c r="L232" s="94"/>
      <c r="M232" s="94"/>
      <c r="N232" s="94"/>
      <c r="O232" s="170"/>
    </row>
    <row r="233" spans="1:15">
      <c r="A233" s="92">
        <v>4006008</v>
      </c>
      <c r="B233" s="92" t="s">
        <v>284</v>
      </c>
      <c r="C233" s="92">
        <v>221</v>
      </c>
      <c r="D233" s="92" t="s">
        <v>276</v>
      </c>
      <c r="E233" s="92">
        <v>112000</v>
      </c>
      <c r="F233" s="92" t="s">
        <v>212</v>
      </c>
      <c r="G233" s="92"/>
      <c r="H233" s="92"/>
      <c r="I233" s="93">
        <v>854.64</v>
      </c>
      <c r="J233" s="203"/>
      <c r="K233" s="95" t="s">
        <v>154</v>
      </c>
      <c r="L233" s="94"/>
      <c r="M233" s="94"/>
      <c r="N233" s="94"/>
      <c r="O233" s="170"/>
    </row>
    <row r="234" spans="1:15">
      <c r="A234" s="92">
        <v>4006008</v>
      </c>
      <c r="B234" s="92" t="s">
        <v>284</v>
      </c>
      <c r="C234" s="92">
        <v>221</v>
      </c>
      <c r="D234" s="92" t="s">
        <v>276</v>
      </c>
      <c r="E234" s="92">
        <v>112000</v>
      </c>
      <c r="F234" s="92" t="s">
        <v>212</v>
      </c>
      <c r="G234" s="92"/>
      <c r="H234" s="92"/>
      <c r="I234" s="93">
        <v>1357.24</v>
      </c>
      <c r="J234" s="203"/>
      <c r="K234" s="95" t="s">
        <v>154</v>
      </c>
      <c r="L234" s="94"/>
      <c r="M234" s="94"/>
      <c r="N234" s="94"/>
      <c r="O234" s="170"/>
    </row>
    <row r="235" spans="1:15">
      <c r="A235" s="92">
        <v>4006008</v>
      </c>
      <c r="B235" s="92" t="s">
        <v>284</v>
      </c>
      <c r="C235" s="92">
        <v>221</v>
      </c>
      <c r="D235" s="92" t="s">
        <v>276</v>
      </c>
      <c r="E235" s="92">
        <v>112000</v>
      </c>
      <c r="F235" s="92" t="s">
        <v>212</v>
      </c>
      <c r="G235" s="92"/>
      <c r="H235" s="92"/>
      <c r="I235" s="93">
        <v>3012.26</v>
      </c>
      <c r="J235" s="203"/>
      <c r="K235" s="95" t="s">
        <v>154</v>
      </c>
      <c r="L235" s="94"/>
      <c r="M235" s="94"/>
      <c r="N235" s="94"/>
      <c r="O235" s="170"/>
    </row>
    <row r="236" spans="1:15">
      <c r="A236" s="92">
        <v>4006008</v>
      </c>
      <c r="B236" s="92" t="s">
        <v>284</v>
      </c>
      <c r="C236" s="92">
        <v>221</v>
      </c>
      <c r="D236" s="92" t="s">
        <v>276</v>
      </c>
      <c r="E236" s="92">
        <v>112000</v>
      </c>
      <c r="F236" s="92" t="s">
        <v>212</v>
      </c>
      <c r="G236" s="92"/>
      <c r="H236" s="92"/>
      <c r="I236" s="93">
        <v>1849.43</v>
      </c>
      <c r="J236" s="203"/>
      <c r="K236" s="95" t="s">
        <v>154</v>
      </c>
      <c r="L236" s="94"/>
      <c r="M236" s="94"/>
      <c r="N236" s="94"/>
      <c r="O236" s="170"/>
    </row>
    <row r="237" spans="1:15">
      <c r="A237" s="92">
        <v>4006004</v>
      </c>
      <c r="B237" s="92" t="s">
        <v>275</v>
      </c>
      <c r="C237" s="92">
        <v>221</v>
      </c>
      <c r="D237" s="92" t="s">
        <v>276</v>
      </c>
      <c r="E237" s="92">
        <v>112000</v>
      </c>
      <c r="F237" s="92" t="s">
        <v>212</v>
      </c>
      <c r="G237" s="92"/>
      <c r="H237" s="92"/>
      <c r="I237" s="93">
        <v>116.72</v>
      </c>
      <c r="J237" s="203"/>
      <c r="K237" s="95" t="s">
        <v>154</v>
      </c>
      <c r="L237" s="94"/>
      <c r="M237" s="94"/>
      <c r="N237" s="94"/>
      <c r="O237" s="170"/>
    </row>
    <row r="238" spans="1:15">
      <c r="A238" s="92">
        <v>4006004</v>
      </c>
      <c r="B238" s="92" t="s">
        <v>275</v>
      </c>
      <c r="C238" s="92">
        <v>221</v>
      </c>
      <c r="D238" s="92" t="s">
        <v>276</v>
      </c>
      <c r="E238" s="92">
        <v>112000</v>
      </c>
      <c r="F238" s="92" t="s">
        <v>212</v>
      </c>
      <c r="G238" s="92"/>
      <c r="H238" s="92"/>
      <c r="I238" s="93">
        <v>586.66</v>
      </c>
      <c r="J238" s="203"/>
      <c r="K238" s="95" t="s">
        <v>154</v>
      </c>
      <c r="L238" s="94"/>
      <c r="M238" s="94"/>
      <c r="N238" s="94"/>
      <c r="O238" s="170"/>
    </row>
    <row r="239" spans="1:15">
      <c r="A239" s="92">
        <v>4006008</v>
      </c>
      <c r="B239" s="92" t="s">
        <v>284</v>
      </c>
      <c r="C239" s="92">
        <v>221</v>
      </c>
      <c r="D239" s="92" t="s">
        <v>276</v>
      </c>
      <c r="E239" s="92">
        <v>112000</v>
      </c>
      <c r="F239" s="92" t="s">
        <v>212</v>
      </c>
      <c r="G239" s="92"/>
      <c r="H239" s="92"/>
      <c r="I239" s="93">
        <v>2878.05</v>
      </c>
      <c r="J239" s="203"/>
      <c r="K239" s="95" t="s">
        <v>154</v>
      </c>
      <c r="L239" s="94"/>
      <c r="M239" s="94"/>
      <c r="N239" s="94"/>
      <c r="O239" s="170"/>
    </row>
    <row r="240" spans="1:15">
      <c r="A240" s="92">
        <v>4006008</v>
      </c>
      <c r="B240" s="92" t="s">
        <v>284</v>
      </c>
      <c r="C240" s="92">
        <v>221</v>
      </c>
      <c r="D240" s="92" t="s">
        <v>276</v>
      </c>
      <c r="E240" s="92">
        <v>112000</v>
      </c>
      <c r="F240" s="92" t="s">
        <v>212</v>
      </c>
      <c r="G240" s="92"/>
      <c r="H240" s="92"/>
      <c r="I240" s="93">
        <v>9197.7800000000007</v>
      </c>
      <c r="J240" s="203"/>
      <c r="K240" s="95" t="s">
        <v>154</v>
      </c>
      <c r="L240" s="94"/>
      <c r="M240" s="94"/>
      <c r="N240" s="94"/>
      <c r="O240" s="170"/>
    </row>
    <row r="241" spans="1:15">
      <c r="A241" s="92">
        <v>4006008</v>
      </c>
      <c r="B241" s="92" t="s">
        <v>284</v>
      </c>
      <c r="C241" s="92">
        <v>221</v>
      </c>
      <c r="D241" s="92" t="s">
        <v>276</v>
      </c>
      <c r="E241" s="92">
        <v>112000</v>
      </c>
      <c r="F241" s="92" t="s">
        <v>212</v>
      </c>
      <c r="G241" s="92"/>
      <c r="H241" s="92"/>
      <c r="I241" s="93">
        <v>194.1</v>
      </c>
      <c r="J241" s="203"/>
      <c r="K241" s="95" t="s">
        <v>154</v>
      </c>
      <c r="L241" s="94"/>
      <c r="M241" s="94"/>
      <c r="N241" s="94"/>
      <c r="O241" s="170"/>
    </row>
    <row r="242" spans="1:15">
      <c r="A242" s="92">
        <v>4006008</v>
      </c>
      <c r="B242" s="92" t="s">
        <v>284</v>
      </c>
      <c r="C242" s="92">
        <v>221</v>
      </c>
      <c r="D242" s="92" t="s">
        <v>276</v>
      </c>
      <c r="E242" s="92">
        <v>112000</v>
      </c>
      <c r="F242" s="92" t="s">
        <v>212</v>
      </c>
      <c r="G242" s="92"/>
      <c r="H242" s="92"/>
      <c r="I242" s="93">
        <v>677.88</v>
      </c>
      <c r="J242" s="203"/>
      <c r="K242" s="95" t="s">
        <v>154</v>
      </c>
      <c r="L242" s="94"/>
      <c r="M242" s="94"/>
      <c r="N242" s="94"/>
      <c r="O242" s="170"/>
    </row>
    <row r="243" spans="1:15">
      <c r="A243" s="92">
        <v>4006008</v>
      </c>
      <c r="B243" s="92" t="s">
        <v>284</v>
      </c>
      <c r="C243" s="92">
        <v>221</v>
      </c>
      <c r="D243" s="92" t="s">
        <v>276</v>
      </c>
      <c r="E243" s="92">
        <v>112000</v>
      </c>
      <c r="F243" s="92" t="s">
        <v>212</v>
      </c>
      <c r="G243" s="92"/>
      <c r="H243" s="92"/>
      <c r="I243" s="93">
        <v>453.04</v>
      </c>
      <c r="J243" s="203"/>
      <c r="K243" s="95" t="s">
        <v>154</v>
      </c>
      <c r="L243" s="94"/>
      <c r="M243" s="94"/>
      <c r="N243" s="94"/>
      <c r="O243" s="170"/>
    </row>
    <row r="244" spans="1:15">
      <c r="A244" s="92">
        <v>4006008</v>
      </c>
      <c r="B244" s="92" t="s">
        <v>284</v>
      </c>
      <c r="C244" s="92">
        <v>221</v>
      </c>
      <c r="D244" s="92" t="s">
        <v>276</v>
      </c>
      <c r="E244" s="92">
        <v>112000</v>
      </c>
      <c r="F244" s="92" t="s">
        <v>212</v>
      </c>
      <c r="G244" s="92"/>
      <c r="H244" s="92"/>
      <c r="I244" s="93">
        <v>6214.33</v>
      </c>
      <c r="J244" s="203"/>
      <c r="K244" s="95" t="s">
        <v>154</v>
      </c>
      <c r="L244" s="94"/>
      <c r="M244" s="94"/>
      <c r="N244" s="94"/>
      <c r="O244" s="170"/>
    </row>
    <row r="245" spans="1:15">
      <c r="A245" s="92">
        <v>4006004</v>
      </c>
      <c r="B245" s="92" t="s">
        <v>275</v>
      </c>
      <c r="C245" s="92">
        <v>221</v>
      </c>
      <c r="D245" s="92" t="s">
        <v>276</v>
      </c>
      <c r="E245" s="92">
        <v>112000</v>
      </c>
      <c r="F245" s="92" t="s">
        <v>212</v>
      </c>
      <c r="G245" s="92"/>
      <c r="H245" s="92"/>
      <c r="I245" s="93">
        <v>713.58</v>
      </c>
      <c r="J245" s="203"/>
      <c r="K245" s="95" t="s">
        <v>154</v>
      </c>
      <c r="L245" s="94"/>
      <c r="M245" s="94"/>
      <c r="N245" s="94"/>
      <c r="O245" s="170"/>
    </row>
    <row r="246" spans="1:15">
      <c r="A246" s="92">
        <v>4006004</v>
      </c>
      <c r="B246" s="92" t="s">
        <v>275</v>
      </c>
      <c r="C246" s="92">
        <v>221</v>
      </c>
      <c r="D246" s="92" t="s">
        <v>276</v>
      </c>
      <c r="E246" s="92">
        <v>112000</v>
      </c>
      <c r="F246" s="92" t="s">
        <v>212</v>
      </c>
      <c r="G246" s="92"/>
      <c r="H246" s="92"/>
      <c r="I246" s="93">
        <v>489.87</v>
      </c>
      <c r="J246" s="203"/>
      <c r="K246" s="95" t="s">
        <v>154</v>
      </c>
      <c r="L246" s="94"/>
      <c r="M246" s="94"/>
      <c r="N246" s="94"/>
      <c r="O246" s="170"/>
    </row>
    <row r="247" spans="1:15">
      <c r="A247" s="92">
        <v>4006004</v>
      </c>
      <c r="B247" s="92" t="s">
        <v>275</v>
      </c>
      <c r="C247" s="92">
        <v>221</v>
      </c>
      <c r="D247" s="92" t="s">
        <v>276</v>
      </c>
      <c r="E247" s="92">
        <v>112000</v>
      </c>
      <c r="F247" s="92" t="s">
        <v>212</v>
      </c>
      <c r="G247" s="92"/>
      <c r="H247" s="92"/>
      <c r="I247" s="93">
        <v>361.04</v>
      </c>
      <c r="J247" s="203"/>
      <c r="K247" s="95" t="s">
        <v>154</v>
      </c>
      <c r="L247" s="94"/>
      <c r="M247" s="94"/>
      <c r="N247" s="94"/>
      <c r="O247" s="170"/>
    </row>
    <row r="248" spans="1:15">
      <c r="A248" s="92">
        <v>4006008</v>
      </c>
      <c r="B248" s="92" t="s">
        <v>284</v>
      </c>
      <c r="C248" s="92">
        <v>221</v>
      </c>
      <c r="D248" s="92" t="s">
        <v>276</v>
      </c>
      <c r="E248" s="92">
        <v>112000</v>
      </c>
      <c r="F248" s="92" t="s">
        <v>212</v>
      </c>
      <c r="G248" s="92"/>
      <c r="H248" s="92"/>
      <c r="I248" s="93">
        <v>699.78</v>
      </c>
      <c r="J248" s="203"/>
      <c r="K248" s="95" t="s">
        <v>154</v>
      </c>
      <c r="L248" s="94"/>
      <c r="M248" s="94"/>
      <c r="N248" s="94"/>
      <c r="O248" s="170"/>
    </row>
    <row r="249" spans="1:15">
      <c r="A249" s="92">
        <v>4006008</v>
      </c>
      <c r="B249" s="92" t="s">
        <v>284</v>
      </c>
      <c r="C249" s="92">
        <v>221</v>
      </c>
      <c r="D249" s="92" t="s">
        <v>276</v>
      </c>
      <c r="E249" s="92">
        <v>112000</v>
      </c>
      <c r="F249" s="92" t="s">
        <v>212</v>
      </c>
      <c r="G249" s="92"/>
      <c r="H249" s="92"/>
      <c r="I249" s="93">
        <v>2276.46</v>
      </c>
      <c r="J249" s="203"/>
      <c r="K249" s="95" t="s">
        <v>154</v>
      </c>
      <c r="L249" s="94"/>
      <c r="M249" s="94"/>
      <c r="N249" s="94"/>
      <c r="O249" s="170"/>
    </row>
    <row r="250" spans="1:15">
      <c r="A250" s="92">
        <v>4006008</v>
      </c>
      <c r="B250" s="92" t="s">
        <v>284</v>
      </c>
      <c r="C250" s="92">
        <v>221</v>
      </c>
      <c r="D250" s="92" t="s">
        <v>276</v>
      </c>
      <c r="E250" s="92">
        <v>112000</v>
      </c>
      <c r="F250" s="92" t="s">
        <v>212</v>
      </c>
      <c r="G250" s="92"/>
      <c r="H250" s="92"/>
      <c r="I250" s="93">
        <v>5013.2</v>
      </c>
      <c r="J250" s="203"/>
      <c r="K250" s="95" t="s">
        <v>154</v>
      </c>
      <c r="L250" s="94"/>
      <c r="M250" s="94"/>
      <c r="N250" s="94"/>
      <c r="O250" s="170"/>
    </row>
    <row r="251" spans="1:15">
      <c r="A251" s="92">
        <v>4006004</v>
      </c>
      <c r="B251" s="92" t="s">
        <v>275</v>
      </c>
      <c r="C251" s="92">
        <v>221</v>
      </c>
      <c r="D251" s="92" t="s">
        <v>276</v>
      </c>
      <c r="E251" s="92">
        <v>112000</v>
      </c>
      <c r="F251" s="92" t="s">
        <v>212</v>
      </c>
      <c r="G251" s="92"/>
      <c r="H251" s="92"/>
      <c r="I251" s="93">
        <v>269.88</v>
      </c>
      <c r="J251" s="203"/>
      <c r="K251" s="95" t="s">
        <v>154</v>
      </c>
      <c r="L251" s="94"/>
      <c r="M251" s="94"/>
      <c r="N251" s="94"/>
      <c r="O251" s="170"/>
    </row>
    <row r="252" spans="1:15">
      <c r="A252" s="92">
        <v>4006004</v>
      </c>
      <c r="B252" s="92" t="s">
        <v>275</v>
      </c>
      <c r="C252" s="92">
        <v>221</v>
      </c>
      <c r="D252" s="92" t="s">
        <v>276</v>
      </c>
      <c r="E252" s="92">
        <v>112000</v>
      </c>
      <c r="F252" s="92" t="s">
        <v>212</v>
      </c>
      <c r="G252" s="92"/>
      <c r="H252" s="92"/>
      <c r="I252" s="93">
        <v>502.16</v>
      </c>
      <c r="J252" s="203"/>
      <c r="K252" s="95" t="s">
        <v>154</v>
      </c>
      <c r="L252" s="94"/>
      <c r="M252" s="94"/>
      <c r="N252" s="94"/>
      <c r="O252" s="170"/>
    </row>
    <row r="253" spans="1:15">
      <c r="A253" s="92">
        <v>4006004</v>
      </c>
      <c r="B253" s="92" t="s">
        <v>275</v>
      </c>
      <c r="C253" s="92">
        <v>221</v>
      </c>
      <c r="D253" s="92" t="s">
        <v>276</v>
      </c>
      <c r="E253" s="92">
        <v>112000</v>
      </c>
      <c r="F253" s="92" t="s">
        <v>212</v>
      </c>
      <c r="G253" s="92"/>
      <c r="H253" s="92"/>
      <c r="I253" s="93">
        <v>571.20000000000005</v>
      </c>
      <c r="J253" s="203"/>
      <c r="K253" s="95" t="s">
        <v>154</v>
      </c>
      <c r="L253" s="94"/>
      <c r="M253" s="94"/>
      <c r="N253" s="94"/>
      <c r="O253" s="170"/>
    </row>
    <row r="254" spans="1:15">
      <c r="A254" s="92">
        <v>4006008</v>
      </c>
      <c r="B254" s="92" t="s">
        <v>284</v>
      </c>
      <c r="C254" s="92">
        <v>221</v>
      </c>
      <c r="D254" s="92" t="s">
        <v>276</v>
      </c>
      <c r="E254" s="92">
        <v>112000</v>
      </c>
      <c r="F254" s="92" t="s">
        <v>212</v>
      </c>
      <c r="G254" s="92"/>
      <c r="H254" s="92"/>
      <c r="I254" s="93">
        <v>8528.93</v>
      </c>
      <c r="J254" s="203"/>
      <c r="K254" s="95" t="s">
        <v>154</v>
      </c>
      <c r="L254" s="94"/>
      <c r="M254" s="94"/>
      <c r="N254" s="94"/>
      <c r="O254" s="170"/>
    </row>
    <row r="255" spans="1:15">
      <c r="A255" s="92">
        <v>4006008</v>
      </c>
      <c r="B255" s="92" t="s">
        <v>284</v>
      </c>
      <c r="C255" s="92">
        <v>221</v>
      </c>
      <c r="D255" s="92" t="s">
        <v>276</v>
      </c>
      <c r="E255" s="92">
        <v>112000</v>
      </c>
      <c r="F255" s="92" t="s">
        <v>212</v>
      </c>
      <c r="G255" s="92"/>
      <c r="H255" s="92"/>
      <c r="I255" s="93">
        <v>1263.99</v>
      </c>
      <c r="J255" s="203"/>
      <c r="K255" s="95" t="s">
        <v>154</v>
      </c>
      <c r="L255" s="94"/>
      <c r="M255" s="94"/>
      <c r="N255" s="94"/>
      <c r="O255" s="170"/>
    </row>
    <row r="256" spans="1:15">
      <c r="A256" s="92">
        <v>4006008</v>
      </c>
      <c r="B256" s="92" t="s">
        <v>284</v>
      </c>
      <c r="C256" s="92">
        <v>221</v>
      </c>
      <c r="D256" s="92" t="s">
        <v>276</v>
      </c>
      <c r="E256" s="92">
        <v>112000</v>
      </c>
      <c r="F256" s="92" t="s">
        <v>212</v>
      </c>
      <c r="G256" s="92"/>
      <c r="H256" s="92"/>
      <c r="I256" s="93">
        <v>76.31</v>
      </c>
      <c r="J256" s="203"/>
      <c r="K256" s="95" t="s">
        <v>154</v>
      </c>
      <c r="L256" s="94"/>
      <c r="M256" s="94"/>
      <c r="N256" s="94"/>
      <c r="O256" s="170"/>
    </row>
    <row r="257" spans="1:15">
      <c r="A257" s="92">
        <v>4006008</v>
      </c>
      <c r="B257" s="92" t="s">
        <v>284</v>
      </c>
      <c r="C257" s="92">
        <v>221</v>
      </c>
      <c r="D257" s="92" t="s">
        <v>276</v>
      </c>
      <c r="E257" s="92">
        <v>112000</v>
      </c>
      <c r="F257" s="92" t="s">
        <v>212</v>
      </c>
      <c r="G257" s="92"/>
      <c r="H257" s="92"/>
      <c r="I257" s="93">
        <v>177.46</v>
      </c>
      <c r="J257" s="203"/>
      <c r="K257" s="95" t="s">
        <v>154</v>
      </c>
      <c r="L257" s="94"/>
      <c r="M257" s="94"/>
      <c r="N257" s="94"/>
      <c r="O257" s="170"/>
    </row>
    <row r="258" spans="1:15">
      <c r="A258" s="92">
        <v>4006008</v>
      </c>
      <c r="B258" s="92" t="s">
        <v>284</v>
      </c>
      <c r="C258" s="92">
        <v>221</v>
      </c>
      <c r="D258" s="92" t="s">
        <v>276</v>
      </c>
      <c r="E258" s="92">
        <v>112000</v>
      </c>
      <c r="F258" s="92" t="s">
        <v>212</v>
      </c>
      <c r="G258" s="92"/>
      <c r="H258" s="92"/>
      <c r="I258" s="93">
        <v>603.03</v>
      </c>
      <c r="J258" s="203"/>
      <c r="K258" s="95" t="s">
        <v>154</v>
      </c>
      <c r="L258" s="94"/>
      <c r="M258" s="94"/>
      <c r="N258" s="94"/>
      <c r="O258" s="170"/>
    </row>
    <row r="259" spans="1:15">
      <c r="A259" s="92">
        <v>4006008</v>
      </c>
      <c r="B259" s="92" t="s">
        <v>284</v>
      </c>
      <c r="C259" s="92">
        <v>221</v>
      </c>
      <c r="D259" s="92" t="s">
        <v>276</v>
      </c>
      <c r="E259" s="92">
        <v>112000</v>
      </c>
      <c r="F259" s="92" t="s">
        <v>212</v>
      </c>
      <c r="G259" s="92"/>
      <c r="H259" s="92"/>
      <c r="I259" s="93">
        <v>1945.63</v>
      </c>
      <c r="J259" s="203"/>
      <c r="K259" s="95" t="s">
        <v>154</v>
      </c>
      <c r="L259" s="94"/>
      <c r="M259" s="94"/>
      <c r="N259" s="94"/>
      <c r="O259" s="170"/>
    </row>
    <row r="260" spans="1:15">
      <c r="A260" s="92">
        <v>4006004</v>
      </c>
      <c r="B260" s="92" t="s">
        <v>275</v>
      </c>
      <c r="C260" s="92">
        <v>221</v>
      </c>
      <c r="D260" s="92" t="s">
        <v>276</v>
      </c>
      <c r="E260" s="92">
        <v>112000</v>
      </c>
      <c r="F260" s="92" t="s">
        <v>212</v>
      </c>
      <c r="G260" s="92"/>
      <c r="H260" s="92"/>
      <c r="I260" s="93">
        <v>285.68</v>
      </c>
      <c r="J260" s="203"/>
      <c r="K260" s="95" t="s">
        <v>154</v>
      </c>
      <c r="L260" s="94"/>
      <c r="M260" s="94"/>
      <c r="N260" s="94"/>
      <c r="O260" s="170"/>
    </row>
    <row r="261" spans="1:15">
      <c r="A261" s="92">
        <v>4006008</v>
      </c>
      <c r="B261" s="92" t="s">
        <v>284</v>
      </c>
      <c r="C261" s="92">
        <v>221</v>
      </c>
      <c r="D261" s="92" t="s">
        <v>276</v>
      </c>
      <c r="E261" s="92">
        <v>112000</v>
      </c>
      <c r="F261" s="92" t="s">
        <v>212</v>
      </c>
      <c r="G261" s="92"/>
      <c r="H261" s="92"/>
      <c r="I261" s="93">
        <v>5773.9</v>
      </c>
      <c r="J261" s="203"/>
      <c r="K261" s="95" t="s">
        <v>154</v>
      </c>
      <c r="L261" s="94"/>
      <c r="M261" s="94"/>
      <c r="N261" s="94"/>
      <c r="O261" s="170"/>
    </row>
    <row r="262" spans="1:15">
      <c r="A262" s="92">
        <v>4006008</v>
      </c>
      <c r="B262" s="92" t="s">
        <v>284</v>
      </c>
      <c r="C262" s="92">
        <v>221</v>
      </c>
      <c r="D262" s="92" t="s">
        <v>276</v>
      </c>
      <c r="E262" s="92">
        <v>112000</v>
      </c>
      <c r="F262" s="92" t="s">
        <v>212</v>
      </c>
      <c r="G262" s="92"/>
      <c r="H262" s="92"/>
      <c r="I262" s="93">
        <v>283.26</v>
      </c>
      <c r="J262" s="203"/>
      <c r="K262" s="95" t="s">
        <v>154</v>
      </c>
      <c r="L262" s="94"/>
      <c r="M262" s="94"/>
      <c r="N262" s="94"/>
      <c r="O262" s="170"/>
    </row>
    <row r="263" spans="1:15">
      <c r="A263" s="92">
        <v>4006008</v>
      </c>
      <c r="B263" s="92" t="s">
        <v>284</v>
      </c>
      <c r="C263" s="92">
        <v>221</v>
      </c>
      <c r="D263" s="92" t="s">
        <v>276</v>
      </c>
      <c r="E263" s="92">
        <v>112000</v>
      </c>
      <c r="F263" s="92" t="s">
        <v>212</v>
      </c>
      <c r="G263" s="92"/>
      <c r="H263" s="92"/>
      <c r="I263" s="93">
        <v>5413.98</v>
      </c>
      <c r="J263" s="203"/>
      <c r="K263" s="95" t="s">
        <v>154</v>
      </c>
      <c r="L263" s="94"/>
      <c r="M263" s="94"/>
      <c r="N263" s="94"/>
      <c r="O263" s="170"/>
    </row>
    <row r="264" spans="1:15">
      <c r="A264" s="92">
        <v>4006008</v>
      </c>
      <c r="B264" s="92" t="s">
        <v>284</v>
      </c>
      <c r="C264" s="92">
        <v>221</v>
      </c>
      <c r="D264" s="92" t="s">
        <v>276</v>
      </c>
      <c r="E264" s="92">
        <v>112000</v>
      </c>
      <c r="F264" s="92" t="s">
        <v>212</v>
      </c>
      <c r="G264" s="92"/>
      <c r="H264" s="92"/>
      <c r="I264" s="93">
        <v>6143.42</v>
      </c>
      <c r="J264" s="203"/>
      <c r="K264" s="95" t="s">
        <v>154</v>
      </c>
      <c r="L264" s="94"/>
      <c r="M264" s="94"/>
      <c r="N264" s="94"/>
      <c r="O264" s="170"/>
    </row>
    <row r="265" spans="1:15">
      <c r="A265" s="92">
        <v>4006001</v>
      </c>
      <c r="B265" s="92" t="s">
        <v>290</v>
      </c>
      <c r="C265" s="92">
        <v>221</v>
      </c>
      <c r="D265" s="92" t="s">
        <v>276</v>
      </c>
      <c r="E265" s="92">
        <v>112000</v>
      </c>
      <c r="F265" s="92" t="s">
        <v>212</v>
      </c>
      <c r="G265" s="92"/>
      <c r="H265" s="92"/>
      <c r="I265" s="93">
        <v>234.2</v>
      </c>
      <c r="J265" s="203"/>
      <c r="K265" s="95" t="s">
        <v>154</v>
      </c>
      <c r="L265" s="94"/>
      <c r="M265" s="94"/>
      <c r="N265" s="94"/>
      <c r="O265" s="170"/>
    </row>
    <row r="266" spans="1:15">
      <c r="A266" s="92">
        <v>4006003</v>
      </c>
      <c r="B266" s="92" t="s">
        <v>278</v>
      </c>
      <c r="C266" s="92">
        <v>221</v>
      </c>
      <c r="D266" s="92" t="s">
        <v>276</v>
      </c>
      <c r="E266" s="92">
        <v>112000</v>
      </c>
      <c r="F266" s="92" t="s">
        <v>212</v>
      </c>
      <c r="G266" s="92"/>
      <c r="H266" s="92"/>
      <c r="I266" s="93">
        <v>1215.26</v>
      </c>
      <c r="J266" s="203"/>
      <c r="K266" s="95" t="s">
        <v>154</v>
      </c>
      <c r="L266" s="94"/>
      <c r="M266" s="94"/>
      <c r="N266" s="94"/>
      <c r="O266" s="170"/>
    </row>
    <row r="267" spans="1:15">
      <c r="A267" s="92">
        <v>4006004</v>
      </c>
      <c r="B267" s="92" t="s">
        <v>275</v>
      </c>
      <c r="C267" s="92">
        <v>221</v>
      </c>
      <c r="D267" s="92" t="s">
        <v>276</v>
      </c>
      <c r="E267" s="92">
        <v>112000</v>
      </c>
      <c r="F267" s="92" t="s">
        <v>212</v>
      </c>
      <c r="G267" s="92"/>
      <c r="H267" s="92"/>
      <c r="I267" s="93">
        <v>1453.39</v>
      </c>
      <c r="J267" s="203"/>
      <c r="K267" s="95" t="s">
        <v>154</v>
      </c>
      <c r="L267" s="94"/>
      <c r="M267" s="94"/>
      <c r="N267" s="94"/>
      <c r="O267" s="170"/>
    </row>
    <row r="268" spans="1:15">
      <c r="A268" s="92">
        <v>4006008</v>
      </c>
      <c r="B268" s="92" t="s">
        <v>284</v>
      </c>
      <c r="C268" s="92">
        <v>221</v>
      </c>
      <c r="D268" s="92" t="s">
        <v>276</v>
      </c>
      <c r="E268" s="92">
        <v>112000</v>
      </c>
      <c r="F268" s="92" t="s">
        <v>212</v>
      </c>
      <c r="G268" s="92"/>
      <c r="H268" s="92"/>
      <c r="I268" s="93">
        <v>23719.97</v>
      </c>
      <c r="J268" s="203"/>
      <c r="K268" s="95" t="s">
        <v>154</v>
      </c>
      <c r="L268" s="94"/>
      <c r="M268" s="94"/>
      <c r="N268" s="94"/>
      <c r="O268" s="170"/>
    </row>
    <row r="269" spans="1:15">
      <c r="A269" s="92">
        <v>4006008</v>
      </c>
      <c r="B269" s="92" t="s">
        <v>284</v>
      </c>
      <c r="C269" s="92">
        <v>221</v>
      </c>
      <c r="D269" s="92" t="s">
        <v>276</v>
      </c>
      <c r="E269" s="92">
        <v>112001</v>
      </c>
      <c r="F269" s="92" t="s">
        <v>213</v>
      </c>
      <c r="G269" s="92"/>
      <c r="H269" s="92"/>
      <c r="I269" s="93">
        <v>676.36</v>
      </c>
      <c r="J269" s="203"/>
      <c r="K269" s="95" t="s">
        <v>154</v>
      </c>
      <c r="L269" s="94"/>
      <c r="M269" s="94"/>
      <c r="N269" s="94"/>
      <c r="O269" s="170"/>
    </row>
    <row r="270" spans="1:15">
      <c r="A270" s="92">
        <v>4006001</v>
      </c>
      <c r="B270" s="92" t="s">
        <v>290</v>
      </c>
      <c r="C270" s="92">
        <v>221</v>
      </c>
      <c r="D270" s="92" t="s">
        <v>276</v>
      </c>
      <c r="E270" s="92">
        <v>112001</v>
      </c>
      <c r="F270" s="92" t="s">
        <v>213</v>
      </c>
      <c r="G270" s="92"/>
      <c r="H270" s="92"/>
      <c r="I270" s="93">
        <v>1199.46</v>
      </c>
      <c r="J270" s="203"/>
      <c r="K270" s="95" t="s">
        <v>154</v>
      </c>
      <c r="L270" s="94"/>
      <c r="M270" s="94"/>
      <c r="N270" s="94"/>
      <c r="O270" s="170"/>
    </row>
    <row r="271" spans="1:15">
      <c r="A271" s="92">
        <v>4006003</v>
      </c>
      <c r="B271" s="92" t="s">
        <v>278</v>
      </c>
      <c r="C271" s="92">
        <v>221</v>
      </c>
      <c r="D271" s="92" t="s">
        <v>276</v>
      </c>
      <c r="E271" s="92">
        <v>112001</v>
      </c>
      <c r="F271" s="92" t="s">
        <v>213</v>
      </c>
      <c r="G271" s="92"/>
      <c r="H271" s="92"/>
      <c r="I271" s="93">
        <v>3114.03</v>
      </c>
      <c r="J271" s="203"/>
      <c r="K271" s="95" t="s">
        <v>154</v>
      </c>
      <c r="L271" s="94"/>
      <c r="M271" s="94"/>
      <c r="N271" s="94"/>
      <c r="O271" s="170"/>
    </row>
    <row r="272" spans="1:15">
      <c r="A272" s="92">
        <v>4006004</v>
      </c>
      <c r="B272" s="92" t="s">
        <v>275</v>
      </c>
      <c r="C272" s="92">
        <v>221</v>
      </c>
      <c r="D272" s="92" t="s">
        <v>276</v>
      </c>
      <c r="E272" s="92">
        <v>112001</v>
      </c>
      <c r="F272" s="92" t="s">
        <v>213</v>
      </c>
      <c r="G272" s="92"/>
      <c r="H272" s="92"/>
      <c r="I272" s="93">
        <v>1515.11</v>
      </c>
      <c r="J272" s="203"/>
      <c r="K272" s="95" t="s">
        <v>154</v>
      </c>
      <c r="L272" s="94"/>
      <c r="M272" s="94"/>
      <c r="N272" s="94"/>
      <c r="O272" s="170"/>
    </row>
    <row r="273" spans="1:15">
      <c r="A273" s="92">
        <v>4006008</v>
      </c>
      <c r="B273" s="92" t="s">
        <v>284</v>
      </c>
      <c r="C273" s="92">
        <v>221</v>
      </c>
      <c r="D273" s="92" t="s">
        <v>276</v>
      </c>
      <c r="E273" s="92">
        <v>112001</v>
      </c>
      <c r="F273" s="92" t="s">
        <v>213</v>
      </c>
      <c r="G273" s="92"/>
      <c r="H273" s="92"/>
      <c r="I273" s="93">
        <v>9583.14</v>
      </c>
      <c r="J273" s="203"/>
      <c r="K273" s="95" t="s">
        <v>154</v>
      </c>
      <c r="L273" s="94"/>
      <c r="M273" s="94"/>
      <c r="N273" s="94"/>
      <c r="O273" s="170"/>
    </row>
    <row r="274" spans="1:15">
      <c r="A274" s="92">
        <v>4006001</v>
      </c>
      <c r="B274" s="92" t="s">
        <v>290</v>
      </c>
      <c r="C274" s="92">
        <v>221</v>
      </c>
      <c r="D274" s="92" t="s">
        <v>276</v>
      </c>
      <c r="E274" s="92">
        <v>112002</v>
      </c>
      <c r="F274" s="92" t="s">
        <v>291</v>
      </c>
      <c r="G274" s="92"/>
      <c r="H274" s="92"/>
      <c r="I274" s="93">
        <v>755.14</v>
      </c>
      <c r="J274" s="203"/>
      <c r="K274" s="95" t="s">
        <v>154</v>
      </c>
      <c r="L274" s="94"/>
      <c r="M274" s="94"/>
      <c r="N274" s="94"/>
      <c r="O274" s="170"/>
    </row>
    <row r="275" spans="1:15">
      <c r="A275" s="92">
        <v>4006003</v>
      </c>
      <c r="B275" s="92" t="s">
        <v>278</v>
      </c>
      <c r="C275" s="92">
        <v>221</v>
      </c>
      <c r="D275" s="92" t="s">
        <v>276</v>
      </c>
      <c r="E275" s="92">
        <v>112002</v>
      </c>
      <c r="F275" s="92" t="s">
        <v>291</v>
      </c>
      <c r="G275" s="92"/>
      <c r="H275" s="92"/>
      <c r="I275" s="93">
        <v>177.44</v>
      </c>
      <c r="J275" s="203"/>
      <c r="K275" s="95" t="s">
        <v>154</v>
      </c>
      <c r="L275" s="94"/>
      <c r="M275" s="94"/>
      <c r="N275" s="94"/>
      <c r="O275" s="170"/>
    </row>
    <row r="276" spans="1:15">
      <c r="A276" s="92">
        <v>4006004</v>
      </c>
      <c r="B276" s="92" t="s">
        <v>275</v>
      </c>
      <c r="C276" s="92">
        <v>221</v>
      </c>
      <c r="D276" s="92" t="s">
        <v>276</v>
      </c>
      <c r="E276" s="92">
        <v>112002</v>
      </c>
      <c r="F276" s="92" t="s">
        <v>291</v>
      </c>
      <c r="G276" s="92"/>
      <c r="H276" s="92"/>
      <c r="I276" s="93">
        <v>383.18</v>
      </c>
      <c r="J276" s="203"/>
      <c r="K276" s="95" t="s">
        <v>154</v>
      </c>
      <c r="L276" s="94"/>
      <c r="M276" s="94"/>
      <c r="N276" s="94"/>
      <c r="O276" s="170"/>
    </row>
    <row r="277" spans="1:15">
      <c r="A277" s="92">
        <v>4006008</v>
      </c>
      <c r="B277" s="92" t="s">
        <v>284</v>
      </c>
      <c r="C277" s="92">
        <v>221</v>
      </c>
      <c r="D277" s="92" t="s">
        <v>276</v>
      </c>
      <c r="E277" s="92">
        <v>112002</v>
      </c>
      <c r="F277" s="92" t="s">
        <v>291</v>
      </c>
      <c r="G277" s="92"/>
      <c r="H277" s="92"/>
      <c r="I277" s="93">
        <v>207.34</v>
      </c>
      <c r="J277" s="203"/>
      <c r="K277" s="95" t="s">
        <v>154</v>
      </c>
      <c r="L277" s="94"/>
      <c r="M277" s="94"/>
      <c r="N277" s="94"/>
      <c r="O277" s="170"/>
    </row>
    <row r="278" spans="1:15">
      <c r="A278" s="92">
        <v>4006003</v>
      </c>
      <c r="B278" s="92" t="s">
        <v>278</v>
      </c>
      <c r="C278" s="92">
        <v>221</v>
      </c>
      <c r="D278" s="92" t="s">
        <v>276</v>
      </c>
      <c r="E278" s="92">
        <v>113000</v>
      </c>
      <c r="F278" s="92" t="s">
        <v>218</v>
      </c>
      <c r="G278" s="92"/>
      <c r="H278" s="92"/>
      <c r="I278" s="93">
        <v>173.56</v>
      </c>
      <c r="J278" s="203"/>
      <c r="K278" s="95" t="s">
        <v>154</v>
      </c>
      <c r="L278" s="94"/>
      <c r="M278" s="94"/>
      <c r="N278" s="94"/>
      <c r="O278" s="170"/>
    </row>
    <row r="279" spans="1:15">
      <c r="A279" s="92">
        <v>4006004</v>
      </c>
      <c r="B279" s="92" t="s">
        <v>275</v>
      </c>
      <c r="C279" s="92">
        <v>221</v>
      </c>
      <c r="D279" s="92" t="s">
        <v>276</v>
      </c>
      <c r="E279" s="92">
        <v>113000</v>
      </c>
      <c r="F279" s="92" t="s">
        <v>218</v>
      </c>
      <c r="G279" s="92"/>
      <c r="H279" s="92"/>
      <c r="I279" s="93">
        <v>2737.34</v>
      </c>
      <c r="J279" s="203"/>
      <c r="K279" s="95" t="s">
        <v>154</v>
      </c>
      <c r="L279" s="94"/>
      <c r="M279" s="94"/>
      <c r="N279" s="94"/>
      <c r="O279" s="170"/>
    </row>
    <row r="280" spans="1:15">
      <c r="A280" s="92">
        <v>4006008</v>
      </c>
      <c r="B280" s="92" t="s">
        <v>284</v>
      </c>
      <c r="C280" s="92">
        <v>221</v>
      </c>
      <c r="D280" s="92" t="s">
        <v>276</v>
      </c>
      <c r="E280" s="92">
        <v>113000</v>
      </c>
      <c r="F280" s="92" t="s">
        <v>218</v>
      </c>
      <c r="G280" s="92"/>
      <c r="H280" s="92"/>
      <c r="I280" s="93">
        <v>570.4</v>
      </c>
      <c r="J280" s="203"/>
      <c r="K280" s="95" t="s">
        <v>154</v>
      </c>
      <c r="L280" s="94"/>
      <c r="M280" s="94"/>
      <c r="N280" s="94"/>
      <c r="O280" s="170"/>
    </row>
    <row r="281" spans="1:15">
      <c r="A281" s="92">
        <v>4006008</v>
      </c>
      <c r="B281" s="92" t="s">
        <v>284</v>
      </c>
      <c r="C281" s="92">
        <v>221</v>
      </c>
      <c r="D281" s="92" t="s">
        <v>276</v>
      </c>
      <c r="E281" s="92">
        <v>114000</v>
      </c>
      <c r="F281" s="92" t="s">
        <v>220</v>
      </c>
      <c r="G281" s="92"/>
      <c r="H281" s="92"/>
      <c r="I281" s="93">
        <v>85.51</v>
      </c>
      <c r="J281" s="203"/>
      <c r="K281" s="95" t="s">
        <v>154</v>
      </c>
      <c r="L281" s="94"/>
      <c r="M281" s="94"/>
      <c r="N281" s="94"/>
      <c r="O281" s="170"/>
    </row>
    <row r="282" spans="1:15">
      <c r="A282" s="92">
        <v>4006001</v>
      </c>
      <c r="B282" s="92" t="s">
        <v>290</v>
      </c>
      <c r="C282" s="92">
        <v>221</v>
      </c>
      <c r="D282" s="92" t="s">
        <v>276</v>
      </c>
      <c r="E282" s="92">
        <v>115000</v>
      </c>
      <c r="F282" s="92" t="s">
        <v>221</v>
      </c>
      <c r="G282" s="92"/>
      <c r="H282" s="92"/>
      <c r="I282" s="93">
        <v>114.95</v>
      </c>
      <c r="J282" s="203"/>
      <c r="K282" s="95" t="s">
        <v>154</v>
      </c>
      <c r="L282" s="94"/>
      <c r="M282" s="94"/>
      <c r="N282" s="94"/>
      <c r="O282" s="170"/>
    </row>
    <row r="283" spans="1:15">
      <c r="A283" s="92">
        <v>4006004</v>
      </c>
      <c r="B283" s="92" t="s">
        <v>275</v>
      </c>
      <c r="C283" s="92">
        <v>221</v>
      </c>
      <c r="D283" s="92" t="s">
        <v>276</v>
      </c>
      <c r="E283" s="92">
        <v>115000</v>
      </c>
      <c r="F283" s="92" t="s">
        <v>221</v>
      </c>
      <c r="G283" s="92"/>
      <c r="H283" s="92"/>
      <c r="I283" s="93">
        <v>1290</v>
      </c>
      <c r="J283" s="203"/>
      <c r="K283" s="95" t="s">
        <v>154</v>
      </c>
      <c r="L283" s="94"/>
      <c r="M283" s="94"/>
      <c r="N283" s="94"/>
      <c r="O283" s="170"/>
    </row>
    <row r="284" spans="1:15">
      <c r="A284" s="92">
        <v>4006004</v>
      </c>
      <c r="B284" s="92" t="s">
        <v>275</v>
      </c>
      <c r="C284" s="92">
        <v>221</v>
      </c>
      <c r="D284" s="92" t="s">
        <v>276</v>
      </c>
      <c r="E284" s="92">
        <v>117000</v>
      </c>
      <c r="F284" s="92" t="s">
        <v>223</v>
      </c>
      <c r="G284" s="92"/>
      <c r="H284" s="92"/>
      <c r="I284" s="93">
        <v>591.33000000000004</v>
      </c>
      <c r="J284" s="203"/>
      <c r="K284" s="95" t="s">
        <v>154</v>
      </c>
      <c r="L284" s="94"/>
      <c r="M284" s="94"/>
      <c r="N284" s="94"/>
      <c r="O284" s="170"/>
    </row>
    <row r="285" spans="1:15">
      <c r="A285" s="92">
        <v>4006001</v>
      </c>
      <c r="B285" s="92" t="s">
        <v>290</v>
      </c>
      <c r="C285" s="92">
        <v>221</v>
      </c>
      <c r="D285" s="92" t="s">
        <v>276</v>
      </c>
      <c r="E285" s="92">
        <v>117000</v>
      </c>
      <c r="F285" s="92" t="s">
        <v>223</v>
      </c>
      <c r="G285" s="92"/>
      <c r="H285" s="92"/>
      <c r="I285" s="93">
        <v>1500</v>
      </c>
      <c r="J285" s="203"/>
      <c r="K285" s="95" t="s">
        <v>154</v>
      </c>
      <c r="L285" s="94"/>
      <c r="M285" s="94"/>
      <c r="N285" s="94"/>
      <c r="O285" s="170"/>
    </row>
    <row r="286" spans="1:15">
      <c r="A286" s="92">
        <v>4006003</v>
      </c>
      <c r="B286" s="92" t="s">
        <v>278</v>
      </c>
      <c r="C286" s="92">
        <v>221</v>
      </c>
      <c r="D286" s="92" t="s">
        <v>276</v>
      </c>
      <c r="E286" s="92">
        <v>117000</v>
      </c>
      <c r="F286" s="92" t="s">
        <v>223</v>
      </c>
      <c r="G286" s="92"/>
      <c r="H286" s="92"/>
      <c r="I286" s="93">
        <v>2992.26</v>
      </c>
      <c r="J286" s="203"/>
      <c r="K286" s="95" t="s">
        <v>154</v>
      </c>
      <c r="L286" s="94"/>
      <c r="M286" s="94"/>
      <c r="N286" s="94"/>
      <c r="O286" s="170"/>
    </row>
    <row r="287" spans="1:15">
      <c r="A287" s="92">
        <v>4006004</v>
      </c>
      <c r="B287" s="92" t="s">
        <v>275</v>
      </c>
      <c r="C287" s="92">
        <v>221</v>
      </c>
      <c r="D287" s="92" t="s">
        <v>276</v>
      </c>
      <c r="E287" s="92">
        <v>117000</v>
      </c>
      <c r="F287" s="92" t="s">
        <v>223</v>
      </c>
      <c r="G287" s="92"/>
      <c r="H287" s="92"/>
      <c r="I287" s="93">
        <v>2976.95</v>
      </c>
      <c r="J287" s="203"/>
      <c r="K287" s="95" t="s">
        <v>154</v>
      </c>
      <c r="L287" s="94"/>
      <c r="M287" s="94"/>
      <c r="N287" s="94"/>
      <c r="O287" s="170"/>
    </row>
    <row r="288" spans="1:15">
      <c r="A288" s="92">
        <v>4006008</v>
      </c>
      <c r="B288" s="92" t="s">
        <v>284</v>
      </c>
      <c r="C288" s="92">
        <v>221</v>
      </c>
      <c r="D288" s="92" t="s">
        <v>276</v>
      </c>
      <c r="E288" s="92">
        <v>117000</v>
      </c>
      <c r="F288" s="92" t="s">
        <v>223</v>
      </c>
      <c r="G288" s="92"/>
      <c r="H288" s="92"/>
      <c r="I288" s="93">
        <v>4250.8</v>
      </c>
      <c r="J288" s="203"/>
      <c r="K288" s="95" t="s">
        <v>154</v>
      </c>
      <c r="L288" s="94"/>
      <c r="M288" s="94"/>
      <c r="N288" s="94"/>
      <c r="O288" s="170"/>
    </row>
    <row r="289" spans="1:15">
      <c r="A289" s="92">
        <v>4006004</v>
      </c>
      <c r="B289" s="92" t="s">
        <v>275</v>
      </c>
      <c r="C289" s="92">
        <v>221</v>
      </c>
      <c r="D289" s="92" t="s">
        <v>276</v>
      </c>
      <c r="E289" s="92">
        <v>118000</v>
      </c>
      <c r="F289" s="92" t="s">
        <v>292</v>
      </c>
      <c r="G289" s="92"/>
      <c r="H289" s="92"/>
      <c r="I289" s="93">
        <v>24912.63</v>
      </c>
      <c r="J289" s="203"/>
      <c r="K289" s="95" t="s">
        <v>154</v>
      </c>
      <c r="L289" s="94"/>
      <c r="M289" s="94"/>
      <c r="N289" s="94"/>
      <c r="O289" s="170"/>
    </row>
    <row r="290" spans="1:15">
      <c r="A290" s="92">
        <v>4006004</v>
      </c>
      <c r="B290" s="92" t="s">
        <v>275</v>
      </c>
      <c r="C290" s="92">
        <v>221</v>
      </c>
      <c r="D290" s="92" t="s">
        <v>276</v>
      </c>
      <c r="E290" s="92">
        <v>118000</v>
      </c>
      <c r="F290" s="92" t="s">
        <v>292</v>
      </c>
      <c r="G290" s="92"/>
      <c r="H290" s="92"/>
      <c r="I290" s="93">
        <v>18765.82</v>
      </c>
      <c r="J290" s="203"/>
      <c r="K290" s="95" t="s">
        <v>154</v>
      </c>
      <c r="L290" s="94"/>
      <c r="M290" s="94"/>
      <c r="N290" s="94"/>
      <c r="O290" s="170"/>
    </row>
    <row r="291" spans="1:15">
      <c r="A291" s="92">
        <v>4006004</v>
      </c>
      <c r="B291" s="92" t="s">
        <v>275</v>
      </c>
      <c r="C291" s="92">
        <v>221</v>
      </c>
      <c r="D291" s="92" t="s">
        <v>276</v>
      </c>
      <c r="E291" s="92">
        <v>118000</v>
      </c>
      <c r="F291" s="92" t="s">
        <v>292</v>
      </c>
      <c r="G291" s="92"/>
      <c r="H291" s="92"/>
      <c r="I291" s="93">
        <v>18378.330000000002</v>
      </c>
      <c r="J291" s="203"/>
      <c r="K291" s="95" t="s">
        <v>154</v>
      </c>
      <c r="L291" s="94"/>
      <c r="M291" s="94"/>
      <c r="N291" s="94"/>
      <c r="O291" s="170"/>
    </row>
    <row r="292" spans="1:15">
      <c r="A292" s="92">
        <v>4006004</v>
      </c>
      <c r="B292" s="92" t="s">
        <v>275</v>
      </c>
      <c r="C292" s="92">
        <v>221</v>
      </c>
      <c r="D292" s="92" t="s">
        <v>276</v>
      </c>
      <c r="E292" s="92">
        <v>118000</v>
      </c>
      <c r="F292" s="92" t="s">
        <v>292</v>
      </c>
      <c r="G292" s="92"/>
      <c r="H292" s="92"/>
      <c r="I292" s="93">
        <v>7894.89</v>
      </c>
      <c r="J292" s="203"/>
      <c r="K292" s="95" t="s">
        <v>154</v>
      </c>
      <c r="L292" s="94"/>
      <c r="M292" s="94"/>
      <c r="N292" s="94"/>
      <c r="O292" s="170"/>
    </row>
    <row r="293" spans="1:15">
      <c r="A293" s="92">
        <v>4006004</v>
      </c>
      <c r="B293" s="92" t="s">
        <v>275</v>
      </c>
      <c r="C293" s="92">
        <v>221</v>
      </c>
      <c r="D293" s="92" t="s">
        <v>276</v>
      </c>
      <c r="E293" s="92">
        <v>118000</v>
      </c>
      <c r="F293" s="92" t="s">
        <v>292</v>
      </c>
      <c r="G293" s="92"/>
      <c r="H293" s="92"/>
      <c r="I293" s="93">
        <v>21567.32</v>
      </c>
      <c r="J293" s="203"/>
      <c r="K293" s="95" t="s">
        <v>154</v>
      </c>
      <c r="L293" s="94"/>
      <c r="M293" s="94"/>
      <c r="N293" s="94"/>
      <c r="O293" s="170"/>
    </row>
    <row r="294" spans="1:15">
      <c r="A294" s="92">
        <v>4006004</v>
      </c>
      <c r="B294" s="92" t="s">
        <v>275</v>
      </c>
      <c r="C294" s="92">
        <v>221</v>
      </c>
      <c r="D294" s="92" t="s">
        <v>276</v>
      </c>
      <c r="E294" s="92">
        <v>118000</v>
      </c>
      <c r="F294" s="92" t="s">
        <v>292</v>
      </c>
      <c r="G294" s="92"/>
      <c r="H294" s="92"/>
      <c r="I294" s="93">
        <v>30679.45</v>
      </c>
      <c r="J294" s="203"/>
      <c r="K294" s="95" t="s">
        <v>154</v>
      </c>
      <c r="L294" s="94"/>
      <c r="M294" s="94"/>
      <c r="N294" s="94"/>
      <c r="O294" s="170"/>
    </row>
    <row r="295" spans="1:15">
      <c r="A295" s="92">
        <v>4006004</v>
      </c>
      <c r="B295" s="92" t="s">
        <v>275</v>
      </c>
      <c r="C295" s="92">
        <v>221</v>
      </c>
      <c r="D295" s="92" t="s">
        <v>276</v>
      </c>
      <c r="E295" s="92">
        <v>118000</v>
      </c>
      <c r="F295" s="92" t="s">
        <v>292</v>
      </c>
      <c r="G295" s="92"/>
      <c r="H295" s="92"/>
      <c r="I295" s="93">
        <v>21496.89</v>
      </c>
      <c r="J295" s="203"/>
      <c r="K295" s="95" t="s">
        <v>154</v>
      </c>
      <c r="L295" s="94"/>
      <c r="M295" s="94"/>
      <c r="N295" s="94"/>
      <c r="O295" s="170"/>
    </row>
    <row r="296" spans="1:15">
      <c r="A296" s="92">
        <v>4006004</v>
      </c>
      <c r="B296" s="92" t="s">
        <v>275</v>
      </c>
      <c r="C296" s="92">
        <v>221</v>
      </c>
      <c r="D296" s="92" t="s">
        <v>276</v>
      </c>
      <c r="E296" s="92">
        <v>118000</v>
      </c>
      <c r="F296" s="92" t="s">
        <v>292</v>
      </c>
      <c r="G296" s="92"/>
      <c r="H296" s="92"/>
      <c r="I296" s="93">
        <v>17017.259999999998</v>
      </c>
      <c r="J296" s="203"/>
      <c r="K296" s="95" t="s">
        <v>154</v>
      </c>
      <c r="L296" s="94"/>
      <c r="M296" s="94"/>
      <c r="N296" s="94"/>
      <c r="O296" s="170"/>
    </row>
    <row r="297" spans="1:15">
      <c r="A297" s="92">
        <v>4006004</v>
      </c>
      <c r="B297" s="92" t="s">
        <v>275</v>
      </c>
      <c r="C297" s="92">
        <v>221</v>
      </c>
      <c r="D297" s="92" t="s">
        <v>276</v>
      </c>
      <c r="E297" s="92">
        <v>118000</v>
      </c>
      <c r="F297" s="92" t="s">
        <v>292</v>
      </c>
      <c r="G297" s="92"/>
      <c r="H297" s="92"/>
      <c r="I297" s="93">
        <v>23539.58</v>
      </c>
      <c r="J297" s="203"/>
      <c r="K297" s="95" t="s">
        <v>154</v>
      </c>
      <c r="L297" s="94"/>
      <c r="M297" s="94"/>
      <c r="N297" s="94"/>
      <c r="O297" s="170"/>
    </row>
    <row r="298" spans="1:15">
      <c r="A298" s="92">
        <v>4006004</v>
      </c>
      <c r="B298" s="92" t="s">
        <v>275</v>
      </c>
      <c r="C298" s="92">
        <v>221</v>
      </c>
      <c r="D298" s="92" t="s">
        <v>276</v>
      </c>
      <c r="E298" s="92">
        <v>118000</v>
      </c>
      <c r="F298" s="92" t="s">
        <v>292</v>
      </c>
      <c r="G298" s="92"/>
      <c r="H298" s="92"/>
      <c r="I298" s="93">
        <v>9247.77</v>
      </c>
      <c r="J298" s="203"/>
      <c r="K298" s="95" t="s">
        <v>154</v>
      </c>
      <c r="L298" s="94"/>
      <c r="M298" s="94"/>
      <c r="N298" s="94"/>
      <c r="O298" s="170"/>
    </row>
    <row r="299" spans="1:15">
      <c r="A299" s="92">
        <v>4006004</v>
      </c>
      <c r="B299" s="92" t="s">
        <v>275</v>
      </c>
      <c r="C299" s="92">
        <v>221</v>
      </c>
      <c r="D299" s="92" t="s">
        <v>276</v>
      </c>
      <c r="E299" s="92">
        <v>118000</v>
      </c>
      <c r="F299" s="92" t="s">
        <v>292</v>
      </c>
      <c r="G299" s="92"/>
      <c r="H299" s="92"/>
      <c r="I299" s="93">
        <v>21180.99</v>
      </c>
      <c r="J299" s="203"/>
      <c r="K299" s="95" t="s">
        <v>154</v>
      </c>
      <c r="L299" s="94"/>
      <c r="M299" s="94"/>
      <c r="N299" s="94"/>
      <c r="O299" s="170"/>
    </row>
    <row r="300" spans="1:15">
      <c r="A300" s="92">
        <v>4006004</v>
      </c>
      <c r="B300" s="92" t="s">
        <v>275</v>
      </c>
      <c r="C300" s="92">
        <v>221</v>
      </c>
      <c r="D300" s="92" t="s">
        <v>276</v>
      </c>
      <c r="E300" s="92">
        <v>118000</v>
      </c>
      <c r="F300" s="92" t="s">
        <v>292</v>
      </c>
      <c r="G300" s="92"/>
      <c r="H300" s="92"/>
      <c r="I300" s="93">
        <v>28655.94</v>
      </c>
      <c r="J300" s="203"/>
      <c r="K300" s="95" t="s">
        <v>154</v>
      </c>
      <c r="L300" s="94"/>
      <c r="M300" s="94"/>
      <c r="N300" s="94"/>
      <c r="O300" s="170"/>
    </row>
    <row r="301" spans="1:15">
      <c r="A301" s="92">
        <v>4006004</v>
      </c>
      <c r="B301" s="92" t="s">
        <v>275</v>
      </c>
      <c r="C301" s="92">
        <v>221</v>
      </c>
      <c r="D301" s="92" t="s">
        <v>276</v>
      </c>
      <c r="E301" s="92">
        <v>118000</v>
      </c>
      <c r="F301" s="92" t="s">
        <v>292</v>
      </c>
      <c r="G301" s="92"/>
      <c r="H301" s="92"/>
      <c r="I301" s="93">
        <v>18718.27</v>
      </c>
      <c r="J301" s="203"/>
      <c r="K301" s="95" t="s">
        <v>154</v>
      </c>
      <c r="L301" s="94"/>
      <c r="M301" s="94"/>
      <c r="N301" s="94"/>
      <c r="O301" s="170"/>
    </row>
    <row r="302" spans="1:15">
      <c r="A302" s="92">
        <v>4006004</v>
      </c>
      <c r="B302" s="92" t="s">
        <v>275</v>
      </c>
      <c r="C302" s="92">
        <v>221</v>
      </c>
      <c r="D302" s="92" t="s">
        <v>276</v>
      </c>
      <c r="E302" s="92">
        <v>118000</v>
      </c>
      <c r="F302" s="92" t="s">
        <v>292</v>
      </c>
      <c r="G302" s="92"/>
      <c r="H302" s="92"/>
      <c r="I302" s="93">
        <v>11414.32</v>
      </c>
      <c r="J302" s="203"/>
      <c r="K302" s="95" t="s">
        <v>154</v>
      </c>
      <c r="L302" s="94"/>
      <c r="M302" s="94"/>
      <c r="N302" s="94"/>
      <c r="O302" s="170"/>
    </row>
    <row r="303" spans="1:15">
      <c r="A303" s="92">
        <v>4006004</v>
      </c>
      <c r="B303" s="92" t="s">
        <v>275</v>
      </c>
      <c r="C303" s="92">
        <v>221</v>
      </c>
      <c r="D303" s="92" t="s">
        <v>276</v>
      </c>
      <c r="E303" s="92">
        <v>118000</v>
      </c>
      <c r="F303" s="92" t="s">
        <v>292</v>
      </c>
      <c r="G303" s="92"/>
      <c r="H303" s="92"/>
      <c r="I303" s="93">
        <v>12857.88</v>
      </c>
      <c r="J303" s="203"/>
      <c r="K303" s="95" t="s">
        <v>154</v>
      </c>
      <c r="L303" s="94"/>
      <c r="M303" s="94"/>
      <c r="N303" s="94"/>
      <c r="O303" s="170"/>
    </row>
    <row r="304" spans="1:15">
      <c r="A304" s="92">
        <v>4006004</v>
      </c>
      <c r="B304" s="92" t="s">
        <v>275</v>
      </c>
      <c r="C304" s="92">
        <v>221</v>
      </c>
      <c r="D304" s="92" t="s">
        <v>276</v>
      </c>
      <c r="E304" s="92">
        <v>118000</v>
      </c>
      <c r="F304" s="92" t="s">
        <v>292</v>
      </c>
      <c r="G304" s="92"/>
      <c r="H304" s="92"/>
      <c r="I304" s="93">
        <v>5563.27</v>
      </c>
      <c r="J304" s="203"/>
      <c r="K304" s="95" t="s">
        <v>154</v>
      </c>
      <c r="L304" s="94"/>
      <c r="M304" s="94"/>
      <c r="N304" s="94"/>
      <c r="O304" s="170"/>
    </row>
    <row r="305" spans="1:15">
      <c r="A305" s="92">
        <v>4006004</v>
      </c>
      <c r="B305" s="92" t="s">
        <v>275</v>
      </c>
      <c r="C305" s="92">
        <v>221</v>
      </c>
      <c r="D305" s="92" t="s">
        <v>276</v>
      </c>
      <c r="E305" s="92">
        <v>118000</v>
      </c>
      <c r="F305" s="92" t="s">
        <v>292</v>
      </c>
      <c r="G305" s="92"/>
      <c r="H305" s="92"/>
      <c r="I305" s="93">
        <v>9048.84</v>
      </c>
      <c r="J305" s="203"/>
      <c r="K305" s="95" t="s">
        <v>154</v>
      </c>
      <c r="L305" s="94"/>
      <c r="M305" s="94"/>
      <c r="N305" s="94"/>
      <c r="O305" s="170"/>
    </row>
    <row r="306" spans="1:15">
      <c r="A306" s="92">
        <v>4006004</v>
      </c>
      <c r="B306" s="92" t="s">
        <v>275</v>
      </c>
      <c r="C306" s="92">
        <v>221</v>
      </c>
      <c r="D306" s="92" t="s">
        <v>276</v>
      </c>
      <c r="E306" s="92">
        <v>118000</v>
      </c>
      <c r="F306" s="92" t="s">
        <v>292</v>
      </c>
      <c r="G306" s="92"/>
      <c r="H306" s="92"/>
      <c r="I306" s="93">
        <v>9786.2800000000007</v>
      </c>
      <c r="J306" s="203"/>
      <c r="K306" s="95" t="s">
        <v>154</v>
      </c>
      <c r="L306" s="94"/>
      <c r="M306" s="94"/>
      <c r="N306" s="94"/>
      <c r="O306" s="170"/>
    </row>
    <row r="307" spans="1:15">
      <c r="A307" s="92">
        <v>4006004</v>
      </c>
      <c r="B307" s="92" t="s">
        <v>275</v>
      </c>
      <c r="C307" s="92">
        <v>221</v>
      </c>
      <c r="D307" s="92" t="s">
        <v>276</v>
      </c>
      <c r="E307" s="92">
        <v>118000</v>
      </c>
      <c r="F307" s="92" t="s">
        <v>292</v>
      </c>
      <c r="G307" s="92"/>
      <c r="H307" s="92"/>
      <c r="I307" s="93">
        <v>10190.469999999999</v>
      </c>
      <c r="J307" s="203"/>
      <c r="K307" s="95" t="s">
        <v>154</v>
      </c>
      <c r="L307" s="94"/>
      <c r="M307" s="94"/>
      <c r="N307" s="94"/>
      <c r="O307" s="170"/>
    </row>
    <row r="308" spans="1:15">
      <c r="A308" s="92">
        <v>4006004</v>
      </c>
      <c r="B308" s="92" t="s">
        <v>275</v>
      </c>
      <c r="C308" s="92">
        <v>221</v>
      </c>
      <c r="D308" s="92" t="s">
        <v>276</v>
      </c>
      <c r="E308" s="92">
        <v>118000</v>
      </c>
      <c r="F308" s="92" t="s">
        <v>292</v>
      </c>
      <c r="G308" s="92"/>
      <c r="H308" s="92"/>
      <c r="I308" s="93">
        <v>10615.5</v>
      </c>
      <c r="J308" s="203"/>
      <c r="K308" s="95" t="s">
        <v>154</v>
      </c>
      <c r="L308" s="94"/>
      <c r="M308" s="94"/>
      <c r="N308" s="94"/>
      <c r="O308" s="170"/>
    </row>
    <row r="309" spans="1:15">
      <c r="A309" s="92">
        <v>4006004</v>
      </c>
      <c r="B309" s="92" t="s">
        <v>275</v>
      </c>
      <c r="C309" s="92">
        <v>221</v>
      </c>
      <c r="D309" s="92" t="s">
        <v>276</v>
      </c>
      <c r="E309" s="92">
        <v>118000</v>
      </c>
      <c r="F309" s="92" t="s">
        <v>292</v>
      </c>
      <c r="G309" s="92"/>
      <c r="H309" s="92"/>
      <c r="I309" s="93">
        <v>5397.09</v>
      </c>
      <c r="J309" s="203"/>
      <c r="K309" s="95" t="s">
        <v>154</v>
      </c>
      <c r="L309" s="94"/>
      <c r="M309" s="94"/>
      <c r="N309" s="94"/>
      <c r="O309" s="170"/>
    </row>
    <row r="310" spans="1:15">
      <c r="A310" s="92">
        <v>4006004</v>
      </c>
      <c r="B310" s="92" t="s">
        <v>275</v>
      </c>
      <c r="C310" s="92">
        <v>221</v>
      </c>
      <c r="D310" s="92" t="s">
        <v>276</v>
      </c>
      <c r="E310" s="92">
        <v>118000</v>
      </c>
      <c r="F310" s="92" t="s">
        <v>292</v>
      </c>
      <c r="G310" s="92"/>
      <c r="H310" s="92"/>
      <c r="I310" s="93">
        <v>8200.24</v>
      </c>
      <c r="J310" s="203"/>
      <c r="K310" s="95" t="s">
        <v>154</v>
      </c>
      <c r="L310" s="94"/>
      <c r="M310" s="94"/>
      <c r="N310" s="94"/>
      <c r="O310" s="170"/>
    </row>
    <row r="311" spans="1:15">
      <c r="A311" s="92">
        <v>4006004</v>
      </c>
      <c r="B311" s="92" t="s">
        <v>275</v>
      </c>
      <c r="C311" s="92">
        <v>221</v>
      </c>
      <c r="D311" s="92" t="s">
        <v>276</v>
      </c>
      <c r="E311" s="92">
        <v>118000</v>
      </c>
      <c r="F311" s="92" t="s">
        <v>292</v>
      </c>
      <c r="G311" s="92"/>
      <c r="H311" s="92"/>
      <c r="I311" s="93">
        <v>8231.2900000000009</v>
      </c>
      <c r="J311" s="203"/>
      <c r="K311" s="95" t="s">
        <v>154</v>
      </c>
      <c r="L311" s="94"/>
      <c r="M311" s="94"/>
      <c r="N311" s="94"/>
      <c r="O311" s="170"/>
    </row>
    <row r="312" spans="1:15">
      <c r="A312" s="92">
        <v>4006004</v>
      </c>
      <c r="B312" s="92" t="s">
        <v>275</v>
      </c>
      <c r="C312" s="92">
        <v>221</v>
      </c>
      <c r="D312" s="92" t="s">
        <v>276</v>
      </c>
      <c r="E312" s="92">
        <v>118000</v>
      </c>
      <c r="F312" s="92" t="s">
        <v>292</v>
      </c>
      <c r="G312" s="92"/>
      <c r="H312" s="92"/>
      <c r="I312" s="93">
        <v>8470.9500000000007</v>
      </c>
      <c r="J312" s="203"/>
      <c r="K312" s="95" t="s">
        <v>154</v>
      </c>
      <c r="L312" s="94"/>
      <c r="M312" s="94"/>
      <c r="N312" s="94"/>
      <c r="O312" s="170"/>
    </row>
    <row r="313" spans="1:15">
      <c r="A313" s="92">
        <v>4006004</v>
      </c>
      <c r="B313" s="92" t="s">
        <v>275</v>
      </c>
      <c r="C313" s="92">
        <v>221</v>
      </c>
      <c r="D313" s="92" t="s">
        <v>276</v>
      </c>
      <c r="E313" s="92">
        <v>118000</v>
      </c>
      <c r="F313" s="92" t="s">
        <v>292</v>
      </c>
      <c r="G313" s="92"/>
      <c r="H313" s="92"/>
      <c r="I313" s="93">
        <v>6793.24</v>
      </c>
      <c r="J313" s="203"/>
      <c r="K313" s="95" t="s">
        <v>154</v>
      </c>
      <c r="L313" s="94"/>
      <c r="M313" s="94"/>
      <c r="N313" s="94"/>
      <c r="O313" s="170"/>
    </row>
    <row r="314" spans="1:15">
      <c r="A314" s="92">
        <v>4006004</v>
      </c>
      <c r="B314" s="92" t="s">
        <v>275</v>
      </c>
      <c r="C314" s="92">
        <v>221</v>
      </c>
      <c r="D314" s="92" t="s">
        <v>276</v>
      </c>
      <c r="E314" s="92">
        <v>118000</v>
      </c>
      <c r="F314" s="92" t="s">
        <v>292</v>
      </c>
      <c r="G314" s="92"/>
      <c r="H314" s="92"/>
      <c r="I314" s="93">
        <v>5819.96</v>
      </c>
      <c r="J314" s="203"/>
      <c r="K314" s="95" t="s">
        <v>154</v>
      </c>
      <c r="L314" s="94"/>
      <c r="M314" s="94"/>
      <c r="N314" s="94"/>
      <c r="O314" s="170"/>
    </row>
    <row r="315" spans="1:15">
      <c r="A315" s="92">
        <v>4006004</v>
      </c>
      <c r="B315" s="92" t="s">
        <v>275</v>
      </c>
      <c r="C315" s="92">
        <v>221</v>
      </c>
      <c r="D315" s="92" t="s">
        <v>276</v>
      </c>
      <c r="E315" s="92">
        <v>118000</v>
      </c>
      <c r="F315" s="92" t="s">
        <v>292</v>
      </c>
      <c r="G315" s="92"/>
      <c r="H315" s="92"/>
      <c r="I315" s="93">
        <v>3257.73</v>
      </c>
      <c r="J315" s="203"/>
      <c r="K315" s="95" t="s">
        <v>154</v>
      </c>
      <c r="L315" s="94"/>
      <c r="M315" s="94"/>
      <c r="N315" s="94"/>
      <c r="O315" s="170"/>
    </row>
    <row r="316" spans="1:15">
      <c r="A316" s="92">
        <v>4006004</v>
      </c>
      <c r="B316" s="92" t="s">
        <v>275</v>
      </c>
      <c r="C316" s="92">
        <v>221</v>
      </c>
      <c r="D316" s="92" t="s">
        <v>276</v>
      </c>
      <c r="E316" s="92">
        <v>118000</v>
      </c>
      <c r="F316" s="92" t="s">
        <v>292</v>
      </c>
      <c r="G316" s="92"/>
      <c r="H316" s="92"/>
      <c r="I316" s="93">
        <v>10097.19</v>
      </c>
      <c r="J316" s="203"/>
      <c r="K316" s="95" t="s">
        <v>154</v>
      </c>
      <c r="L316" s="94"/>
      <c r="M316" s="94"/>
      <c r="N316" s="94"/>
      <c r="O316" s="170"/>
    </row>
    <row r="317" spans="1:15">
      <c r="A317" s="92">
        <v>4006004</v>
      </c>
      <c r="B317" s="92" t="s">
        <v>275</v>
      </c>
      <c r="C317" s="92">
        <v>221</v>
      </c>
      <c r="D317" s="92" t="s">
        <v>276</v>
      </c>
      <c r="E317" s="92">
        <v>118000</v>
      </c>
      <c r="F317" s="92" t="s">
        <v>292</v>
      </c>
      <c r="G317" s="92"/>
      <c r="H317" s="92"/>
      <c r="I317" s="93">
        <v>9313.09</v>
      </c>
      <c r="J317" s="203"/>
      <c r="K317" s="95" t="s">
        <v>154</v>
      </c>
      <c r="L317" s="94"/>
      <c r="M317" s="94"/>
      <c r="N317" s="94"/>
      <c r="O317" s="170"/>
    </row>
    <row r="318" spans="1:15">
      <c r="A318" s="92">
        <v>4006004</v>
      </c>
      <c r="B318" s="92" t="s">
        <v>275</v>
      </c>
      <c r="C318" s="92">
        <v>221</v>
      </c>
      <c r="D318" s="92" t="s">
        <v>276</v>
      </c>
      <c r="E318" s="92">
        <v>118000</v>
      </c>
      <c r="F318" s="92" t="s">
        <v>292</v>
      </c>
      <c r="G318" s="92"/>
      <c r="H318" s="92"/>
      <c r="I318" s="93">
        <v>7791.47</v>
      </c>
      <c r="J318" s="203"/>
      <c r="K318" s="95" t="s">
        <v>154</v>
      </c>
      <c r="L318" s="94"/>
      <c r="M318" s="94"/>
      <c r="N318" s="94"/>
      <c r="O318" s="170"/>
    </row>
    <row r="319" spans="1:15">
      <c r="A319" s="92">
        <v>4006004</v>
      </c>
      <c r="B319" s="92" t="s">
        <v>275</v>
      </c>
      <c r="C319" s="92">
        <v>221</v>
      </c>
      <c r="D319" s="92" t="s">
        <v>276</v>
      </c>
      <c r="E319" s="92">
        <v>118000</v>
      </c>
      <c r="F319" s="92" t="s">
        <v>292</v>
      </c>
      <c r="G319" s="92"/>
      <c r="H319" s="92"/>
      <c r="I319" s="93">
        <v>9631.17</v>
      </c>
      <c r="J319" s="203"/>
      <c r="K319" s="95" t="s">
        <v>154</v>
      </c>
      <c r="L319" s="94"/>
      <c r="M319" s="94"/>
      <c r="N319" s="94"/>
      <c r="O319" s="170"/>
    </row>
    <row r="320" spans="1:15">
      <c r="A320" s="92">
        <v>4006004</v>
      </c>
      <c r="B320" s="92" t="s">
        <v>275</v>
      </c>
      <c r="C320" s="92">
        <v>221</v>
      </c>
      <c r="D320" s="92" t="s">
        <v>276</v>
      </c>
      <c r="E320" s="92">
        <v>118000</v>
      </c>
      <c r="F320" s="92" t="s">
        <v>292</v>
      </c>
      <c r="G320" s="92"/>
      <c r="H320" s="92"/>
      <c r="I320" s="93">
        <v>11652.54</v>
      </c>
      <c r="J320" s="203"/>
      <c r="K320" s="95" t="s">
        <v>154</v>
      </c>
      <c r="L320" s="94"/>
      <c r="M320" s="94"/>
      <c r="N320" s="94"/>
      <c r="O320" s="170"/>
    </row>
    <row r="321" spans="1:15">
      <c r="A321" s="92">
        <v>4006004</v>
      </c>
      <c r="B321" s="92" t="s">
        <v>275</v>
      </c>
      <c r="C321" s="92">
        <v>221</v>
      </c>
      <c r="D321" s="92" t="s">
        <v>276</v>
      </c>
      <c r="E321" s="92">
        <v>118000</v>
      </c>
      <c r="F321" s="92" t="s">
        <v>292</v>
      </c>
      <c r="G321" s="92"/>
      <c r="H321" s="92"/>
      <c r="I321" s="93">
        <v>8208.43</v>
      </c>
      <c r="J321" s="203"/>
      <c r="K321" s="95" t="s">
        <v>154</v>
      </c>
      <c r="L321" s="94"/>
      <c r="M321" s="94"/>
      <c r="N321" s="94"/>
      <c r="O321" s="170"/>
    </row>
    <row r="322" spans="1:15">
      <c r="A322" s="92">
        <v>4006004</v>
      </c>
      <c r="B322" s="92" t="s">
        <v>275</v>
      </c>
      <c r="C322" s="92">
        <v>221</v>
      </c>
      <c r="D322" s="92" t="s">
        <v>276</v>
      </c>
      <c r="E322" s="92">
        <v>118000</v>
      </c>
      <c r="F322" s="92" t="s">
        <v>292</v>
      </c>
      <c r="G322" s="92"/>
      <c r="H322" s="92"/>
      <c r="I322" s="93">
        <v>5482.16</v>
      </c>
      <c r="J322" s="203"/>
      <c r="K322" s="95" t="s">
        <v>154</v>
      </c>
      <c r="L322" s="94"/>
      <c r="M322" s="94"/>
      <c r="N322" s="94"/>
      <c r="O322" s="170"/>
    </row>
    <row r="323" spans="1:15">
      <c r="A323" s="92">
        <v>4006004</v>
      </c>
      <c r="B323" s="92" t="s">
        <v>275</v>
      </c>
      <c r="C323" s="92">
        <v>221</v>
      </c>
      <c r="D323" s="92" t="s">
        <v>276</v>
      </c>
      <c r="E323" s="92">
        <v>118000</v>
      </c>
      <c r="F323" s="92" t="s">
        <v>292</v>
      </c>
      <c r="G323" s="92"/>
      <c r="H323" s="92"/>
      <c r="I323" s="93">
        <v>13353.66</v>
      </c>
      <c r="J323" s="203"/>
      <c r="K323" s="95" t="s">
        <v>154</v>
      </c>
      <c r="L323" s="94"/>
      <c r="M323" s="94"/>
      <c r="N323" s="94"/>
      <c r="O323" s="170"/>
    </row>
    <row r="324" spans="1:15">
      <c r="A324" s="92">
        <v>4006004</v>
      </c>
      <c r="B324" s="92" t="s">
        <v>275</v>
      </c>
      <c r="C324" s="92">
        <v>221</v>
      </c>
      <c r="D324" s="92" t="s">
        <v>276</v>
      </c>
      <c r="E324" s="92">
        <v>118000</v>
      </c>
      <c r="F324" s="92" t="s">
        <v>292</v>
      </c>
      <c r="G324" s="92"/>
      <c r="H324" s="92"/>
      <c r="I324" s="93">
        <v>13483.93</v>
      </c>
      <c r="J324" s="203"/>
      <c r="K324" s="95" t="s">
        <v>154</v>
      </c>
      <c r="L324" s="94"/>
      <c r="M324" s="94"/>
      <c r="N324" s="94"/>
      <c r="O324" s="170"/>
    </row>
    <row r="325" spans="1:15">
      <c r="A325" s="92">
        <v>4006004</v>
      </c>
      <c r="B325" s="92" t="s">
        <v>275</v>
      </c>
      <c r="C325" s="92">
        <v>221</v>
      </c>
      <c r="D325" s="92" t="s">
        <v>276</v>
      </c>
      <c r="E325" s="92">
        <v>118000</v>
      </c>
      <c r="F325" s="92" t="s">
        <v>292</v>
      </c>
      <c r="G325" s="92"/>
      <c r="H325" s="92"/>
      <c r="I325" s="93">
        <v>6451.91</v>
      </c>
      <c r="J325" s="203"/>
      <c r="K325" s="95" t="s">
        <v>154</v>
      </c>
      <c r="L325" s="94"/>
      <c r="M325" s="94"/>
      <c r="N325" s="94"/>
      <c r="O325" s="170"/>
    </row>
    <row r="326" spans="1:15">
      <c r="A326" s="92">
        <v>4006004</v>
      </c>
      <c r="B326" s="92" t="s">
        <v>275</v>
      </c>
      <c r="C326" s="92">
        <v>221</v>
      </c>
      <c r="D326" s="92" t="s">
        <v>276</v>
      </c>
      <c r="E326" s="92">
        <v>118000</v>
      </c>
      <c r="F326" s="92" t="s">
        <v>292</v>
      </c>
      <c r="G326" s="92"/>
      <c r="H326" s="92"/>
      <c r="I326" s="93">
        <v>19202.47</v>
      </c>
      <c r="J326" s="203"/>
      <c r="K326" s="95" t="s">
        <v>154</v>
      </c>
      <c r="L326" s="94"/>
      <c r="M326" s="94"/>
      <c r="N326" s="94"/>
      <c r="O326" s="170"/>
    </row>
    <row r="327" spans="1:15">
      <c r="A327" s="92">
        <v>4006004</v>
      </c>
      <c r="B327" s="92" t="s">
        <v>275</v>
      </c>
      <c r="C327" s="92">
        <v>221</v>
      </c>
      <c r="D327" s="92" t="s">
        <v>276</v>
      </c>
      <c r="E327" s="92">
        <v>118000</v>
      </c>
      <c r="F327" s="92" t="s">
        <v>292</v>
      </c>
      <c r="G327" s="92"/>
      <c r="H327" s="92"/>
      <c r="I327" s="93">
        <v>17128.48</v>
      </c>
      <c r="J327" s="203"/>
      <c r="K327" s="95" t="s">
        <v>154</v>
      </c>
      <c r="L327" s="94"/>
      <c r="M327" s="94"/>
      <c r="N327" s="94"/>
      <c r="O327" s="170"/>
    </row>
    <row r="328" spans="1:15">
      <c r="A328" s="92">
        <v>4006004</v>
      </c>
      <c r="B328" s="92" t="s">
        <v>275</v>
      </c>
      <c r="C328" s="92">
        <v>221</v>
      </c>
      <c r="D328" s="92" t="s">
        <v>276</v>
      </c>
      <c r="E328" s="92">
        <v>118000</v>
      </c>
      <c r="F328" s="92" t="s">
        <v>292</v>
      </c>
      <c r="G328" s="92"/>
      <c r="H328" s="92"/>
      <c r="I328" s="93">
        <v>16968.8</v>
      </c>
      <c r="J328" s="203"/>
      <c r="K328" s="95" t="s">
        <v>154</v>
      </c>
      <c r="L328" s="94"/>
      <c r="M328" s="94"/>
      <c r="N328" s="94"/>
      <c r="O328" s="170"/>
    </row>
    <row r="329" spans="1:15">
      <c r="A329" s="92">
        <v>4006004</v>
      </c>
      <c r="B329" s="92" t="s">
        <v>275</v>
      </c>
      <c r="C329" s="92">
        <v>221</v>
      </c>
      <c r="D329" s="92" t="s">
        <v>276</v>
      </c>
      <c r="E329" s="92">
        <v>118000</v>
      </c>
      <c r="F329" s="92" t="s">
        <v>292</v>
      </c>
      <c r="G329" s="92"/>
      <c r="H329" s="92"/>
      <c r="I329" s="93">
        <v>25047.95</v>
      </c>
      <c r="J329" s="203"/>
      <c r="K329" s="95" t="s">
        <v>154</v>
      </c>
      <c r="L329" s="94"/>
      <c r="M329" s="94"/>
      <c r="N329" s="94"/>
      <c r="O329" s="170"/>
    </row>
    <row r="330" spans="1:15">
      <c r="A330" s="92">
        <v>4006004</v>
      </c>
      <c r="B330" s="92" t="s">
        <v>275</v>
      </c>
      <c r="C330" s="92">
        <v>221</v>
      </c>
      <c r="D330" s="92" t="s">
        <v>276</v>
      </c>
      <c r="E330" s="92">
        <v>118000</v>
      </c>
      <c r="F330" s="92" t="s">
        <v>292</v>
      </c>
      <c r="G330" s="92"/>
      <c r="H330" s="92"/>
      <c r="I330" s="93">
        <v>7320.64</v>
      </c>
      <c r="J330" s="203"/>
      <c r="K330" s="95" t="s">
        <v>154</v>
      </c>
      <c r="L330" s="94"/>
      <c r="M330" s="94"/>
      <c r="N330" s="94"/>
      <c r="O330" s="170"/>
    </row>
    <row r="331" spans="1:15">
      <c r="A331" s="92">
        <v>4006001</v>
      </c>
      <c r="B331" s="92" t="s">
        <v>290</v>
      </c>
      <c r="C331" s="92">
        <v>221</v>
      </c>
      <c r="D331" s="92" t="s">
        <v>276</v>
      </c>
      <c r="E331" s="92">
        <v>118000</v>
      </c>
      <c r="F331" s="92" t="s">
        <v>292</v>
      </c>
      <c r="G331" s="92"/>
      <c r="H331" s="92"/>
      <c r="I331" s="93">
        <v>142.69999999999999</v>
      </c>
      <c r="J331" s="203"/>
      <c r="K331" s="95" t="s">
        <v>154</v>
      </c>
      <c r="L331" s="94"/>
      <c r="M331" s="94"/>
      <c r="N331" s="94"/>
      <c r="O331" s="170"/>
    </row>
    <row r="332" spans="1:15">
      <c r="A332" s="92">
        <v>4006004</v>
      </c>
      <c r="B332" s="92" t="s">
        <v>275</v>
      </c>
      <c r="C332" s="92">
        <v>221</v>
      </c>
      <c r="D332" s="92" t="s">
        <v>276</v>
      </c>
      <c r="E332" s="92">
        <v>118000</v>
      </c>
      <c r="F332" s="92" t="s">
        <v>292</v>
      </c>
      <c r="G332" s="92"/>
      <c r="H332" s="92"/>
      <c r="I332" s="93">
        <v>87045.99</v>
      </c>
      <c r="J332" s="203"/>
      <c r="K332" s="95" t="s">
        <v>154</v>
      </c>
      <c r="L332" s="94"/>
      <c r="M332" s="94"/>
      <c r="N332" s="94"/>
      <c r="O332" s="170"/>
    </row>
    <row r="333" spans="1:15">
      <c r="A333" s="92">
        <v>5002000</v>
      </c>
      <c r="B333" s="92" t="s">
        <v>225</v>
      </c>
      <c r="C333" s="92">
        <v>221</v>
      </c>
      <c r="D333" s="92" t="s">
        <v>276</v>
      </c>
      <c r="E333" s="92">
        <v>118500</v>
      </c>
      <c r="F333" s="92" t="s">
        <v>226</v>
      </c>
      <c r="G333" s="92"/>
      <c r="H333" s="92"/>
      <c r="I333" s="93">
        <v>934.95</v>
      </c>
      <c r="J333" s="203"/>
      <c r="K333" s="95" t="s">
        <v>154</v>
      </c>
      <c r="L333" s="94"/>
      <c r="M333" s="94"/>
      <c r="N333" s="94"/>
      <c r="O333" s="170"/>
    </row>
    <row r="334" spans="1:15">
      <c r="A334" s="92">
        <v>4006004</v>
      </c>
      <c r="B334" s="92" t="s">
        <v>275</v>
      </c>
      <c r="C334" s="92">
        <v>221</v>
      </c>
      <c r="D334" s="92" t="s">
        <v>276</v>
      </c>
      <c r="E334" s="92">
        <v>118504</v>
      </c>
      <c r="F334" s="92" t="s">
        <v>293</v>
      </c>
      <c r="G334" s="92"/>
      <c r="H334" s="92"/>
      <c r="I334" s="93">
        <v>9991.75</v>
      </c>
      <c r="J334" s="203"/>
      <c r="K334" s="95" t="s">
        <v>154</v>
      </c>
      <c r="L334" s="94"/>
      <c r="M334" s="94"/>
      <c r="N334" s="94"/>
      <c r="O334" s="170"/>
    </row>
    <row r="335" spans="1:15">
      <c r="A335" s="92">
        <v>4006004</v>
      </c>
      <c r="B335" s="92" t="s">
        <v>275</v>
      </c>
      <c r="C335" s="92">
        <v>221</v>
      </c>
      <c r="D335" s="92" t="s">
        <v>276</v>
      </c>
      <c r="E335" s="92">
        <v>119500</v>
      </c>
      <c r="F335" s="92" t="s">
        <v>228</v>
      </c>
      <c r="G335" s="92"/>
      <c r="H335" s="92"/>
      <c r="I335" s="93">
        <v>2830</v>
      </c>
      <c r="J335" s="203"/>
      <c r="K335" s="95" t="s">
        <v>154</v>
      </c>
      <c r="L335" s="94"/>
      <c r="M335" s="94"/>
      <c r="N335" s="94"/>
      <c r="O335" s="170"/>
    </row>
    <row r="336" spans="1:15">
      <c r="A336" s="92">
        <v>4006004</v>
      </c>
      <c r="B336" s="92" t="s">
        <v>275</v>
      </c>
      <c r="C336" s="92">
        <v>221</v>
      </c>
      <c r="D336" s="92" t="s">
        <v>276</v>
      </c>
      <c r="E336" s="92">
        <v>119500</v>
      </c>
      <c r="F336" s="92" t="s">
        <v>228</v>
      </c>
      <c r="G336" s="92"/>
      <c r="H336" s="92"/>
      <c r="I336" s="93">
        <v>1124.96</v>
      </c>
      <c r="J336" s="203"/>
      <c r="K336" s="95" t="s">
        <v>154</v>
      </c>
      <c r="L336" s="94"/>
      <c r="M336" s="94"/>
      <c r="N336" s="94"/>
      <c r="O336" s="170"/>
    </row>
    <row r="337" spans="1:15">
      <c r="A337" s="92">
        <v>4006004</v>
      </c>
      <c r="B337" s="92" t="s">
        <v>275</v>
      </c>
      <c r="C337" s="92">
        <v>221</v>
      </c>
      <c r="D337" s="92" t="s">
        <v>276</v>
      </c>
      <c r="E337" s="92">
        <v>119500</v>
      </c>
      <c r="F337" s="92" t="s">
        <v>228</v>
      </c>
      <c r="G337" s="92"/>
      <c r="H337" s="92"/>
      <c r="I337" s="93">
        <v>1437.16</v>
      </c>
      <c r="J337" s="203"/>
      <c r="K337" s="95" t="s">
        <v>154</v>
      </c>
      <c r="L337" s="94"/>
      <c r="M337" s="94"/>
      <c r="N337" s="94"/>
      <c r="O337" s="170"/>
    </row>
    <row r="338" spans="1:15">
      <c r="A338" s="92">
        <v>4006004</v>
      </c>
      <c r="B338" s="92" t="s">
        <v>275</v>
      </c>
      <c r="C338" s="92">
        <v>221</v>
      </c>
      <c r="D338" s="92" t="s">
        <v>276</v>
      </c>
      <c r="E338" s="92">
        <v>119500</v>
      </c>
      <c r="F338" s="92" t="s">
        <v>228</v>
      </c>
      <c r="G338" s="92"/>
      <c r="H338" s="92"/>
      <c r="I338" s="93">
        <v>1182.22</v>
      </c>
      <c r="J338" s="203"/>
      <c r="K338" s="95" t="s">
        <v>154</v>
      </c>
      <c r="L338" s="94"/>
      <c r="M338" s="94"/>
      <c r="N338" s="94"/>
      <c r="O338" s="170"/>
    </row>
    <row r="339" spans="1:15">
      <c r="A339" s="92">
        <v>4006004</v>
      </c>
      <c r="B339" s="92" t="s">
        <v>275</v>
      </c>
      <c r="C339" s="92">
        <v>221</v>
      </c>
      <c r="D339" s="92" t="s">
        <v>276</v>
      </c>
      <c r="E339" s="92">
        <v>119500</v>
      </c>
      <c r="F339" s="92" t="s">
        <v>228</v>
      </c>
      <c r="G339" s="92"/>
      <c r="H339" s="92"/>
      <c r="I339" s="93">
        <v>1058.06</v>
      </c>
      <c r="J339" s="203"/>
      <c r="K339" s="95" t="s">
        <v>154</v>
      </c>
      <c r="L339" s="94"/>
      <c r="M339" s="94"/>
      <c r="N339" s="94"/>
      <c r="O339" s="170"/>
    </row>
    <row r="340" spans="1:15">
      <c r="A340" s="92">
        <v>4006004</v>
      </c>
      <c r="B340" s="92" t="s">
        <v>275</v>
      </c>
      <c r="C340" s="92">
        <v>221</v>
      </c>
      <c r="D340" s="92" t="s">
        <v>276</v>
      </c>
      <c r="E340" s="92">
        <v>119500</v>
      </c>
      <c r="F340" s="92" t="s">
        <v>228</v>
      </c>
      <c r="G340" s="92"/>
      <c r="H340" s="92"/>
      <c r="I340" s="93">
        <v>2217</v>
      </c>
      <c r="J340" s="203"/>
      <c r="K340" s="95" t="s">
        <v>154</v>
      </c>
      <c r="L340" s="94"/>
      <c r="M340" s="94"/>
      <c r="N340" s="94"/>
      <c r="O340" s="170"/>
    </row>
    <row r="341" spans="1:15">
      <c r="A341" s="92">
        <v>4006004</v>
      </c>
      <c r="B341" s="92" t="s">
        <v>275</v>
      </c>
      <c r="C341" s="92">
        <v>221</v>
      </c>
      <c r="D341" s="92" t="s">
        <v>276</v>
      </c>
      <c r="E341" s="92">
        <v>119500</v>
      </c>
      <c r="F341" s="92" t="s">
        <v>228</v>
      </c>
      <c r="G341" s="92"/>
      <c r="H341" s="92"/>
      <c r="I341" s="93">
        <v>3784</v>
      </c>
      <c r="J341" s="203"/>
      <c r="K341" s="95" t="s">
        <v>154</v>
      </c>
      <c r="L341" s="94"/>
      <c r="M341" s="94"/>
      <c r="N341" s="94"/>
      <c r="O341" s="170"/>
    </row>
    <row r="342" spans="1:15">
      <c r="A342" s="92">
        <v>4006004</v>
      </c>
      <c r="B342" s="92" t="s">
        <v>275</v>
      </c>
      <c r="C342" s="92">
        <v>221</v>
      </c>
      <c r="D342" s="92" t="s">
        <v>276</v>
      </c>
      <c r="E342" s="92">
        <v>119500</v>
      </c>
      <c r="F342" s="92" t="s">
        <v>228</v>
      </c>
      <c r="G342" s="92"/>
      <c r="H342" s="92"/>
      <c r="I342" s="93">
        <v>1115.32</v>
      </c>
      <c r="J342" s="203"/>
      <c r="K342" s="95" t="s">
        <v>154</v>
      </c>
      <c r="L342" s="94"/>
      <c r="M342" s="94"/>
      <c r="N342" s="94"/>
      <c r="O342" s="170"/>
    </row>
    <row r="343" spans="1:15">
      <c r="A343" s="92">
        <v>4006004</v>
      </c>
      <c r="B343" s="92" t="s">
        <v>275</v>
      </c>
      <c r="C343" s="92">
        <v>221</v>
      </c>
      <c r="D343" s="92" t="s">
        <v>276</v>
      </c>
      <c r="E343" s="92">
        <v>119500</v>
      </c>
      <c r="F343" s="92" t="s">
        <v>228</v>
      </c>
      <c r="G343" s="92"/>
      <c r="H343" s="92"/>
      <c r="I343" s="93">
        <v>2917</v>
      </c>
      <c r="J343" s="203"/>
      <c r="K343" s="95" t="s">
        <v>154</v>
      </c>
      <c r="L343" s="94"/>
      <c r="M343" s="94"/>
      <c r="N343" s="94"/>
      <c r="O343" s="170"/>
    </row>
    <row r="344" spans="1:15">
      <c r="A344" s="92">
        <v>4006004</v>
      </c>
      <c r="B344" s="92" t="s">
        <v>275</v>
      </c>
      <c r="C344" s="92">
        <v>221</v>
      </c>
      <c r="D344" s="92" t="s">
        <v>276</v>
      </c>
      <c r="E344" s="92">
        <v>119500</v>
      </c>
      <c r="F344" s="92" t="s">
        <v>228</v>
      </c>
      <c r="G344" s="92"/>
      <c r="H344" s="92"/>
      <c r="I344" s="93">
        <v>3958</v>
      </c>
      <c r="J344" s="203"/>
      <c r="K344" s="95" t="s">
        <v>154</v>
      </c>
      <c r="L344" s="94"/>
      <c r="M344" s="94"/>
      <c r="N344" s="94"/>
      <c r="O344" s="170"/>
    </row>
    <row r="345" spans="1:15">
      <c r="A345" s="92">
        <v>4006004</v>
      </c>
      <c r="B345" s="92" t="s">
        <v>275</v>
      </c>
      <c r="C345" s="92">
        <v>221</v>
      </c>
      <c r="D345" s="92" t="s">
        <v>276</v>
      </c>
      <c r="E345" s="92">
        <v>119500</v>
      </c>
      <c r="F345" s="92" t="s">
        <v>228</v>
      </c>
      <c r="G345" s="92"/>
      <c r="H345" s="92"/>
      <c r="I345" s="93">
        <v>1347.96</v>
      </c>
      <c r="J345" s="203"/>
      <c r="K345" s="95" t="s">
        <v>154</v>
      </c>
      <c r="L345" s="94"/>
      <c r="M345" s="94"/>
      <c r="N345" s="94"/>
      <c r="O345" s="170"/>
    </row>
    <row r="346" spans="1:15">
      <c r="A346" s="92">
        <v>4006004</v>
      </c>
      <c r="B346" s="92" t="s">
        <v>275</v>
      </c>
      <c r="C346" s="92">
        <v>221</v>
      </c>
      <c r="D346" s="92" t="s">
        <v>276</v>
      </c>
      <c r="E346" s="92">
        <v>119500</v>
      </c>
      <c r="F346" s="92" t="s">
        <v>228</v>
      </c>
      <c r="G346" s="92"/>
      <c r="H346" s="92"/>
      <c r="I346" s="93">
        <v>1437.16</v>
      </c>
      <c r="J346" s="203"/>
      <c r="K346" s="95" t="s">
        <v>154</v>
      </c>
      <c r="L346" s="94"/>
      <c r="M346" s="94"/>
      <c r="N346" s="94"/>
      <c r="O346" s="170"/>
    </row>
    <row r="347" spans="1:15">
      <c r="A347" s="92">
        <v>4006004</v>
      </c>
      <c r="B347" s="92" t="s">
        <v>275</v>
      </c>
      <c r="C347" s="92">
        <v>221</v>
      </c>
      <c r="D347" s="92" t="s">
        <v>276</v>
      </c>
      <c r="E347" s="92">
        <v>119500</v>
      </c>
      <c r="F347" s="92" t="s">
        <v>228</v>
      </c>
      <c r="G347" s="92"/>
      <c r="H347" s="92"/>
      <c r="I347" s="93">
        <v>1124.96</v>
      </c>
      <c r="J347" s="203"/>
      <c r="K347" s="95" t="s">
        <v>154</v>
      </c>
      <c r="L347" s="94"/>
      <c r="M347" s="94"/>
      <c r="N347" s="94"/>
      <c r="O347" s="170"/>
    </row>
    <row r="348" spans="1:15">
      <c r="A348" s="92">
        <v>4006004</v>
      </c>
      <c r="B348" s="92" t="s">
        <v>275</v>
      </c>
      <c r="C348" s="92">
        <v>221</v>
      </c>
      <c r="D348" s="92" t="s">
        <v>276</v>
      </c>
      <c r="E348" s="92">
        <v>119500</v>
      </c>
      <c r="F348" s="92" t="s">
        <v>228</v>
      </c>
      <c r="G348" s="92"/>
      <c r="H348" s="92"/>
      <c r="I348" s="93">
        <v>1182.22</v>
      </c>
      <c r="J348" s="203"/>
      <c r="K348" s="95" t="s">
        <v>154</v>
      </c>
      <c r="L348" s="94"/>
      <c r="M348" s="94"/>
      <c r="N348" s="94"/>
      <c r="O348" s="170"/>
    </row>
    <row r="349" spans="1:15">
      <c r="A349" s="92">
        <v>4006004</v>
      </c>
      <c r="B349" s="92" t="s">
        <v>275</v>
      </c>
      <c r="C349" s="92">
        <v>221</v>
      </c>
      <c r="D349" s="92" t="s">
        <v>276</v>
      </c>
      <c r="E349" s="92">
        <v>119500</v>
      </c>
      <c r="F349" s="92" t="s">
        <v>228</v>
      </c>
      <c r="G349" s="92"/>
      <c r="H349" s="92"/>
      <c r="I349" s="93">
        <v>7748</v>
      </c>
      <c r="J349" s="203"/>
      <c r="K349" s="95" t="s">
        <v>154</v>
      </c>
      <c r="L349" s="94"/>
      <c r="M349" s="94"/>
      <c r="N349" s="94"/>
      <c r="O349" s="170"/>
    </row>
    <row r="350" spans="1:15">
      <c r="A350" s="92">
        <v>4006004</v>
      </c>
      <c r="B350" s="92" t="s">
        <v>275</v>
      </c>
      <c r="C350" s="92">
        <v>221</v>
      </c>
      <c r="D350" s="92" t="s">
        <v>276</v>
      </c>
      <c r="E350" s="92">
        <v>119500</v>
      </c>
      <c r="F350" s="92" t="s">
        <v>228</v>
      </c>
      <c r="G350" s="92"/>
      <c r="H350" s="92"/>
      <c r="I350" s="93">
        <v>2217</v>
      </c>
      <c r="J350" s="203"/>
      <c r="K350" s="95" t="s">
        <v>154</v>
      </c>
      <c r="L350" s="94"/>
      <c r="M350" s="94"/>
      <c r="N350" s="94"/>
      <c r="O350" s="170"/>
    </row>
    <row r="351" spans="1:15">
      <c r="A351" s="92">
        <v>4006004</v>
      </c>
      <c r="B351" s="92" t="s">
        <v>275</v>
      </c>
      <c r="C351" s="92">
        <v>221</v>
      </c>
      <c r="D351" s="92" t="s">
        <v>276</v>
      </c>
      <c r="E351" s="92">
        <v>119500</v>
      </c>
      <c r="F351" s="92" t="s">
        <v>228</v>
      </c>
      <c r="G351" s="92"/>
      <c r="H351" s="92"/>
      <c r="I351" s="93">
        <v>3958</v>
      </c>
      <c r="J351" s="203"/>
      <c r="K351" s="95" t="s">
        <v>154</v>
      </c>
      <c r="L351" s="94"/>
      <c r="M351" s="94"/>
      <c r="N351" s="94"/>
      <c r="O351" s="170"/>
    </row>
    <row r="352" spans="1:15">
      <c r="A352" s="92">
        <v>4006004</v>
      </c>
      <c r="B352" s="92" t="s">
        <v>275</v>
      </c>
      <c r="C352" s="92">
        <v>221</v>
      </c>
      <c r="D352" s="92" t="s">
        <v>276</v>
      </c>
      <c r="E352" s="92">
        <v>119500</v>
      </c>
      <c r="F352" s="92" t="s">
        <v>228</v>
      </c>
      <c r="G352" s="92"/>
      <c r="H352" s="92"/>
      <c r="I352" s="93">
        <v>3784</v>
      </c>
      <c r="J352" s="203"/>
      <c r="K352" s="95" t="s">
        <v>154</v>
      </c>
      <c r="L352" s="94"/>
      <c r="M352" s="94"/>
      <c r="N352" s="94"/>
      <c r="O352" s="170"/>
    </row>
    <row r="353" spans="1:15">
      <c r="A353" s="92">
        <v>4006004</v>
      </c>
      <c r="B353" s="92" t="s">
        <v>275</v>
      </c>
      <c r="C353" s="92">
        <v>221</v>
      </c>
      <c r="D353" s="92" t="s">
        <v>276</v>
      </c>
      <c r="E353" s="92">
        <v>119500</v>
      </c>
      <c r="F353" s="92" t="s">
        <v>228</v>
      </c>
      <c r="G353" s="92"/>
      <c r="H353" s="92"/>
      <c r="I353" s="93">
        <v>1102.6600000000001</v>
      </c>
      <c r="J353" s="203"/>
      <c r="K353" s="95" t="s">
        <v>154</v>
      </c>
      <c r="L353" s="94"/>
      <c r="M353" s="94"/>
      <c r="N353" s="94"/>
      <c r="O353" s="170"/>
    </row>
    <row r="354" spans="1:15">
      <c r="A354" s="92">
        <v>4006004</v>
      </c>
      <c r="B354" s="92" t="s">
        <v>275</v>
      </c>
      <c r="C354" s="92">
        <v>221</v>
      </c>
      <c r="D354" s="92" t="s">
        <v>276</v>
      </c>
      <c r="E354" s="92">
        <v>119500</v>
      </c>
      <c r="F354" s="92" t="s">
        <v>228</v>
      </c>
      <c r="G354" s="92"/>
      <c r="H354" s="92"/>
      <c r="I354" s="93">
        <v>10633.6</v>
      </c>
      <c r="J354" s="203"/>
      <c r="K354" s="95" t="s">
        <v>154</v>
      </c>
      <c r="L354" s="94"/>
      <c r="M354" s="94"/>
      <c r="N354" s="94"/>
      <c r="O354" s="170"/>
    </row>
    <row r="355" spans="1:15">
      <c r="A355" s="92">
        <v>4006004</v>
      </c>
      <c r="B355" s="92" t="s">
        <v>275</v>
      </c>
      <c r="C355" s="92">
        <v>221</v>
      </c>
      <c r="D355" s="92" t="s">
        <v>276</v>
      </c>
      <c r="E355" s="92">
        <v>119500</v>
      </c>
      <c r="F355" s="92" t="s">
        <v>228</v>
      </c>
      <c r="G355" s="92"/>
      <c r="H355" s="92"/>
      <c r="I355" s="93">
        <v>1159.92</v>
      </c>
      <c r="J355" s="203"/>
      <c r="K355" s="95" t="s">
        <v>154</v>
      </c>
      <c r="L355" s="94"/>
      <c r="M355" s="94"/>
      <c r="N355" s="94"/>
      <c r="O355" s="170"/>
    </row>
    <row r="356" spans="1:15">
      <c r="A356" s="92">
        <v>4006004</v>
      </c>
      <c r="B356" s="92" t="s">
        <v>275</v>
      </c>
      <c r="C356" s="92">
        <v>221</v>
      </c>
      <c r="D356" s="92" t="s">
        <v>276</v>
      </c>
      <c r="E356" s="92">
        <v>119500</v>
      </c>
      <c r="F356" s="92" t="s">
        <v>228</v>
      </c>
      <c r="G356" s="92"/>
      <c r="H356" s="92"/>
      <c r="I356" s="93">
        <v>7818</v>
      </c>
      <c r="J356" s="203"/>
      <c r="K356" s="95" t="s">
        <v>154</v>
      </c>
      <c r="L356" s="94"/>
      <c r="M356" s="94"/>
      <c r="N356" s="94"/>
      <c r="O356" s="170"/>
    </row>
    <row r="357" spans="1:15">
      <c r="A357" s="92">
        <v>4006004</v>
      </c>
      <c r="B357" s="92" t="s">
        <v>275</v>
      </c>
      <c r="C357" s="92">
        <v>221</v>
      </c>
      <c r="D357" s="92" t="s">
        <v>276</v>
      </c>
      <c r="E357" s="92">
        <v>119500</v>
      </c>
      <c r="F357" s="92" t="s">
        <v>228</v>
      </c>
      <c r="G357" s="92"/>
      <c r="H357" s="92"/>
      <c r="I357" s="93">
        <v>2917</v>
      </c>
      <c r="J357" s="203"/>
      <c r="K357" s="95" t="s">
        <v>154</v>
      </c>
      <c r="L357" s="94"/>
      <c r="M357" s="94"/>
      <c r="N357" s="94"/>
      <c r="O357" s="170"/>
    </row>
    <row r="358" spans="1:15">
      <c r="A358" s="92">
        <v>4006004</v>
      </c>
      <c r="B358" s="92" t="s">
        <v>275</v>
      </c>
      <c r="C358" s="92">
        <v>221</v>
      </c>
      <c r="D358" s="92" t="s">
        <v>276</v>
      </c>
      <c r="E358" s="92">
        <v>119500</v>
      </c>
      <c r="F358" s="92" t="s">
        <v>228</v>
      </c>
      <c r="G358" s="92"/>
      <c r="H358" s="92"/>
      <c r="I358" s="93">
        <v>715.78</v>
      </c>
      <c r="J358" s="203"/>
      <c r="K358" s="95" t="s">
        <v>154</v>
      </c>
      <c r="L358" s="94"/>
      <c r="M358" s="94"/>
      <c r="N358" s="94"/>
      <c r="O358" s="170"/>
    </row>
    <row r="359" spans="1:15">
      <c r="A359" s="92">
        <v>4006004</v>
      </c>
      <c r="B359" s="92" t="s">
        <v>275</v>
      </c>
      <c r="C359" s="92">
        <v>221</v>
      </c>
      <c r="D359" s="92" t="s">
        <v>276</v>
      </c>
      <c r="E359" s="92">
        <v>119500</v>
      </c>
      <c r="F359" s="92" t="s">
        <v>228</v>
      </c>
      <c r="G359" s="92"/>
      <c r="H359" s="92"/>
      <c r="I359" s="93">
        <v>3784</v>
      </c>
      <c r="J359" s="203"/>
      <c r="K359" s="95" t="s">
        <v>154</v>
      </c>
      <c r="L359" s="94"/>
      <c r="M359" s="94"/>
      <c r="N359" s="94"/>
      <c r="O359" s="170"/>
    </row>
    <row r="360" spans="1:15">
      <c r="A360" s="92">
        <v>4006004</v>
      </c>
      <c r="B360" s="92" t="s">
        <v>275</v>
      </c>
      <c r="C360" s="92">
        <v>221</v>
      </c>
      <c r="D360" s="92" t="s">
        <v>276</v>
      </c>
      <c r="E360" s="92">
        <v>119500</v>
      </c>
      <c r="F360" s="92" t="s">
        <v>228</v>
      </c>
      <c r="G360" s="92"/>
      <c r="H360" s="92"/>
      <c r="I360" s="93">
        <v>1414.86</v>
      </c>
      <c r="J360" s="203"/>
      <c r="K360" s="95" t="s">
        <v>154</v>
      </c>
      <c r="L360" s="94"/>
      <c r="M360" s="94"/>
      <c r="N360" s="94"/>
      <c r="O360" s="170"/>
    </row>
    <row r="361" spans="1:15">
      <c r="A361" s="92">
        <v>4006004</v>
      </c>
      <c r="B361" s="92" t="s">
        <v>275</v>
      </c>
      <c r="C361" s="92">
        <v>221</v>
      </c>
      <c r="D361" s="92" t="s">
        <v>276</v>
      </c>
      <c r="E361" s="92">
        <v>119500</v>
      </c>
      <c r="F361" s="92" t="s">
        <v>228</v>
      </c>
      <c r="G361" s="92"/>
      <c r="H361" s="92"/>
      <c r="I361" s="93">
        <v>3958</v>
      </c>
      <c r="J361" s="203"/>
      <c r="K361" s="95" t="s">
        <v>154</v>
      </c>
      <c r="L361" s="94"/>
      <c r="M361" s="94"/>
      <c r="N361" s="94"/>
      <c r="O361" s="170"/>
    </row>
    <row r="362" spans="1:15">
      <c r="A362" s="92">
        <v>4006004</v>
      </c>
      <c r="B362" s="92" t="s">
        <v>275</v>
      </c>
      <c r="C362" s="92">
        <v>221</v>
      </c>
      <c r="D362" s="92" t="s">
        <v>276</v>
      </c>
      <c r="E362" s="92">
        <v>119500</v>
      </c>
      <c r="F362" s="92" t="s">
        <v>228</v>
      </c>
      <c r="G362" s="92"/>
      <c r="H362" s="92"/>
      <c r="I362" s="93">
        <v>3784</v>
      </c>
      <c r="J362" s="203"/>
      <c r="K362" s="95" t="s">
        <v>154</v>
      </c>
      <c r="L362" s="94"/>
      <c r="M362" s="94"/>
      <c r="N362" s="94"/>
      <c r="O362" s="170"/>
    </row>
    <row r="363" spans="1:15">
      <c r="A363" s="92">
        <v>4006004</v>
      </c>
      <c r="B363" s="92" t="s">
        <v>275</v>
      </c>
      <c r="C363" s="92">
        <v>221</v>
      </c>
      <c r="D363" s="92" t="s">
        <v>276</v>
      </c>
      <c r="E363" s="92">
        <v>119500</v>
      </c>
      <c r="F363" s="92" t="s">
        <v>228</v>
      </c>
      <c r="G363" s="92"/>
      <c r="H363" s="92"/>
      <c r="I363" s="93">
        <v>2217</v>
      </c>
      <c r="J363" s="203"/>
      <c r="K363" s="95" t="s">
        <v>154</v>
      </c>
      <c r="L363" s="94"/>
      <c r="M363" s="94"/>
      <c r="N363" s="94"/>
      <c r="O363" s="170"/>
    </row>
    <row r="364" spans="1:15">
      <c r="A364" s="92">
        <v>4006004</v>
      </c>
      <c r="B364" s="92" t="s">
        <v>275</v>
      </c>
      <c r="C364" s="92">
        <v>221</v>
      </c>
      <c r="D364" s="92" t="s">
        <v>276</v>
      </c>
      <c r="E364" s="92">
        <v>119500</v>
      </c>
      <c r="F364" s="92" t="s">
        <v>228</v>
      </c>
      <c r="G364" s="92"/>
      <c r="H364" s="92"/>
      <c r="I364" s="93">
        <v>1437.16</v>
      </c>
      <c r="J364" s="203"/>
      <c r="K364" s="95" t="s">
        <v>154</v>
      </c>
      <c r="L364" s="94"/>
      <c r="M364" s="94"/>
      <c r="N364" s="94"/>
      <c r="O364" s="170"/>
    </row>
    <row r="365" spans="1:15">
      <c r="A365" s="92">
        <v>4006004</v>
      </c>
      <c r="B365" s="92" t="s">
        <v>275</v>
      </c>
      <c r="C365" s="92">
        <v>221</v>
      </c>
      <c r="D365" s="92" t="s">
        <v>276</v>
      </c>
      <c r="E365" s="92">
        <v>119500</v>
      </c>
      <c r="F365" s="92" t="s">
        <v>228</v>
      </c>
      <c r="G365" s="92"/>
      <c r="H365" s="92"/>
      <c r="I365" s="93">
        <v>1124.96</v>
      </c>
      <c r="J365" s="203"/>
      <c r="K365" s="95" t="s">
        <v>154</v>
      </c>
      <c r="L365" s="94"/>
      <c r="M365" s="94"/>
      <c r="N365" s="94"/>
      <c r="O365" s="170"/>
    </row>
    <row r="366" spans="1:15">
      <c r="A366" s="92">
        <v>4006004</v>
      </c>
      <c r="B366" s="92" t="s">
        <v>275</v>
      </c>
      <c r="C366" s="92">
        <v>221</v>
      </c>
      <c r="D366" s="92" t="s">
        <v>276</v>
      </c>
      <c r="E366" s="92">
        <v>119500</v>
      </c>
      <c r="F366" s="92" t="s">
        <v>228</v>
      </c>
      <c r="G366" s="92"/>
      <c r="H366" s="92"/>
      <c r="I366" s="93">
        <v>2917</v>
      </c>
      <c r="J366" s="203"/>
      <c r="K366" s="95" t="s">
        <v>154</v>
      </c>
      <c r="L366" s="94"/>
      <c r="M366" s="94"/>
      <c r="N366" s="94"/>
      <c r="O366" s="170"/>
    </row>
    <row r="367" spans="1:15">
      <c r="A367" s="92">
        <v>4006004</v>
      </c>
      <c r="B367" s="92" t="s">
        <v>275</v>
      </c>
      <c r="C367" s="92">
        <v>221</v>
      </c>
      <c r="D367" s="92" t="s">
        <v>276</v>
      </c>
      <c r="E367" s="92">
        <v>119500</v>
      </c>
      <c r="F367" s="92" t="s">
        <v>228</v>
      </c>
      <c r="G367" s="92"/>
      <c r="H367" s="92"/>
      <c r="I367" s="93">
        <v>3958</v>
      </c>
      <c r="J367" s="203"/>
      <c r="K367" s="95" t="s">
        <v>154</v>
      </c>
      <c r="L367" s="94"/>
      <c r="M367" s="94"/>
      <c r="N367" s="94"/>
      <c r="O367" s="170"/>
    </row>
    <row r="368" spans="1:15">
      <c r="A368" s="92">
        <v>4006004</v>
      </c>
      <c r="B368" s="92" t="s">
        <v>275</v>
      </c>
      <c r="C368" s="92">
        <v>221</v>
      </c>
      <c r="D368" s="92" t="s">
        <v>276</v>
      </c>
      <c r="E368" s="92">
        <v>119500</v>
      </c>
      <c r="F368" s="92" t="s">
        <v>228</v>
      </c>
      <c r="G368" s="92"/>
      <c r="H368" s="92"/>
      <c r="I368" s="93">
        <v>3784</v>
      </c>
      <c r="J368" s="203"/>
      <c r="K368" s="95" t="s">
        <v>154</v>
      </c>
      <c r="L368" s="94"/>
      <c r="M368" s="94"/>
      <c r="N368" s="94"/>
      <c r="O368" s="170"/>
    </row>
    <row r="369" spans="1:15">
      <c r="A369" s="92">
        <v>4006004</v>
      </c>
      <c r="B369" s="92" t="s">
        <v>275</v>
      </c>
      <c r="C369" s="92">
        <v>221</v>
      </c>
      <c r="D369" s="92" t="s">
        <v>276</v>
      </c>
      <c r="E369" s="92">
        <v>119500</v>
      </c>
      <c r="F369" s="92" t="s">
        <v>228</v>
      </c>
      <c r="G369" s="92"/>
      <c r="H369" s="92"/>
      <c r="I369" s="93">
        <v>2217</v>
      </c>
      <c r="J369" s="203"/>
      <c r="K369" s="95" t="s">
        <v>154</v>
      </c>
      <c r="L369" s="94"/>
      <c r="M369" s="94"/>
      <c r="N369" s="94"/>
      <c r="O369" s="170"/>
    </row>
    <row r="370" spans="1:15">
      <c r="A370" s="92">
        <v>4006004</v>
      </c>
      <c r="B370" s="92" t="s">
        <v>275</v>
      </c>
      <c r="C370" s="92">
        <v>221</v>
      </c>
      <c r="D370" s="92" t="s">
        <v>276</v>
      </c>
      <c r="E370" s="92">
        <v>119500</v>
      </c>
      <c r="F370" s="92" t="s">
        <v>228</v>
      </c>
      <c r="G370" s="92"/>
      <c r="H370" s="92"/>
      <c r="I370" s="93">
        <v>1102.6600000000001</v>
      </c>
      <c r="J370" s="203"/>
      <c r="K370" s="95" t="s">
        <v>154</v>
      </c>
      <c r="L370" s="94"/>
      <c r="M370" s="94"/>
      <c r="N370" s="94"/>
      <c r="O370" s="170"/>
    </row>
    <row r="371" spans="1:15">
      <c r="A371" s="92">
        <v>4006004</v>
      </c>
      <c r="B371" s="92" t="s">
        <v>275</v>
      </c>
      <c r="C371" s="92">
        <v>221</v>
      </c>
      <c r="D371" s="92" t="s">
        <v>276</v>
      </c>
      <c r="E371" s="92">
        <v>119500</v>
      </c>
      <c r="F371" s="92" t="s">
        <v>228</v>
      </c>
      <c r="G371" s="92"/>
      <c r="H371" s="92"/>
      <c r="I371" s="93">
        <v>1159.92</v>
      </c>
      <c r="J371" s="203"/>
      <c r="K371" s="95" t="s">
        <v>154</v>
      </c>
      <c r="L371" s="94"/>
      <c r="M371" s="94"/>
      <c r="N371" s="94"/>
      <c r="O371" s="170"/>
    </row>
    <row r="372" spans="1:15">
      <c r="A372" s="92">
        <v>4006004</v>
      </c>
      <c r="B372" s="92" t="s">
        <v>275</v>
      </c>
      <c r="C372" s="92">
        <v>221</v>
      </c>
      <c r="D372" s="92" t="s">
        <v>276</v>
      </c>
      <c r="E372" s="92">
        <v>119500</v>
      </c>
      <c r="F372" s="92" t="s">
        <v>228</v>
      </c>
      <c r="G372" s="92"/>
      <c r="H372" s="92"/>
      <c r="I372" s="93">
        <v>1414.86</v>
      </c>
      <c r="J372" s="203"/>
      <c r="K372" s="95" t="s">
        <v>154</v>
      </c>
      <c r="L372" s="94"/>
      <c r="M372" s="94"/>
      <c r="N372" s="94"/>
      <c r="O372" s="170"/>
    </row>
    <row r="373" spans="1:15">
      <c r="A373" s="92">
        <v>4006004</v>
      </c>
      <c r="B373" s="92" t="s">
        <v>275</v>
      </c>
      <c r="C373" s="92">
        <v>221</v>
      </c>
      <c r="D373" s="92" t="s">
        <v>276</v>
      </c>
      <c r="E373" s="92">
        <v>119500</v>
      </c>
      <c r="F373" s="92" t="s">
        <v>228</v>
      </c>
      <c r="G373" s="92"/>
      <c r="H373" s="92"/>
      <c r="I373" s="93">
        <v>743.54</v>
      </c>
      <c r="J373" s="203"/>
      <c r="K373" s="95" t="s">
        <v>154</v>
      </c>
      <c r="L373" s="94"/>
      <c r="M373" s="94"/>
      <c r="N373" s="94"/>
      <c r="O373" s="170"/>
    </row>
    <row r="374" spans="1:15">
      <c r="A374" s="92">
        <v>4006004</v>
      </c>
      <c r="B374" s="92" t="s">
        <v>275</v>
      </c>
      <c r="C374" s="92">
        <v>221</v>
      </c>
      <c r="D374" s="92" t="s">
        <v>276</v>
      </c>
      <c r="E374" s="92">
        <v>119500</v>
      </c>
      <c r="F374" s="92" t="s">
        <v>228</v>
      </c>
      <c r="G374" s="92"/>
      <c r="H374" s="92"/>
      <c r="I374" s="93">
        <v>3784</v>
      </c>
      <c r="J374" s="203"/>
      <c r="K374" s="95" t="s">
        <v>154</v>
      </c>
      <c r="L374" s="94"/>
      <c r="M374" s="94"/>
      <c r="N374" s="94"/>
      <c r="O374" s="170"/>
    </row>
    <row r="375" spans="1:15">
      <c r="A375" s="92">
        <v>4006004</v>
      </c>
      <c r="B375" s="92" t="s">
        <v>275</v>
      </c>
      <c r="C375" s="92">
        <v>221</v>
      </c>
      <c r="D375" s="92" t="s">
        <v>276</v>
      </c>
      <c r="E375" s="92">
        <v>119500</v>
      </c>
      <c r="F375" s="92" t="s">
        <v>228</v>
      </c>
      <c r="G375" s="92"/>
      <c r="H375" s="92"/>
      <c r="I375" s="93">
        <v>2217</v>
      </c>
      <c r="J375" s="203"/>
      <c r="K375" s="95" t="s">
        <v>154</v>
      </c>
      <c r="L375" s="94"/>
      <c r="M375" s="94"/>
      <c r="N375" s="94"/>
      <c r="O375" s="170"/>
    </row>
    <row r="376" spans="1:15">
      <c r="A376" s="92">
        <v>4006004</v>
      </c>
      <c r="B376" s="92" t="s">
        <v>275</v>
      </c>
      <c r="C376" s="92">
        <v>221</v>
      </c>
      <c r="D376" s="92" t="s">
        <v>276</v>
      </c>
      <c r="E376" s="92">
        <v>119500</v>
      </c>
      <c r="F376" s="92" t="s">
        <v>228</v>
      </c>
      <c r="G376" s="92"/>
      <c r="H376" s="92"/>
      <c r="I376" s="93">
        <v>3958</v>
      </c>
      <c r="J376" s="203"/>
      <c r="K376" s="95" t="s">
        <v>154</v>
      </c>
      <c r="L376" s="94"/>
      <c r="M376" s="94"/>
      <c r="N376" s="94"/>
      <c r="O376" s="170"/>
    </row>
    <row r="377" spans="1:15">
      <c r="A377" s="92">
        <v>4006004</v>
      </c>
      <c r="B377" s="92" t="s">
        <v>275</v>
      </c>
      <c r="C377" s="92">
        <v>221</v>
      </c>
      <c r="D377" s="92" t="s">
        <v>276</v>
      </c>
      <c r="E377" s="92">
        <v>119500</v>
      </c>
      <c r="F377" s="92" t="s">
        <v>228</v>
      </c>
      <c r="G377" s="92"/>
      <c r="H377" s="92"/>
      <c r="I377" s="93">
        <v>1437.16</v>
      </c>
      <c r="J377" s="203"/>
      <c r="K377" s="95" t="s">
        <v>154</v>
      </c>
      <c r="L377" s="94"/>
      <c r="M377" s="94"/>
      <c r="N377" s="94"/>
      <c r="O377" s="170"/>
    </row>
    <row r="378" spans="1:15">
      <c r="A378" s="92">
        <v>4006004</v>
      </c>
      <c r="B378" s="92" t="s">
        <v>275</v>
      </c>
      <c r="C378" s="92">
        <v>221</v>
      </c>
      <c r="D378" s="92" t="s">
        <v>276</v>
      </c>
      <c r="E378" s="92">
        <v>119500</v>
      </c>
      <c r="F378" s="92" t="s">
        <v>228</v>
      </c>
      <c r="G378" s="92"/>
      <c r="H378" s="92"/>
      <c r="I378" s="93">
        <v>1182.22</v>
      </c>
      <c r="J378" s="203"/>
      <c r="K378" s="95" t="s">
        <v>154</v>
      </c>
      <c r="L378" s="94"/>
      <c r="M378" s="94"/>
      <c r="N378" s="94"/>
      <c r="O378" s="170"/>
    </row>
    <row r="379" spans="1:15">
      <c r="A379" s="92">
        <v>4006004</v>
      </c>
      <c r="B379" s="92" t="s">
        <v>275</v>
      </c>
      <c r="C379" s="92">
        <v>221</v>
      </c>
      <c r="D379" s="92" t="s">
        <v>276</v>
      </c>
      <c r="E379" s="92">
        <v>119500</v>
      </c>
      <c r="F379" s="92" t="s">
        <v>228</v>
      </c>
      <c r="G379" s="92"/>
      <c r="H379" s="92"/>
      <c r="I379" s="93">
        <v>2917</v>
      </c>
      <c r="J379" s="203"/>
      <c r="K379" s="95" t="s">
        <v>154</v>
      </c>
      <c r="L379" s="94"/>
      <c r="M379" s="94"/>
      <c r="N379" s="94"/>
      <c r="O379" s="170"/>
    </row>
    <row r="380" spans="1:15">
      <c r="A380" s="92">
        <v>4006004</v>
      </c>
      <c r="B380" s="92" t="s">
        <v>275</v>
      </c>
      <c r="C380" s="92">
        <v>221</v>
      </c>
      <c r="D380" s="92" t="s">
        <v>276</v>
      </c>
      <c r="E380" s="92">
        <v>119500</v>
      </c>
      <c r="F380" s="92" t="s">
        <v>228</v>
      </c>
      <c r="G380" s="92"/>
      <c r="H380" s="92"/>
      <c r="I380" s="93">
        <v>1124.96</v>
      </c>
      <c r="J380" s="203"/>
      <c r="K380" s="95" t="s">
        <v>154</v>
      </c>
      <c r="L380" s="94"/>
      <c r="M380" s="94"/>
      <c r="N380" s="94"/>
      <c r="O380" s="170"/>
    </row>
    <row r="381" spans="1:15">
      <c r="A381" s="92">
        <v>4006004</v>
      </c>
      <c r="B381" s="92" t="s">
        <v>275</v>
      </c>
      <c r="C381" s="92">
        <v>221</v>
      </c>
      <c r="D381" s="92" t="s">
        <v>276</v>
      </c>
      <c r="E381" s="92">
        <v>119500</v>
      </c>
      <c r="F381" s="92" t="s">
        <v>228</v>
      </c>
      <c r="G381" s="92"/>
      <c r="H381" s="92"/>
      <c r="I381" s="93">
        <v>378.56</v>
      </c>
      <c r="J381" s="203"/>
      <c r="K381" s="95" t="s">
        <v>154</v>
      </c>
      <c r="L381" s="94"/>
      <c r="M381" s="94"/>
      <c r="N381" s="94"/>
      <c r="O381" s="170"/>
    </row>
    <row r="382" spans="1:15">
      <c r="A382" s="92">
        <v>4006004</v>
      </c>
      <c r="B382" s="92" t="s">
        <v>275</v>
      </c>
      <c r="C382" s="92">
        <v>221</v>
      </c>
      <c r="D382" s="92" t="s">
        <v>276</v>
      </c>
      <c r="E382" s="92">
        <v>119500</v>
      </c>
      <c r="F382" s="92" t="s">
        <v>228</v>
      </c>
      <c r="G382" s="92"/>
      <c r="H382" s="92"/>
      <c r="I382" s="93">
        <v>1182.22</v>
      </c>
      <c r="J382" s="203"/>
      <c r="K382" s="95" t="s">
        <v>154</v>
      </c>
      <c r="L382" s="94"/>
      <c r="M382" s="94"/>
      <c r="N382" s="94"/>
      <c r="O382" s="170"/>
    </row>
    <row r="383" spans="1:15">
      <c r="A383" s="92">
        <v>4006004</v>
      </c>
      <c r="B383" s="92" t="s">
        <v>275</v>
      </c>
      <c r="C383" s="92">
        <v>221</v>
      </c>
      <c r="D383" s="92" t="s">
        <v>276</v>
      </c>
      <c r="E383" s="92">
        <v>119500</v>
      </c>
      <c r="F383" s="92" t="s">
        <v>228</v>
      </c>
      <c r="G383" s="92"/>
      <c r="H383" s="92"/>
      <c r="I383" s="93">
        <v>1437.16</v>
      </c>
      <c r="J383" s="203"/>
      <c r="K383" s="95" t="s">
        <v>154</v>
      </c>
      <c r="L383" s="94"/>
      <c r="M383" s="94"/>
      <c r="N383" s="94"/>
      <c r="O383" s="170"/>
    </row>
    <row r="384" spans="1:15">
      <c r="A384" s="92">
        <v>4006004</v>
      </c>
      <c r="B384" s="92" t="s">
        <v>275</v>
      </c>
      <c r="C384" s="92">
        <v>221</v>
      </c>
      <c r="D384" s="92" t="s">
        <v>276</v>
      </c>
      <c r="E384" s="92">
        <v>119500</v>
      </c>
      <c r="F384" s="92" t="s">
        <v>228</v>
      </c>
      <c r="G384" s="92"/>
      <c r="H384" s="92"/>
      <c r="I384" s="93">
        <v>1124.96</v>
      </c>
      <c r="J384" s="203"/>
      <c r="K384" s="95" t="s">
        <v>154</v>
      </c>
      <c r="L384" s="94"/>
      <c r="M384" s="94"/>
      <c r="N384" s="94"/>
      <c r="O384" s="170"/>
    </row>
    <row r="385" spans="1:15">
      <c r="A385" s="92">
        <v>4006004</v>
      </c>
      <c r="B385" s="92" t="s">
        <v>275</v>
      </c>
      <c r="C385" s="92">
        <v>221</v>
      </c>
      <c r="D385" s="92" t="s">
        <v>276</v>
      </c>
      <c r="E385" s="92">
        <v>119500</v>
      </c>
      <c r="F385" s="92" t="s">
        <v>228</v>
      </c>
      <c r="G385" s="92"/>
      <c r="H385" s="92"/>
      <c r="I385" s="93">
        <v>6305</v>
      </c>
      <c r="J385" s="203"/>
      <c r="K385" s="95" t="s">
        <v>154</v>
      </c>
      <c r="L385" s="94"/>
      <c r="M385" s="94"/>
      <c r="N385" s="94"/>
      <c r="O385" s="170"/>
    </row>
    <row r="386" spans="1:15">
      <c r="A386" s="92">
        <v>4006004</v>
      </c>
      <c r="B386" s="92" t="s">
        <v>275</v>
      </c>
      <c r="C386" s="92">
        <v>221</v>
      </c>
      <c r="D386" s="92" t="s">
        <v>276</v>
      </c>
      <c r="E386" s="92">
        <v>119500</v>
      </c>
      <c r="F386" s="92" t="s">
        <v>228</v>
      </c>
      <c r="G386" s="92"/>
      <c r="H386" s="92"/>
      <c r="I386" s="93">
        <v>2917</v>
      </c>
      <c r="J386" s="203"/>
      <c r="K386" s="95" t="s">
        <v>154</v>
      </c>
      <c r="L386" s="94"/>
      <c r="M386" s="94"/>
      <c r="N386" s="94"/>
      <c r="O386" s="170"/>
    </row>
    <row r="387" spans="1:15">
      <c r="A387" s="92">
        <v>4006004</v>
      </c>
      <c r="B387" s="92" t="s">
        <v>275</v>
      </c>
      <c r="C387" s="92">
        <v>221</v>
      </c>
      <c r="D387" s="92" t="s">
        <v>276</v>
      </c>
      <c r="E387" s="92">
        <v>119500</v>
      </c>
      <c r="F387" s="92" t="s">
        <v>228</v>
      </c>
      <c r="G387" s="92"/>
      <c r="H387" s="92"/>
      <c r="I387" s="93">
        <v>2217</v>
      </c>
      <c r="J387" s="203"/>
      <c r="K387" s="95" t="s">
        <v>154</v>
      </c>
      <c r="L387" s="94"/>
      <c r="M387" s="94"/>
      <c r="N387" s="94"/>
      <c r="O387" s="170"/>
    </row>
    <row r="388" spans="1:15">
      <c r="A388" s="92">
        <v>4006003</v>
      </c>
      <c r="B388" s="92" t="s">
        <v>278</v>
      </c>
      <c r="C388" s="92">
        <v>221</v>
      </c>
      <c r="D388" s="92" t="s">
        <v>276</v>
      </c>
      <c r="E388" s="92">
        <v>119500</v>
      </c>
      <c r="F388" s="92" t="s">
        <v>228</v>
      </c>
      <c r="G388" s="92"/>
      <c r="H388" s="92"/>
      <c r="I388" s="93">
        <v>150</v>
      </c>
      <c r="J388" s="203"/>
      <c r="K388" s="95" t="s">
        <v>154</v>
      </c>
      <c r="L388" s="94"/>
      <c r="M388" s="94"/>
      <c r="N388" s="94"/>
      <c r="O388" s="170"/>
    </row>
    <row r="389" spans="1:15">
      <c r="A389" s="92">
        <v>4006004</v>
      </c>
      <c r="B389" s="92" t="s">
        <v>275</v>
      </c>
      <c r="C389" s="92">
        <v>221</v>
      </c>
      <c r="D389" s="92" t="s">
        <v>276</v>
      </c>
      <c r="E389" s="92">
        <v>119500</v>
      </c>
      <c r="F389" s="92" t="s">
        <v>228</v>
      </c>
      <c r="G389" s="92"/>
      <c r="H389" s="92"/>
      <c r="I389" s="93">
        <v>3958</v>
      </c>
      <c r="J389" s="203"/>
      <c r="K389" s="95" t="s">
        <v>154</v>
      </c>
      <c r="L389" s="94"/>
      <c r="M389" s="94"/>
      <c r="N389" s="94"/>
      <c r="O389" s="170"/>
    </row>
    <row r="390" spans="1:15">
      <c r="A390" s="92">
        <v>4006004</v>
      </c>
      <c r="B390" s="92" t="s">
        <v>275</v>
      </c>
      <c r="C390" s="92">
        <v>221</v>
      </c>
      <c r="D390" s="92" t="s">
        <v>276</v>
      </c>
      <c r="E390" s="92">
        <v>119500</v>
      </c>
      <c r="F390" s="92" t="s">
        <v>228</v>
      </c>
      <c r="G390" s="92"/>
      <c r="H390" s="92"/>
      <c r="I390" s="93">
        <v>1414.86</v>
      </c>
      <c r="J390" s="203"/>
      <c r="K390" s="95" t="s">
        <v>154</v>
      </c>
      <c r="L390" s="94"/>
      <c r="M390" s="94"/>
      <c r="N390" s="94"/>
      <c r="O390" s="170"/>
    </row>
    <row r="391" spans="1:15">
      <c r="A391" s="92">
        <v>4006004</v>
      </c>
      <c r="B391" s="92" t="s">
        <v>275</v>
      </c>
      <c r="C391" s="92">
        <v>221</v>
      </c>
      <c r="D391" s="92" t="s">
        <v>276</v>
      </c>
      <c r="E391" s="92">
        <v>119500</v>
      </c>
      <c r="F391" s="92" t="s">
        <v>228</v>
      </c>
      <c r="G391" s="92"/>
      <c r="H391" s="92"/>
      <c r="I391" s="93">
        <v>1102.6600000000001</v>
      </c>
      <c r="J391" s="203"/>
      <c r="K391" s="95" t="s">
        <v>154</v>
      </c>
      <c r="L391" s="94"/>
      <c r="M391" s="94"/>
      <c r="N391" s="94"/>
      <c r="O391" s="170"/>
    </row>
    <row r="392" spans="1:15">
      <c r="A392" s="92">
        <v>4006004</v>
      </c>
      <c r="B392" s="92" t="s">
        <v>275</v>
      </c>
      <c r="C392" s="92">
        <v>221</v>
      </c>
      <c r="D392" s="92" t="s">
        <v>276</v>
      </c>
      <c r="E392" s="92">
        <v>119500</v>
      </c>
      <c r="F392" s="92" t="s">
        <v>228</v>
      </c>
      <c r="G392" s="92"/>
      <c r="H392" s="92"/>
      <c r="I392" s="93">
        <v>3958</v>
      </c>
      <c r="J392" s="203"/>
      <c r="K392" s="95" t="s">
        <v>154</v>
      </c>
      <c r="L392" s="94"/>
      <c r="M392" s="94"/>
      <c r="N392" s="94"/>
      <c r="O392" s="170"/>
    </row>
    <row r="393" spans="1:15">
      <c r="A393" s="92">
        <v>4006004</v>
      </c>
      <c r="B393" s="92" t="s">
        <v>275</v>
      </c>
      <c r="C393" s="92">
        <v>221</v>
      </c>
      <c r="D393" s="92" t="s">
        <v>276</v>
      </c>
      <c r="E393" s="92">
        <v>119500</v>
      </c>
      <c r="F393" s="92" t="s">
        <v>228</v>
      </c>
      <c r="G393" s="92"/>
      <c r="H393" s="92"/>
      <c r="I393" s="93">
        <v>3784</v>
      </c>
      <c r="J393" s="203"/>
      <c r="K393" s="95" t="s">
        <v>154</v>
      </c>
      <c r="L393" s="94"/>
      <c r="M393" s="94"/>
      <c r="N393" s="94"/>
      <c r="O393" s="170"/>
    </row>
    <row r="394" spans="1:15">
      <c r="A394" s="92">
        <v>4006004</v>
      </c>
      <c r="B394" s="92" t="s">
        <v>275</v>
      </c>
      <c r="C394" s="92">
        <v>221</v>
      </c>
      <c r="D394" s="92" t="s">
        <v>276</v>
      </c>
      <c r="E394" s="92">
        <v>119500</v>
      </c>
      <c r="F394" s="92" t="s">
        <v>228</v>
      </c>
      <c r="G394" s="92"/>
      <c r="H394" s="92"/>
      <c r="I394" s="93">
        <v>1159.92</v>
      </c>
      <c r="J394" s="203"/>
      <c r="K394" s="95" t="s">
        <v>154</v>
      </c>
      <c r="L394" s="94"/>
      <c r="M394" s="94"/>
      <c r="N394" s="94"/>
      <c r="O394" s="170"/>
    </row>
    <row r="395" spans="1:15">
      <c r="A395" s="92">
        <v>4006004</v>
      </c>
      <c r="B395" s="92" t="s">
        <v>275</v>
      </c>
      <c r="C395" s="92">
        <v>221</v>
      </c>
      <c r="D395" s="92" t="s">
        <v>276</v>
      </c>
      <c r="E395" s="92">
        <v>119500</v>
      </c>
      <c r="F395" s="92" t="s">
        <v>228</v>
      </c>
      <c r="G395" s="92"/>
      <c r="H395" s="92"/>
      <c r="I395" s="93">
        <v>2217</v>
      </c>
      <c r="J395" s="203"/>
      <c r="K395" s="95" t="s">
        <v>154</v>
      </c>
      <c r="L395" s="94"/>
      <c r="M395" s="94"/>
      <c r="N395" s="94"/>
      <c r="O395" s="170"/>
    </row>
    <row r="396" spans="1:15">
      <c r="A396" s="92">
        <v>4006004</v>
      </c>
      <c r="B396" s="92" t="s">
        <v>275</v>
      </c>
      <c r="C396" s="92">
        <v>221</v>
      </c>
      <c r="D396" s="92" t="s">
        <v>276</v>
      </c>
      <c r="E396" s="92">
        <v>119500</v>
      </c>
      <c r="F396" s="92" t="s">
        <v>228</v>
      </c>
      <c r="G396" s="92"/>
      <c r="H396" s="92"/>
      <c r="I396" s="93">
        <v>2917</v>
      </c>
      <c r="J396" s="203"/>
      <c r="K396" s="95" t="s">
        <v>154</v>
      </c>
      <c r="L396" s="94"/>
      <c r="M396" s="94"/>
      <c r="N396" s="94"/>
      <c r="O396" s="170"/>
    </row>
    <row r="397" spans="1:15">
      <c r="A397" s="92">
        <v>4006004</v>
      </c>
      <c r="B397" s="92" t="s">
        <v>275</v>
      </c>
      <c r="C397" s="92">
        <v>221</v>
      </c>
      <c r="D397" s="92" t="s">
        <v>276</v>
      </c>
      <c r="E397" s="92">
        <v>119500</v>
      </c>
      <c r="F397" s="92" t="s">
        <v>228</v>
      </c>
      <c r="G397" s="92"/>
      <c r="H397" s="92"/>
      <c r="I397" s="93">
        <v>3784</v>
      </c>
      <c r="J397" s="203"/>
      <c r="K397" s="95" t="s">
        <v>154</v>
      </c>
      <c r="L397" s="94"/>
      <c r="M397" s="94"/>
      <c r="N397" s="94"/>
      <c r="O397" s="170"/>
    </row>
    <row r="398" spans="1:15">
      <c r="A398" s="92">
        <v>4006004</v>
      </c>
      <c r="B398" s="92" t="s">
        <v>275</v>
      </c>
      <c r="C398" s="92">
        <v>221</v>
      </c>
      <c r="D398" s="92" t="s">
        <v>276</v>
      </c>
      <c r="E398" s="92">
        <v>119500</v>
      </c>
      <c r="F398" s="92" t="s">
        <v>228</v>
      </c>
      <c r="G398" s="92"/>
      <c r="H398" s="92"/>
      <c r="I398" s="93">
        <v>1124.96</v>
      </c>
      <c r="J398" s="203"/>
      <c r="K398" s="95" t="s">
        <v>154</v>
      </c>
      <c r="L398" s="94"/>
      <c r="M398" s="94"/>
      <c r="N398" s="94"/>
      <c r="O398" s="170"/>
    </row>
    <row r="399" spans="1:15">
      <c r="A399" s="92">
        <v>4006004</v>
      </c>
      <c r="B399" s="92" t="s">
        <v>275</v>
      </c>
      <c r="C399" s="92">
        <v>221</v>
      </c>
      <c r="D399" s="92" t="s">
        <v>276</v>
      </c>
      <c r="E399" s="92">
        <v>119500</v>
      </c>
      <c r="F399" s="92" t="s">
        <v>228</v>
      </c>
      <c r="G399" s="92"/>
      <c r="H399" s="92"/>
      <c r="I399" s="93">
        <v>1437.16</v>
      </c>
      <c r="J399" s="203"/>
      <c r="K399" s="95" t="s">
        <v>154</v>
      </c>
      <c r="L399" s="94"/>
      <c r="M399" s="94"/>
      <c r="N399" s="94"/>
      <c r="O399" s="170"/>
    </row>
    <row r="400" spans="1:15">
      <c r="A400" s="92">
        <v>4006004</v>
      </c>
      <c r="B400" s="92" t="s">
        <v>275</v>
      </c>
      <c r="C400" s="92">
        <v>221</v>
      </c>
      <c r="D400" s="92" t="s">
        <v>276</v>
      </c>
      <c r="E400" s="92">
        <v>119500</v>
      </c>
      <c r="F400" s="92" t="s">
        <v>228</v>
      </c>
      <c r="G400" s="92"/>
      <c r="H400" s="92"/>
      <c r="I400" s="93">
        <v>2217</v>
      </c>
      <c r="J400" s="203"/>
      <c r="K400" s="95" t="s">
        <v>154</v>
      </c>
      <c r="L400" s="94"/>
      <c r="M400" s="94"/>
      <c r="N400" s="94"/>
      <c r="O400" s="170"/>
    </row>
    <row r="401" spans="1:15">
      <c r="A401" s="92">
        <v>4006004</v>
      </c>
      <c r="B401" s="92" t="s">
        <v>275</v>
      </c>
      <c r="C401" s="92">
        <v>221</v>
      </c>
      <c r="D401" s="92" t="s">
        <v>276</v>
      </c>
      <c r="E401" s="92">
        <v>119500</v>
      </c>
      <c r="F401" s="92" t="s">
        <v>228</v>
      </c>
      <c r="G401" s="92"/>
      <c r="H401" s="92"/>
      <c r="I401" s="93">
        <v>2917</v>
      </c>
      <c r="J401" s="203"/>
      <c r="K401" s="95" t="s">
        <v>154</v>
      </c>
      <c r="L401" s="94"/>
      <c r="M401" s="94"/>
      <c r="N401" s="94"/>
      <c r="O401" s="170"/>
    </row>
    <row r="402" spans="1:15">
      <c r="A402" s="92">
        <v>4006004</v>
      </c>
      <c r="B402" s="92" t="s">
        <v>275</v>
      </c>
      <c r="C402" s="92">
        <v>221</v>
      </c>
      <c r="D402" s="92" t="s">
        <v>276</v>
      </c>
      <c r="E402" s="92">
        <v>119500</v>
      </c>
      <c r="F402" s="92" t="s">
        <v>228</v>
      </c>
      <c r="G402" s="92"/>
      <c r="H402" s="92"/>
      <c r="I402" s="93">
        <v>3958</v>
      </c>
      <c r="J402" s="203"/>
      <c r="K402" s="95" t="s">
        <v>154</v>
      </c>
      <c r="L402" s="94"/>
      <c r="M402" s="94"/>
      <c r="N402" s="94"/>
      <c r="O402" s="170"/>
    </row>
    <row r="403" spans="1:15">
      <c r="A403" s="92">
        <v>4006004</v>
      </c>
      <c r="B403" s="92" t="s">
        <v>275</v>
      </c>
      <c r="C403" s="92">
        <v>221</v>
      </c>
      <c r="D403" s="92" t="s">
        <v>276</v>
      </c>
      <c r="E403" s="92">
        <v>119500</v>
      </c>
      <c r="F403" s="92" t="s">
        <v>228</v>
      </c>
      <c r="G403" s="92"/>
      <c r="H403" s="92"/>
      <c r="I403" s="93">
        <v>1159.92</v>
      </c>
      <c r="J403" s="203"/>
      <c r="K403" s="95" t="s">
        <v>154</v>
      </c>
      <c r="L403" s="94"/>
      <c r="M403" s="94"/>
      <c r="N403" s="94"/>
      <c r="O403" s="170"/>
    </row>
    <row r="404" spans="1:15">
      <c r="A404" s="92">
        <v>4006004</v>
      </c>
      <c r="B404" s="92" t="s">
        <v>275</v>
      </c>
      <c r="C404" s="92">
        <v>221</v>
      </c>
      <c r="D404" s="92" t="s">
        <v>276</v>
      </c>
      <c r="E404" s="92">
        <v>119500</v>
      </c>
      <c r="F404" s="92" t="s">
        <v>228</v>
      </c>
      <c r="G404" s="92"/>
      <c r="H404" s="92"/>
      <c r="I404" s="93">
        <v>1414.86</v>
      </c>
      <c r="J404" s="203"/>
      <c r="K404" s="95" t="s">
        <v>154</v>
      </c>
      <c r="L404" s="94"/>
      <c r="M404" s="94"/>
      <c r="N404" s="94"/>
      <c r="O404" s="170"/>
    </row>
    <row r="405" spans="1:15">
      <c r="A405" s="92">
        <v>4006004</v>
      </c>
      <c r="B405" s="92" t="s">
        <v>275</v>
      </c>
      <c r="C405" s="92">
        <v>221</v>
      </c>
      <c r="D405" s="92" t="s">
        <v>276</v>
      </c>
      <c r="E405" s="92">
        <v>119500</v>
      </c>
      <c r="F405" s="92" t="s">
        <v>228</v>
      </c>
      <c r="G405" s="92"/>
      <c r="H405" s="92"/>
      <c r="I405" s="93">
        <v>1102.6600000000001</v>
      </c>
      <c r="J405" s="203"/>
      <c r="K405" s="95" t="s">
        <v>154</v>
      </c>
      <c r="L405" s="94"/>
      <c r="M405" s="94"/>
      <c r="N405" s="94"/>
      <c r="O405" s="170"/>
    </row>
    <row r="406" spans="1:15">
      <c r="A406" s="92">
        <v>4006004</v>
      </c>
      <c r="B406" s="92" t="s">
        <v>275</v>
      </c>
      <c r="C406" s="92">
        <v>221</v>
      </c>
      <c r="D406" s="92" t="s">
        <v>276</v>
      </c>
      <c r="E406" s="92">
        <v>119500</v>
      </c>
      <c r="F406" s="92" t="s">
        <v>228</v>
      </c>
      <c r="G406" s="92"/>
      <c r="H406" s="92"/>
      <c r="I406" s="93">
        <v>3784</v>
      </c>
      <c r="J406" s="203"/>
      <c r="K406" s="95" t="s">
        <v>154</v>
      </c>
      <c r="L406" s="94"/>
      <c r="M406" s="94"/>
      <c r="N406" s="94"/>
      <c r="O406" s="170"/>
    </row>
    <row r="407" spans="1:15">
      <c r="A407" s="92">
        <v>4006004</v>
      </c>
      <c r="B407" s="92" t="s">
        <v>275</v>
      </c>
      <c r="C407" s="92">
        <v>221</v>
      </c>
      <c r="D407" s="92" t="s">
        <v>276</v>
      </c>
      <c r="E407" s="92">
        <v>119500</v>
      </c>
      <c r="F407" s="92" t="s">
        <v>228</v>
      </c>
      <c r="G407" s="92"/>
      <c r="H407" s="92"/>
      <c r="I407" s="93">
        <v>3641.5</v>
      </c>
      <c r="J407" s="203"/>
      <c r="K407" s="95" t="s">
        <v>154</v>
      </c>
      <c r="L407" s="94"/>
      <c r="M407" s="94"/>
      <c r="N407" s="94"/>
      <c r="O407" s="170"/>
    </row>
    <row r="408" spans="1:15">
      <c r="A408" s="92">
        <v>4006004</v>
      </c>
      <c r="B408" s="92" t="s">
        <v>275</v>
      </c>
      <c r="C408" s="92">
        <v>221</v>
      </c>
      <c r="D408" s="92" t="s">
        <v>276</v>
      </c>
      <c r="E408" s="92">
        <v>119500</v>
      </c>
      <c r="F408" s="92" t="s">
        <v>228</v>
      </c>
      <c r="G408" s="92"/>
      <c r="H408" s="92"/>
      <c r="I408" s="93">
        <v>6582.6</v>
      </c>
      <c r="J408" s="203"/>
      <c r="K408" s="95" t="s">
        <v>154</v>
      </c>
      <c r="L408" s="94"/>
      <c r="M408" s="94"/>
      <c r="N408" s="94"/>
      <c r="O408" s="170"/>
    </row>
    <row r="409" spans="1:15">
      <c r="A409" s="92">
        <v>4006004</v>
      </c>
      <c r="B409" s="92" t="s">
        <v>275</v>
      </c>
      <c r="C409" s="92">
        <v>221</v>
      </c>
      <c r="D409" s="92" t="s">
        <v>276</v>
      </c>
      <c r="E409" s="92">
        <v>119500</v>
      </c>
      <c r="F409" s="92" t="s">
        <v>228</v>
      </c>
      <c r="G409" s="92"/>
      <c r="H409" s="92"/>
      <c r="I409" s="93">
        <v>3958</v>
      </c>
      <c r="J409" s="203"/>
      <c r="K409" s="95" t="s">
        <v>154</v>
      </c>
      <c r="L409" s="94"/>
      <c r="M409" s="94"/>
      <c r="N409" s="94"/>
      <c r="O409" s="170"/>
    </row>
    <row r="410" spans="1:15">
      <c r="A410" s="92">
        <v>4006004</v>
      </c>
      <c r="B410" s="92" t="s">
        <v>275</v>
      </c>
      <c r="C410" s="92">
        <v>221</v>
      </c>
      <c r="D410" s="92" t="s">
        <v>276</v>
      </c>
      <c r="E410" s="92">
        <v>119500</v>
      </c>
      <c r="F410" s="92" t="s">
        <v>228</v>
      </c>
      <c r="G410" s="92"/>
      <c r="H410" s="92"/>
      <c r="I410" s="93">
        <v>1151.56</v>
      </c>
      <c r="J410" s="203"/>
      <c r="K410" s="95" t="s">
        <v>154</v>
      </c>
      <c r="L410" s="94"/>
      <c r="M410" s="94"/>
      <c r="N410" s="94"/>
      <c r="O410" s="170"/>
    </row>
    <row r="411" spans="1:15">
      <c r="A411" s="92">
        <v>4006004</v>
      </c>
      <c r="B411" s="92" t="s">
        <v>275</v>
      </c>
      <c r="C411" s="92">
        <v>221</v>
      </c>
      <c r="D411" s="92" t="s">
        <v>276</v>
      </c>
      <c r="E411" s="92">
        <v>119500</v>
      </c>
      <c r="F411" s="92" t="s">
        <v>228</v>
      </c>
      <c r="G411" s="92"/>
      <c r="H411" s="92"/>
      <c r="I411" s="93">
        <v>1927.76</v>
      </c>
      <c r="J411" s="203"/>
      <c r="K411" s="95" t="s">
        <v>154</v>
      </c>
      <c r="L411" s="94"/>
      <c r="M411" s="94"/>
      <c r="N411" s="94"/>
      <c r="O411" s="170"/>
    </row>
    <row r="412" spans="1:15">
      <c r="A412" s="92">
        <v>4006004</v>
      </c>
      <c r="B412" s="92" t="s">
        <v>275</v>
      </c>
      <c r="C412" s="92">
        <v>221</v>
      </c>
      <c r="D412" s="92" t="s">
        <v>276</v>
      </c>
      <c r="E412" s="92">
        <v>119500</v>
      </c>
      <c r="F412" s="92" t="s">
        <v>228</v>
      </c>
      <c r="G412" s="92"/>
      <c r="H412" s="92"/>
      <c r="I412" s="93">
        <v>1124.96</v>
      </c>
      <c r="J412" s="203"/>
      <c r="K412" s="95" t="s">
        <v>154</v>
      </c>
      <c r="L412" s="94"/>
      <c r="M412" s="94"/>
      <c r="N412" s="94"/>
      <c r="O412" s="170"/>
    </row>
    <row r="413" spans="1:15">
      <c r="A413" s="92">
        <v>4006004</v>
      </c>
      <c r="B413" s="92" t="s">
        <v>275</v>
      </c>
      <c r="C413" s="92">
        <v>221</v>
      </c>
      <c r="D413" s="92" t="s">
        <v>276</v>
      </c>
      <c r="E413" s="92">
        <v>119500</v>
      </c>
      <c r="F413" s="92" t="s">
        <v>228</v>
      </c>
      <c r="G413" s="92"/>
      <c r="H413" s="92"/>
      <c r="I413" s="93">
        <v>1182.22</v>
      </c>
      <c r="J413" s="203"/>
      <c r="K413" s="95" t="s">
        <v>154</v>
      </c>
      <c r="L413" s="94"/>
      <c r="M413" s="94"/>
      <c r="N413" s="94"/>
      <c r="O413" s="170"/>
    </row>
    <row r="414" spans="1:15">
      <c r="A414" s="92">
        <v>4006004</v>
      </c>
      <c r="B414" s="92" t="s">
        <v>275</v>
      </c>
      <c r="C414" s="92">
        <v>221</v>
      </c>
      <c r="D414" s="92" t="s">
        <v>276</v>
      </c>
      <c r="E414" s="92">
        <v>119500</v>
      </c>
      <c r="F414" s="92" t="s">
        <v>228</v>
      </c>
      <c r="G414" s="92"/>
      <c r="H414" s="92"/>
      <c r="I414" s="93">
        <v>3958</v>
      </c>
      <c r="J414" s="203"/>
      <c r="K414" s="95" t="s">
        <v>154</v>
      </c>
      <c r="L414" s="94"/>
      <c r="M414" s="94"/>
      <c r="N414" s="94"/>
      <c r="O414" s="170"/>
    </row>
    <row r="415" spans="1:15">
      <c r="A415" s="92">
        <v>4006004</v>
      </c>
      <c r="B415" s="92" t="s">
        <v>275</v>
      </c>
      <c r="C415" s="92">
        <v>221</v>
      </c>
      <c r="D415" s="92" t="s">
        <v>276</v>
      </c>
      <c r="E415" s="92">
        <v>119500</v>
      </c>
      <c r="F415" s="92" t="s">
        <v>228</v>
      </c>
      <c r="G415" s="92"/>
      <c r="H415" s="92"/>
      <c r="I415" s="93">
        <v>2917</v>
      </c>
      <c r="J415" s="203"/>
      <c r="K415" s="95" t="s">
        <v>154</v>
      </c>
      <c r="L415" s="94"/>
      <c r="M415" s="94"/>
      <c r="N415" s="94"/>
      <c r="O415" s="170"/>
    </row>
    <row r="416" spans="1:15">
      <c r="A416" s="92">
        <v>4006004</v>
      </c>
      <c r="B416" s="92" t="s">
        <v>275</v>
      </c>
      <c r="C416" s="92">
        <v>221</v>
      </c>
      <c r="D416" s="92" t="s">
        <v>276</v>
      </c>
      <c r="E416" s="92">
        <v>119500</v>
      </c>
      <c r="F416" s="92" t="s">
        <v>228</v>
      </c>
      <c r="G416" s="92"/>
      <c r="H416" s="92"/>
      <c r="I416" s="93">
        <v>3784</v>
      </c>
      <c r="J416" s="203"/>
      <c r="K416" s="95" t="s">
        <v>154</v>
      </c>
      <c r="L416" s="94"/>
      <c r="M416" s="94"/>
      <c r="N416" s="94"/>
      <c r="O416" s="170"/>
    </row>
    <row r="417" spans="1:15">
      <c r="A417" s="92">
        <v>4006004</v>
      </c>
      <c r="B417" s="92" t="s">
        <v>275</v>
      </c>
      <c r="C417" s="92">
        <v>221</v>
      </c>
      <c r="D417" s="92" t="s">
        <v>276</v>
      </c>
      <c r="E417" s="92">
        <v>119500</v>
      </c>
      <c r="F417" s="92" t="s">
        <v>228</v>
      </c>
      <c r="G417" s="92"/>
      <c r="H417" s="92"/>
      <c r="I417" s="93">
        <v>2217</v>
      </c>
      <c r="J417" s="203"/>
      <c r="K417" s="95" t="s">
        <v>154</v>
      </c>
      <c r="L417" s="94"/>
      <c r="M417" s="94"/>
      <c r="N417" s="94"/>
      <c r="O417" s="170"/>
    </row>
    <row r="418" spans="1:15">
      <c r="A418" s="92">
        <v>4006004</v>
      </c>
      <c r="B418" s="92" t="s">
        <v>275</v>
      </c>
      <c r="C418" s="92">
        <v>221</v>
      </c>
      <c r="D418" s="92" t="s">
        <v>276</v>
      </c>
      <c r="E418" s="92">
        <v>119500</v>
      </c>
      <c r="F418" s="92" t="s">
        <v>228</v>
      </c>
      <c r="G418" s="92"/>
      <c r="H418" s="92"/>
      <c r="I418" s="93">
        <v>3784</v>
      </c>
      <c r="J418" s="203"/>
      <c r="K418" s="95" t="s">
        <v>154</v>
      </c>
      <c r="L418" s="94"/>
      <c r="M418" s="94"/>
      <c r="N418" s="94"/>
      <c r="O418" s="170"/>
    </row>
    <row r="419" spans="1:15">
      <c r="A419" s="92">
        <v>4006004</v>
      </c>
      <c r="B419" s="92" t="s">
        <v>275</v>
      </c>
      <c r="C419" s="92">
        <v>221</v>
      </c>
      <c r="D419" s="92" t="s">
        <v>276</v>
      </c>
      <c r="E419" s="92">
        <v>119500</v>
      </c>
      <c r="F419" s="92" t="s">
        <v>228</v>
      </c>
      <c r="G419" s="92"/>
      <c r="H419" s="92"/>
      <c r="I419" s="93">
        <v>2217</v>
      </c>
      <c r="J419" s="203"/>
      <c r="K419" s="95" t="s">
        <v>154</v>
      </c>
      <c r="L419" s="94"/>
      <c r="M419" s="94"/>
      <c r="N419" s="94"/>
      <c r="O419" s="170"/>
    </row>
    <row r="420" spans="1:15">
      <c r="A420" s="92">
        <v>4006004</v>
      </c>
      <c r="B420" s="92" t="s">
        <v>275</v>
      </c>
      <c r="C420" s="92">
        <v>221</v>
      </c>
      <c r="D420" s="92" t="s">
        <v>276</v>
      </c>
      <c r="E420" s="92">
        <v>119500</v>
      </c>
      <c r="F420" s="92" t="s">
        <v>228</v>
      </c>
      <c r="G420" s="92"/>
      <c r="H420" s="92"/>
      <c r="I420" s="93">
        <v>2917</v>
      </c>
      <c r="J420" s="203"/>
      <c r="K420" s="95" t="s">
        <v>154</v>
      </c>
      <c r="L420" s="94"/>
      <c r="M420" s="94"/>
      <c r="N420" s="94"/>
      <c r="O420" s="170"/>
    </row>
    <row r="421" spans="1:15">
      <c r="A421" s="92">
        <v>4006004</v>
      </c>
      <c r="B421" s="92" t="s">
        <v>275</v>
      </c>
      <c r="C421" s="92">
        <v>221</v>
      </c>
      <c r="D421" s="92" t="s">
        <v>276</v>
      </c>
      <c r="E421" s="92">
        <v>119500</v>
      </c>
      <c r="F421" s="92" t="s">
        <v>228</v>
      </c>
      <c r="G421" s="92"/>
      <c r="H421" s="92"/>
      <c r="I421" s="93">
        <v>3958</v>
      </c>
      <c r="J421" s="203"/>
      <c r="K421" s="95" t="s">
        <v>154</v>
      </c>
      <c r="L421" s="94"/>
      <c r="M421" s="94"/>
      <c r="N421" s="94"/>
      <c r="O421" s="170"/>
    </row>
    <row r="422" spans="1:15">
      <c r="A422" s="92">
        <v>4006004</v>
      </c>
      <c r="B422" s="92" t="s">
        <v>275</v>
      </c>
      <c r="C422" s="92">
        <v>221</v>
      </c>
      <c r="D422" s="92" t="s">
        <v>276</v>
      </c>
      <c r="E422" s="92">
        <v>119500</v>
      </c>
      <c r="F422" s="92" t="s">
        <v>228</v>
      </c>
      <c r="G422" s="92"/>
      <c r="H422" s="92"/>
      <c r="I422" s="93">
        <v>-2217</v>
      </c>
      <c r="J422" s="203"/>
      <c r="K422" s="95" t="s">
        <v>154</v>
      </c>
      <c r="L422" s="94"/>
      <c r="M422" s="94"/>
      <c r="N422" s="94"/>
      <c r="O422" s="170"/>
    </row>
    <row r="423" spans="1:15">
      <c r="A423" s="92">
        <v>4006004</v>
      </c>
      <c r="B423" s="92" t="s">
        <v>275</v>
      </c>
      <c r="C423" s="92">
        <v>221</v>
      </c>
      <c r="D423" s="92" t="s">
        <v>276</v>
      </c>
      <c r="E423" s="92">
        <v>119500</v>
      </c>
      <c r="F423" s="92" t="s">
        <v>228</v>
      </c>
      <c r="G423" s="92"/>
      <c r="H423" s="92"/>
      <c r="I423" s="93">
        <v>-3784</v>
      </c>
      <c r="J423" s="203"/>
      <c r="K423" s="95" t="s">
        <v>154</v>
      </c>
      <c r="L423" s="94"/>
      <c r="M423" s="94"/>
      <c r="N423" s="94"/>
      <c r="O423" s="170"/>
    </row>
    <row r="424" spans="1:15">
      <c r="A424" s="92">
        <v>4006004</v>
      </c>
      <c r="B424" s="92" t="s">
        <v>275</v>
      </c>
      <c r="C424" s="92">
        <v>221</v>
      </c>
      <c r="D424" s="92" t="s">
        <v>276</v>
      </c>
      <c r="E424" s="92">
        <v>119500</v>
      </c>
      <c r="F424" s="92" t="s">
        <v>228</v>
      </c>
      <c r="G424" s="92"/>
      <c r="H424" s="92"/>
      <c r="I424" s="93">
        <v>2917</v>
      </c>
      <c r="J424" s="203"/>
      <c r="K424" s="95" t="s">
        <v>154</v>
      </c>
      <c r="L424" s="94"/>
      <c r="M424" s="94"/>
      <c r="N424" s="94"/>
      <c r="O424" s="170"/>
    </row>
    <row r="425" spans="1:15">
      <c r="A425" s="92">
        <v>4006004</v>
      </c>
      <c r="B425" s="92" t="s">
        <v>275</v>
      </c>
      <c r="C425" s="92">
        <v>221</v>
      </c>
      <c r="D425" s="92" t="s">
        <v>276</v>
      </c>
      <c r="E425" s="92">
        <v>119500</v>
      </c>
      <c r="F425" s="92" t="s">
        <v>228</v>
      </c>
      <c r="G425" s="92"/>
      <c r="H425" s="92"/>
      <c r="I425" s="93">
        <v>-2917</v>
      </c>
      <c r="J425" s="203"/>
      <c r="K425" s="95" t="s">
        <v>154</v>
      </c>
      <c r="L425" s="94"/>
      <c r="M425" s="94"/>
      <c r="N425" s="94"/>
      <c r="O425" s="170"/>
    </row>
    <row r="426" spans="1:15">
      <c r="A426" s="92">
        <v>4006004</v>
      </c>
      <c r="B426" s="92" t="s">
        <v>275</v>
      </c>
      <c r="C426" s="92">
        <v>221</v>
      </c>
      <c r="D426" s="92" t="s">
        <v>276</v>
      </c>
      <c r="E426" s="92">
        <v>119500</v>
      </c>
      <c r="F426" s="92" t="s">
        <v>228</v>
      </c>
      <c r="G426" s="92"/>
      <c r="H426" s="92"/>
      <c r="I426" s="93">
        <v>3784</v>
      </c>
      <c r="J426" s="203"/>
      <c r="K426" s="95" t="s">
        <v>154</v>
      </c>
      <c r="L426" s="94"/>
      <c r="M426" s="94"/>
      <c r="N426" s="94"/>
      <c r="O426" s="170"/>
    </row>
    <row r="427" spans="1:15">
      <c r="A427" s="92">
        <v>4006004</v>
      </c>
      <c r="B427" s="92" t="s">
        <v>275</v>
      </c>
      <c r="C427" s="92">
        <v>221</v>
      </c>
      <c r="D427" s="92" t="s">
        <v>276</v>
      </c>
      <c r="E427" s="92">
        <v>119500</v>
      </c>
      <c r="F427" s="92" t="s">
        <v>228</v>
      </c>
      <c r="G427" s="92"/>
      <c r="H427" s="92"/>
      <c r="I427" s="93">
        <v>-3958</v>
      </c>
      <c r="J427" s="203"/>
      <c r="K427" s="95" t="s">
        <v>154</v>
      </c>
      <c r="L427" s="94"/>
      <c r="M427" s="94"/>
      <c r="N427" s="94"/>
      <c r="O427" s="170"/>
    </row>
    <row r="428" spans="1:15">
      <c r="A428" s="92">
        <v>4006004</v>
      </c>
      <c r="B428" s="92" t="s">
        <v>275</v>
      </c>
      <c r="C428" s="92">
        <v>221</v>
      </c>
      <c r="D428" s="92" t="s">
        <v>276</v>
      </c>
      <c r="E428" s="92">
        <v>119500</v>
      </c>
      <c r="F428" s="92" t="s">
        <v>228</v>
      </c>
      <c r="G428" s="92"/>
      <c r="H428" s="92"/>
      <c r="I428" s="93">
        <v>3958</v>
      </c>
      <c r="J428" s="203"/>
      <c r="K428" s="95" t="s">
        <v>154</v>
      </c>
      <c r="L428" s="94"/>
      <c r="M428" s="94"/>
      <c r="N428" s="94"/>
      <c r="O428" s="170"/>
    </row>
    <row r="429" spans="1:15">
      <c r="A429" s="92">
        <v>4006001</v>
      </c>
      <c r="B429" s="92" t="s">
        <v>290</v>
      </c>
      <c r="C429" s="92">
        <v>221</v>
      </c>
      <c r="D429" s="92" t="s">
        <v>276</v>
      </c>
      <c r="E429" s="92">
        <v>119500</v>
      </c>
      <c r="F429" s="92" t="s">
        <v>228</v>
      </c>
      <c r="G429" s="92"/>
      <c r="H429" s="92"/>
      <c r="I429" s="93">
        <v>11276.7</v>
      </c>
      <c r="J429" s="203"/>
      <c r="K429" s="95" t="s">
        <v>154</v>
      </c>
      <c r="L429" s="94"/>
      <c r="M429" s="94"/>
      <c r="N429" s="94"/>
      <c r="O429" s="170"/>
    </row>
    <row r="430" spans="1:15">
      <c r="A430" s="92">
        <v>4006005</v>
      </c>
      <c r="B430" s="92" t="s">
        <v>294</v>
      </c>
      <c r="C430" s="92">
        <v>221</v>
      </c>
      <c r="D430" s="92" t="s">
        <v>276</v>
      </c>
      <c r="E430" s="92">
        <v>119500</v>
      </c>
      <c r="F430" s="92" t="s">
        <v>228</v>
      </c>
      <c r="G430" s="92"/>
      <c r="H430" s="92"/>
      <c r="I430" s="93">
        <v>394</v>
      </c>
      <c r="J430" s="203"/>
      <c r="K430" s="95" t="s">
        <v>154</v>
      </c>
      <c r="L430" s="94"/>
      <c r="M430" s="94"/>
      <c r="N430" s="94"/>
      <c r="O430" s="170"/>
    </row>
    <row r="431" spans="1:15">
      <c r="A431" s="92">
        <v>4006004</v>
      </c>
      <c r="B431" s="92" t="s">
        <v>275</v>
      </c>
      <c r="C431" s="92">
        <v>221</v>
      </c>
      <c r="D431" s="92" t="s">
        <v>276</v>
      </c>
      <c r="E431" s="92">
        <v>119500</v>
      </c>
      <c r="F431" s="92" t="s">
        <v>228</v>
      </c>
      <c r="G431" s="92"/>
      <c r="H431" s="92"/>
      <c r="I431" s="93">
        <v>13177.07</v>
      </c>
      <c r="J431" s="203"/>
      <c r="K431" s="95" t="s">
        <v>154</v>
      </c>
      <c r="L431" s="94"/>
      <c r="M431" s="94"/>
      <c r="N431" s="94"/>
      <c r="O431" s="170"/>
    </row>
    <row r="432" spans="1:15">
      <c r="A432" s="92">
        <v>4006008</v>
      </c>
      <c r="B432" s="92" t="s">
        <v>284</v>
      </c>
      <c r="C432" s="92">
        <v>221</v>
      </c>
      <c r="D432" s="92" t="s">
        <v>276</v>
      </c>
      <c r="E432" s="92">
        <v>119500</v>
      </c>
      <c r="F432" s="92" t="s">
        <v>228</v>
      </c>
      <c r="G432" s="92"/>
      <c r="H432" s="92"/>
      <c r="I432" s="93">
        <v>21394.78</v>
      </c>
      <c r="J432" s="203"/>
      <c r="K432" s="95" t="s">
        <v>154</v>
      </c>
      <c r="L432" s="94"/>
      <c r="M432" s="94"/>
      <c r="N432" s="94"/>
      <c r="O432" s="170"/>
    </row>
    <row r="433" spans="1:15">
      <c r="A433" s="92">
        <v>4006004</v>
      </c>
      <c r="B433" s="92" t="s">
        <v>275</v>
      </c>
      <c r="C433" s="92">
        <v>221</v>
      </c>
      <c r="D433" s="92" t="s">
        <v>276</v>
      </c>
      <c r="E433" s="92">
        <v>119506</v>
      </c>
      <c r="F433" s="92" t="s">
        <v>229</v>
      </c>
      <c r="G433" s="92"/>
      <c r="H433" s="92"/>
      <c r="I433" s="93">
        <v>315.31</v>
      </c>
      <c r="J433" s="203"/>
      <c r="K433" s="95" t="s">
        <v>154</v>
      </c>
      <c r="L433" s="94"/>
      <c r="M433" s="94"/>
      <c r="N433" s="94"/>
      <c r="O433" s="170"/>
    </row>
    <row r="434" spans="1:15">
      <c r="A434" s="92">
        <v>4006008</v>
      </c>
      <c r="B434" s="92" t="s">
        <v>284</v>
      </c>
      <c r="C434" s="92">
        <v>221</v>
      </c>
      <c r="D434" s="92" t="s">
        <v>276</v>
      </c>
      <c r="E434" s="92">
        <v>120000</v>
      </c>
      <c r="F434" s="92" t="s">
        <v>230</v>
      </c>
      <c r="G434" s="92"/>
      <c r="H434" s="92"/>
      <c r="I434" s="93">
        <v>12355.75</v>
      </c>
      <c r="J434" s="203"/>
      <c r="K434" s="95" t="s">
        <v>154</v>
      </c>
      <c r="L434" s="94"/>
      <c r="M434" s="94"/>
      <c r="N434" s="94"/>
      <c r="O434" s="170"/>
    </row>
    <row r="435" spans="1:15">
      <c r="A435" s="92">
        <v>4006008</v>
      </c>
      <c r="B435" s="92" t="s">
        <v>284</v>
      </c>
      <c r="C435" s="92">
        <v>221</v>
      </c>
      <c r="D435" s="92" t="s">
        <v>276</v>
      </c>
      <c r="E435" s="92">
        <v>120000</v>
      </c>
      <c r="F435" s="92" t="s">
        <v>230</v>
      </c>
      <c r="G435" s="92"/>
      <c r="H435" s="92"/>
      <c r="I435" s="93">
        <v>6360.12</v>
      </c>
      <c r="J435" s="203"/>
      <c r="K435" s="95" t="s">
        <v>154</v>
      </c>
      <c r="L435" s="94"/>
      <c r="M435" s="94"/>
      <c r="N435" s="94"/>
      <c r="O435" s="170"/>
    </row>
    <row r="436" spans="1:15">
      <c r="A436" s="92">
        <v>4006003</v>
      </c>
      <c r="B436" s="92" t="s">
        <v>278</v>
      </c>
      <c r="C436" s="92">
        <v>221</v>
      </c>
      <c r="D436" s="92" t="s">
        <v>276</v>
      </c>
      <c r="E436" s="92">
        <v>120000</v>
      </c>
      <c r="F436" s="92" t="s">
        <v>230</v>
      </c>
      <c r="G436" s="92"/>
      <c r="H436" s="92"/>
      <c r="I436" s="93">
        <v>423.7</v>
      </c>
      <c r="J436" s="203"/>
      <c r="K436" s="95" t="s">
        <v>154</v>
      </c>
      <c r="L436" s="94"/>
      <c r="M436" s="94"/>
      <c r="N436" s="94"/>
      <c r="O436" s="170"/>
    </row>
    <row r="437" spans="1:15">
      <c r="A437" s="92">
        <v>4006004</v>
      </c>
      <c r="B437" s="92" t="s">
        <v>275</v>
      </c>
      <c r="C437" s="92">
        <v>221</v>
      </c>
      <c r="D437" s="92" t="s">
        <v>276</v>
      </c>
      <c r="E437" s="92">
        <v>120000</v>
      </c>
      <c r="F437" s="92" t="s">
        <v>230</v>
      </c>
      <c r="G437" s="92"/>
      <c r="H437" s="92"/>
      <c r="I437" s="93">
        <v>571.55999999999995</v>
      </c>
      <c r="J437" s="203"/>
      <c r="K437" s="95" t="s">
        <v>154</v>
      </c>
      <c r="L437" s="94"/>
      <c r="M437" s="94"/>
      <c r="N437" s="94"/>
      <c r="O437" s="170"/>
    </row>
    <row r="438" spans="1:15">
      <c r="A438" s="92">
        <v>4006008</v>
      </c>
      <c r="B438" s="92" t="s">
        <v>284</v>
      </c>
      <c r="C438" s="92">
        <v>221</v>
      </c>
      <c r="D438" s="92" t="s">
        <v>276</v>
      </c>
      <c r="E438" s="92">
        <v>120000</v>
      </c>
      <c r="F438" s="92" t="s">
        <v>230</v>
      </c>
      <c r="G438" s="92"/>
      <c r="H438" s="92"/>
      <c r="I438" s="93">
        <v>10516.05</v>
      </c>
      <c r="J438" s="203"/>
      <c r="K438" s="95" t="s">
        <v>154</v>
      </c>
      <c r="L438" s="94"/>
      <c r="M438" s="94"/>
      <c r="N438" s="94"/>
      <c r="O438" s="170"/>
    </row>
    <row r="439" spans="1:15">
      <c r="A439" s="92">
        <v>4006003</v>
      </c>
      <c r="B439" s="92" t="s">
        <v>278</v>
      </c>
      <c r="C439" s="92">
        <v>221</v>
      </c>
      <c r="D439" s="92" t="s">
        <v>276</v>
      </c>
      <c r="E439" s="92">
        <v>120001</v>
      </c>
      <c r="F439" s="92" t="s">
        <v>231</v>
      </c>
      <c r="G439" s="92"/>
      <c r="H439" s="92"/>
      <c r="I439" s="93">
        <v>2017.14</v>
      </c>
      <c r="J439" s="203"/>
      <c r="K439" s="95" t="s">
        <v>154</v>
      </c>
      <c r="L439" s="94"/>
      <c r="M439" s="94"/>
      <c r="N439" s="94"/>
      <c r="O439" s="170"/>
    </row>
    <row r="440" spans="1:15">
      <c r="A440" s="92">
        <v>4006004</v>
      </c>
      <c r="B440" s="92" t="s">
        <v>275</v>
      </c>
      <c r="C440" s="92">
        <v>221</v>
      </c>
      <c r="D440" s="92" t="s">
        <v>276</v>
      </c>
      <c r="E440" s="92">
        <v>120001</v>
      </c>
      <c r="F440" s="92" t="s">
        <v>231</v>
      </c>
      <c r="G440" s="92"/>
      <c r="H440" s="92"/>
      <c r="I440" s="93">
        <v>4067.61</v>
      </c>
      <c r="J440" s="203"/>
      <c r="K440" s="95" t="s">
        <v>154</v>
      </c>
      <c r="L440" s="94"/>
      <c r="M440" s="94"/>
      <c r="N440" s="94"/>
      <c r="O440" s="170"/>
    </row>
    <row r="441" spans="1:15">
      <c r="A441" s="92">
        <v>4006008</v>
      </c>
      <c r="B441" s="92" t="s">
        <v>284</v>
      </c>
      <c r="C441" s="92">
        <v>221</v>
      </c>
      <c r="D441" s="92" t="s">
        <v>276</v>
      </c>
      <c r="E441" s="92">
        <v>120002</v>
      </c>
      <c r="F441" s="92" t="s">
        <v>232</v>
      </c>
      <c r="G441" s="92"/>
      <c r="H441" s="92"/>
      <c r="I441" s="93">
        <v>511.71</v>
      </c>
      <c r="J441" s="203"/>
      <c r="K441" s="95" t="s">
        <v>154</v>
      </c>
      <c r="L441" s="94"/>
      <c r="M441" s="94"/>
      <c r="N441" s="94"/>
      <c r="O441" s="170"/>
    </row>
    <row r="442" spans="1:15">
      <c r="A442" s="92">
        <v>4006004</v>
      </c>
      <c r="B442" s="92" t="s">
        <v>275</v>
      </c>
      <c r="C442" s="92">
        <v>221</v>
      </c>
      <c r="D442" s="92" t="s">
        <v>276</v>
      </c>
      <c r="E442" s="92">
        <v>123000</v>
      </c>
      <c r="F442" s="92" t="s">
        <v>235</v>
      </c>
      <c r="G442" s="92"/>
      <c r="H442" s="92"/>
      <c r="I442" s="93">
        <v>2275</v>
      </c>
      <c r="J442" s="203"/>
      <c r="K442" s="95" t="s">
        <v>154</v>
      </c>
      <c r="L442" s="94"/>
      <c r="M442" s="94"/>
      <c r="N442" s="94"/>
      <c r="O442" s="170"/>
    </row>
    <row r="443" spans="1:15">
      <c r="A443" s="92">
        <v>4006001</v>
      </c>
      <c r="B443" s="92" t="s">
        <v>290</v>
      </c>
      <c r="C443" s="92">
        <v>221</v>
      </c>
      <c r="D443" s="92" t="s">
        <v>276</v>
      </c>
      <c r="E443" s="92">
        <v>123000</v>
      </c>
      <c r="F443" s="92" t="s">
        <v>235</v>
      </c>
      <c r="G443" s="92"/>
      <c r="H443" s="92"/>
      <c r="I443" s="93">
        <v>75.64</v>
      </c>
      <c r="J443" s="203"/>
      <c r="K443" s="95" t="s">
        <v>154</v>
      </c>
      <c r="L443" s="94"/>
      <c r="M443" s="94"/>
      <c r="N443" s="94"/>
      <c r="O443" s="170"/>
    </row>
    <row r="444" spans="1:15">
      <c r="A444" s="92">
        <v>4006003</v>
      </c>
      <c r="B444" s="92" t="s">
        <v>278</v>
      </c>
      <c r="C444" s="92">
        <v>221</v>
      </c>
      <c r="D444" s="92" t="s">
        <v>276</v>
      </c>
      <c r="E444" s="92">
        <v>123000</v>
      </c>
      <c r="F444" s="92" t="s">
        <v>235</v>
      </c>
      <c r="G444" s="92"/>
      <c r="H444" s="92"/>
      <c r="I444" s="93">
        <v>14104.4</v>
      </c>
      <c r="J444" s="203"/>
      <c r="K444" s="95" t="s">
        <v>154</v>
      </c>
      <c r="L444" s="94"/>
      <c r="M444" s="94"/>
      <c r="N444" s="94"/>
      <c r="O444" s="170"/>
    </row>
    <row r="445" spans="1:15">
      <c r="A445" s="92">
        <v>4006004</v>
      </c>
      <c r="B445" s="92" t="s">
        <v>275</v>
      </c>
      <c r="C445" s="92">
        <v>221</v>
      </c>
      <c r="D445" s="92" t="s">
        <v>276</v>
      </c>
      <c r="E445" s="92">
        <v>123000</v>
      </c>
      <c r="F445" s="92" t="s">
        <v>235</v>
      </c>
      <c r="G445" s="92"/>
      <c r="H445" s="92"/>
      <c r="I445" s="93">
        <v>1091.55</v>
      </c>
      <c r="J445" s="203"/>
      <c r="K445" s="95" t="s">
        <v>154</v>
      </c>
      <c r="L445" s="94"/>
      <c r="M445" s="94"/>
      <c r="N445" s="94"/>
      <c r="O445" s="170"/>
    </row>
    <row r="446" spans="1:15">
      <c r="A446" s="92">
        <v>4006004</v>
      </c>
      <c r="B446" s="92" t="s">
        <v>275</v>
      </c>
      <c r="C446" s="92">
        <v>221</v>
      </c>
      <c r="D446" s="92" t="s">
        <v>276</v>
      </c>
      <c r="E446" s="92">
        <v>123003</v>
      </c>
      <c r="F446" s="92" t="s">
        <v>236</v>
      </c>
      <c r="G446" s="92"/>
      <c r="H446" s="92"/>
      <c r="I446" s="93">
        <v>773.35</v>
      </c>
      <c r="J446" s="203"/>
      <c r="K446" s="95" t="s">
        <v>154</v>
      </c>
      <c r="L446" s="94"/>
      <c r="M446" s="94"/>
      <c r="N446" s="94"/>
      <c r="O446" s="170"/>
    </row>
    <row r="447" spans="1:15">
      <c r="A447" s="92">
        <v>4006004</v>
      </c>
      <c r="B447" s="92" t="s">
        <v>275</v>
      </c>
      <c r="C447" s="92">
        <v>221</v>
      </c>
      <c r="D447" s="92" t="s">
        <v>276</v>
      </c>
      <c r="E447" s="92">
        <v>124000</v>
      </c>
      <c r="F447" s="92" t="s">
        <v>238</v>
      </c>
      <c r="G447" s="92"/>
      <c r="H447" s="92"/>
      <c r="I447" s="93">
        <v>1800</v>
      </c>
      <c r="J447" s="203"/>
      <c r="K447" s="95" t="s">
        <v>154</v>
      </c>
      <c r="L447" s="94"/>
      <c r="M447" s="94"/>
      <c r="N447" s="94"/>
      <c r="O447" s="170"/>
    </row>
    <row r="448" spans="1:15">
      <c r="A448" s="92">
        <v>4006004</v>
      </c>
      <c r="B448" s="92" t="s">
        <v>275</v>
      </c>
      <c r="C448" s="92">
        <v>221</v>
      </c>
      <c r="D448" s="92" t="s">
        <v>276</v>
      </c>
      <c r="E448" s="92">
        <v>124000</v>
      </c>
      <c r="F448" s="92" t="s">
        <v>295</v>
      </c>
      <c r="G448" s="92"/>
      <c r="H448" s="92"/>
      <c r="I448" s="93">
        <v>433.04</v>
      </c>
      <c r="J448" s="203"/>
      <c r="K448" s="95" t="s">
        <v>154</v>
      </c>
      <c r="L448" s="94"/>
      <c r="M448" s="94"/>
      <c r="N448" s="94"/>
      <c r="O448" s="170"/>
    </row>
    <row r="449" spans="1:15">
      <c r="A449" s="92">
        <v>4006004</v>
      </c>
      <c r="B449" s="92" t="s">
        <v>275</v>
      </c>
      <c r="C449" s="92">
        <v>221</v>
      </c>
      <c r="D449" s="92" t="s">
        <v>276</v>
      </c>
      <c r="E449" s="92">
        <v>124000</v>
      </c>
      <c r="F449" s="92" t="s">
        <v>295</v>
      </c>
      <c r="G449" s="92"/>
      <c r="H449" s="92"/>
      <c r="I449" s="93">
        <v>861.1</v>
      </c>
      <c r="J449" s="203"/>
      <c r="K449" s="95" t="s">
        <v>154</v>
      </c>
      <c r="L449" s="94"/>
      <c r="M449" s="94"/>
      <c r="N449" s="94"/>
      <c r="O449" s="170"/>
    </row>
    <row r="450" spans="1:15">
      <c r="A450" s="92">
        <v>4006004</v>
      </c>
      <c r="B450" s="92" t="s">
        <v>275</v>
      </c>
      <c r="C450" s="92">
        <v>221</v>
      </c>
      <c r="D450" s="92" t="s">
        <v>276</v>
      </c>
      <c r="E450" s="92">
        <v>124000</v>
      </c>
      <c r="F450" s="92" t="s">
        <v>295</v>
      </c>
      <c r="G450" s="92"/>
      <c r="H450" s="92"/>
      <c r="I450" s="93">
        <v>4742</v>
      </c>
      <c r="J450" s="203"/>
      <c r="K450" s="95" t="s">
        <v>154</v>
      </c>
      <c r="L450" s="94"/>
      <c r="M450" s="94"/>
      <c r="N450" s="94"/>
      <c r="O450" s="170"/>
    </row>
    <row r="451" spans="1:15">
      <c r="A451" s="92">
        <v>4006004</v>
      </c>
      <c r="B451" s="92" t="s">
        <v>275</v>
      </c>
      <c r="C451" s="92">
        <v>221</v>
      </c>
      <c r="D451" s="92" t="s">
        <v>276</v>
      </c>
      <c r="E451" s="92">
        <v>124000</v>
      </c>
      <c r="F451" s="92" t="s">
        <v>295</v>
      </c>
      <c r="G451" s="92"/>
      <c r="H451" s="92"/>
      <c r="I451" s="93">
        <v>790.73</v>
      </c>
      <c r="J451" s="203"/>
      <c r="K451" s="95" t="s">
        <v>154</v>
      </c>
      <c r="L451" s="94"/>
      <c r="M451" s="94"/>
      <c r="N451" s="94"/>
      <c r="O451" s="170"/>
    </row>
    <row r="452" spans="1:15">
      <c r="A452" s="92">
        <v>4006004</v>
      </c>
      <c r="B452" s="92" t="s">
        <v>275</v>
      </c>
      <c r="C452" s="92">
        <v>221</v>
      </c>
      <c r="D452" s="92" t="s">
        <v>276</v>
      </c>
      <c r="E452" s="92">
        <v>124000</v>
      </c>
      <c r="F452" s="92" t="s">
        <v>295</v>
      </c>
      <c r="G452" s="92"/>
      <c r="H452" s="92"/>
      <c r="I452" s="93">
        <v>528.04999999999995</v>
      </c>
      <c r="J452" s="203"/>
      <c r="K452" s="95" t="s">
        <v>154</v>
      </c>
      <c r="L452" s="94"/>
      <c r="M452" s="94"/>
      <c r="N452" s="94"/>
      <c r="O452" s="170"/>
    </row>
    <row r="453" spans="1:15">
      <c r="A453" s="92">
        <v>4006004</v>
      </c>
      <c r="B453" s="92" t="s">
        <v>275</v>
      </c>
      <c r="C453" s="92">
        <v>221</v>
      </c>
      <c r="D453" s="92" t="s">
        <v>276</v>
      </c>
      <c r="E453" s="92">
        <v>124000</v>
      </c>
      <c r="F453" s="92" t="s">
        <v>295</v>
      </c>
      <c r="G453" s="92"/>
      <c r="H453" s="92"/>
      <c r="I453" s="93">
        <v>6057.5</v>
      </c>
      <c r="J453" s="203"/>
      <c r="K453" s="95" t="s">
        <v>154</v>
      </c>
      <c r="L453" s="94"/>
      <c r="M453" s="94"/>
      <c r="N453" s="94"/>
      <c r="O453" s="170"/>
    </row>
    <row r="454" spans="1:15">
      <c r="A454" s="92">
        <v>4006004</v>
      </c>
      <c r="B454" s="92" t="s">
        <v>275</v>
      </c>
      <c r="C454" s="92">
        <v>221</v>
      </c>
      <c r="D454" s="92" t="s">
        <v>276</v>
      </c>
      <c r="E454" s="92">
        <v>124000</v>
      </c>
      <c r="F454" s="92" t="s">
        <v>295</v>
      </c>
      <c r="G454" s="92"/>
      <c r="H454" s="92"/>
      <c r="I454" s="93">
        <v>546.96</v>
      </c>
      <c r="J454" s="203"/>
      <c r="K454" s="95" t="s">
        <v>154</v>
      </c>
      <c r="L454" s="94"/>
      <c r="M454" s="94"/>
      <c r="N454" s="94"/>
      <c r="O454" s="170"/>
    </row>
    <row r="455" spans="1:15">
      <c r="A455" s="92">
        <v>4006004</v>
      </c>
      <c r="B455" s="92" t="s">
        <v>275</v>
      </c>
      <c r="C455" s="92">
        <v>221</v>
      </c>
      <c r="D455" s="92" t="s">
        <v>276</v>
      </c>
      <c r="E455" s="92">
        <v>124000</v>
      </c>
      <c r="F455" s="92" t="s">
        <v>295</v>
      </c>
      <c r="G455" s="92"/>
      <c r="H455" s="92"/>
      <c r="I455" s="93">
        <v>2250.1</v>
      </c>
      <c r="J455" s="203"/>
      <c r="K455" s="95" t="s">
        <v>154</v>
      </c>
      <c r="L455" s="94"/>
      <c r="M455" s="94"/>
      <c r="N455" s="94"/>
      <c r="O455" s="170"/>
    </row>
    <row r="456" spans="1:15">
      <c r="A456" s="92">
        <v>4006004</v>
      </c>
      <c r="B456" s="92" t="s">
        <v>275</v>
      </c>
      <c r="C456" s="92">
        <v>221</v>
      </c>
      <c r="D456" s="92" t="s">
        <v>276</v>
      </c>
      <c r="E456" s="92">
        <v>124000</v>
      </c>
      <c r="F456" s="92" t="s">
        <v>295</v>
      </c>
      <c r="G456" s="92"/>
      <c r="H456" s="92"/>
      <c r="I456" s="93">
        <v>464.95</v>
      </c>
      <c r="J456" s="203"/>
      <c r="K456" s="95" t="s">
        <v>154</v>
      </c>
      <c r="L456" s="94"/>
      <c r="M456" s="94"/>
      <c r="N456" s="94"/>
      <c r="O456" s="170"/>
    </row>
    <row r="457" spans="1:15">
      <c r="A457" s="92">
        <v>4006004</v>
      </c>
      <c r="B457" s="92" t="s">
        <v>275</v>
      </c>
      <c r="C457" s="92">
        <v>221</v>
      </c>
      <c r="D457" s="92" t="s">
        <v>276</v>
      </c>
      <c r="E457" s="92">
        <v>124000</v>
      </c>
      <c r="F457" s="92" t="s">
        <v>295</v>
      </c>
      <c r="G457" s="92"/>
      <c r="H457" s="92"/>
      <c r="I457" s="93">
        <v>26058.12</v>
      </c>
      <c r="J457" s="203"/>
      <c r="K457" s="95" t="s">
        <v>154</v>
      </c>
      <c r="L457" s="94"/>
      <c r="M457" s="94"/>
      <c r="N457" s="94"/>
      <c r="O457" s="170"/>
    </row>
    <row r="458" spans="1:15">
      <c r="A458" s="92">
        <v>4006004</v>
      </c>
      <c r="B458" s="92" t="s">
        <v>275</v>
      </c>
      <c r="C458" s="92">
        <v>221</v>
      </c>
      <c r="D458" s="92" t="s">
        <v>276</v>
      </c>
      <c r="E458" s="92">
        <v>124000</v>
      </c>
      <c r="F458" s="92" t="s">
        <v>295</v>
      </c>
      <c r="G458" s="92"/>
      <c r="H458" s="92"/>
      <c r="I458" s="93">
        <v>7054.53</v>
      </c>
      <c r="J458" s="203"/>
      <c r="K458" s="95" t="s">
        <v>154</v>
      </c>
      <c r="L458" s="94"/>
      <c r="M458" s="94"/>
      <c r="N458" s="94"/>
      <c r="O458" s="170"/>
    </row>
    <row r="459" spans="1:15">
      <c r="A459" s="92">
        <v>4006004</v>
      </c>
      <c r="B459" s="92" t="s">
        <v>275</v>
      </c>
      <c r="C459" s="92">
        <v>221</v>
      </c>
      <c r="D459" s="92" t="s">
        <v>276</v>
      </c>
      <c r="E459" s="92">
        <v>124000</v>
      </c>
      <c r="F459" s="92" t="s">
        <v>295</v>
      </c>
      <c r="G459" s="92"/>
      <c r="H459" s="92"/>
      <c r="I459" s="93">
        <v>1951.26</v>
      </c>
      <c r="J459" s="203"/>
      <c r="K459" s="95" t="s">
        <v>154</v>
      </c>
      <c r="L459" s="94"/>
      <c r="M459" s="94"/>
      <c r="N459" s="94"/>
      <c r="O459" s="170"/>
    </row>
    <row r="460" spans="1:15">
      <c r="A460" s="92">
        <v>4006004</v>
      </c>
      <c r="B460" s="92" t="s">
        <v>275</v>
      </c>
      <c r="C460" s="92">
        <v>221</v>
      </c>
      <c r="D460" s="92" t="s">
        <v>276</v>
      </c>
      <c r="E460" s="92">
        <v>124000</v>
      </c>
      <c r="F460" s="92" t="s">
        <v>295</v>
      </c>
      <c r="G460" s="92"/>
      <c r="H460" s="92"/>
      <c r="I460" s="93">
        <v>800.01</v>
      </c>
      <c r="J460" s="203"/>
      <c r="K460" s="95" t="s">
        <v>154</v>
      </c>
      <c r="L460" s="94"/>
      <c r="M460" s="94"/>
      <c r="N460" s="94"/>
      <c r="O460" s="170"/>
    </row>
    <row r="461" spans="1:15">
      <c r="A461" s="92">
        <v>4006004</v>
      </c>
      <c r="B461" s="92" t="s">
        <v>275</v>
      </c>
      <c r="C461" s="92">
        <v>221</v>
      </c>
      <c r="D461" s="92" t="s">
        <v>276</v>
      </c>
      <c r="E461" s="92">
        <v>124000</v>
      </c>
      <c r="F461" s="92" t="s">
        <v>295</v>
      </c>
      <c r="G461" s="92"/>
      <c r="H461" s="92"/>
      <c r="I461" s="93">
        <v>6176.72</v>
      </c>
      <c r="J461" s="203"/>
      <c r="K461" s="95" t="s">
        <v>154</v>
      </c>
      <c r="L461" s="94"/>
      <c r="M461" s="94"/>
      <c r="N461" s="94"/>
      <c r="O461" s="170"/>
    </row>
    <row r="462" spans="1:15">
      <c r="A462" s="92">
        <v>4006004</v>
      </c>
      <c r="B462" s="92" t="s">
        <v>275</v>
      </c>
      <c r="C462" s="92">
        <v>221</v>
      </c>
      <c r="D462" s="92" t="s">
        <v>276</v>
      </c>
      <c r="E462" s="92">
        <v>124000</v>
      </c>
      <c r="F462" s="92" t="s">
        <v>295</v>
      </c>
      <c r="G462" s="92"/>
      <c r="H462" s="92"/>
      <c r="I462" s="93">
        <v>2792.5</v>
      </c>
      <c r="J462" s="203"/>
      <c r="K462" s="95" t="s">
        <v>154</v>
      </c>
      <c r="L462" s="94"/>
      <c r="M462" s="94"/>
      <c r="N462" s="94"/>
      <c r="O462" s="170"/>
    </row>
    <row r="463" spans="1:15">
      <c r="A463" s="92">
        <v>4006004</v>
      </c>
      <c r="B463" s="92" t="s">
        <v>275</v>
      </c>
      <c r="C463" s="92">
        <v>221</v>
      </c>
      <c r="D463" s="92" t="s">
        <v>276</v>
      </c>
      <c r="E463" s="92">
        <v>124000</v>
      </c>
      <c r="F463" s="92" t="s">
        <v>295</v>
      </c>
      <c r="G463" s="92"/>
      <c r="H463" s="92"/>
      <c r="I463" s="93">
        <v>2107.0100000000002</v>
      </c>
      <c r="J463" s="203"/>
      <c r="K463" s="95" t="s">
        <v>154</v>
      </c>
      <c r="L463" s="94"/>
      <c r="M463" s="94"/>
      <c r="N463" s="94"/>
      <c r="O463" s="170"/>
    </row>
    <row r="464" spans="1:15">
      <c r="A464" s="92">
        <v>4006004</v>
      </c>
      <c r="B464" s="92" t="s">
        <v>275</v>
      </c>
      <c r="C464" s="92">
        <v>221</v>
      </c>
      <c r="D464" s="92" t="s">
        <v>276</v>
      </c>
      <c r="E464" s="92">
        <v>124000</v>
      </c>
      <c r="F464" s="92" t="s">
        <v>295</v>
      </c>
      <c r="G464" s="92"/>
      <c r="H464" s="92"/>
      <c r="I464" s="93">
        <v>3605.5</v>
      </c>
      <c r="J464" s="203"/>
      <c r="K464" s="95" t="s">
        <v>154</v>
      </c>
      <c r="L464" s="94"/>
      <c r="M464" s="94"/>
      <c r="N464" s="94"/>
      <c r="O464" s="170"/>
    </row>
    <row r="465" spans="1:15">
      <c r="A465" s="92">
        <v>4006004</v>
      </c>
      <c r="B465" s="92" t="s">
        <v>275</v>
      </c>
      <c r="C465" s="92">
        <v>221</v>
      </c>
      <c r="D465" s="92" t="s">
        <v>276</v>
      </c>
      <c r="E465" s="92">
        <v>124000</v>
      </c>
      <c r="F465" s="92" t="s">
        <v>295</v>
      </c>
      <c r="G465" s="92"/>
      <c r="H465" s="92"/>
      <c r="I465" s="93">
        <v>478.5</v>
      </c>
      <c r="J465" s="203"/>
      <c r="K465" s="95" t="s">
        <v>154</v>
      </c>
      <c r="L465" s="94"/>
      <c r="M465" s="94"/>
      <c r="N465" s="94"/>
      <c r="O465" s="170"/>
    </row>
    <row r="466" spans="1:15">
      <c r="A466" s="92">
        <v>4006004</v>
      </c>
      <c r="B466" s="92" t="s">
        <v>275</v>
      </c>
      <c r="C466" s="92">
        <v>221</v>
      </c>
      <c r="D466" s="92" t="s">
        <v>276</v>
      </c>
      <c r="E466" s="92">
        <v>124000</v>
      </c>
      <c r="F466" s="92" t="s">
        <v>295</v>
      </c>
      <c r="G466" s="92"/>
      <c r="H466" s="92"/>
      <c r="I466" s="93">
        <v>8778</v>
      </c>
      <c r="J466" s="203"/>
      <c r="K466" s="95" t="s">
        <v>154</v>
      </c>
      <c r="L466" s="94"/>
      <c r="M466" s="94"/>
      <c r="N466" s="94"/>
      <c r="O466" s="170"/>
    </row>
    <row r="467" spans="1:15">
      <c r="A467" s="92">
        <v>4006004</v>
      </c>
      <c r="B467" s="92" t="s">
        <v>275</v>
      </c>
      <c r="C467" s="92">
        <v>221</v>
      </c>
      <c r="D467" s="92" t="s">
        <v>276</v>
      </c>
      <c r="E467" s="92">
        <v>124000</v>
      </c>
      <c r="F467" s="92" t="s">
        <v>295</v>
      </c>
      <c r="G467" s="92"/>
      <c r="H467" s="92"/>
      <c r="I467" s="93">
        <v>720.66</v>
      </c>
      <c r="J467" s="203"/>
      <c r="K467" s="95" t="s">
        <v>154</v>
      </c>
      <c r="L467" s="94"/>
      <c r="M467" s="94"/>
      <c r="N467" s="94"/>
      <c r="O467" s="170"/>
    </row>
    <row r="468" spans="1:15">
      <c r="A468" s="92">
        <v>4006004</v>
      </c>
      <c r="B468" s="92" t="s">
        <v>275</v>
      </c>
      <c r="C468" s="92">
        <v>221</v>
      </c>
      <c r="D468" s="92" t="s">
        <v>276</v>
      </c>
      <c r="E468" s="92">
        <v>124000</v>
      </c>
      <c r="F468" s="92" t="s">
        <v>295</v>
      </c>
      <c r="G468" s="92"/>
      <c r="H468" s="92"/>
      <c r="I468" s="93">
        <v>136.63999999999999</v>
      </c>
      <c r="J468" s="203"/>
      <c r="K468" s="95" t="s">
        <v>154</v>
      </c>
      <c r="L468" s="94"/>
      <c r="M468" s="94"/>
      <c r="N468" s="94"/>
      <c r="O468" s="170"/>
    </row>
    <row r="469" spans="1:15">
      <c r="A469" s="92">
        <v>4006004</v>
      </c>
      <c r="B469" s="92" t="s">
        <v>275</v>
      </c>
      <c r="C469" s="92">
        <v>221</v>
      </c>
      <c r="D469" s="92" t="s">
        <v>276</v>
      </c>
      <c r="E469" s="92">
        <v>124000</v>
      </c>
      <c r="F469" s="92" t="s">
        <v>295</v>
      </c>
      <c r="G469" s="92"/>
      <c r="H469" s="92"/>
      <c r="I469" s="93">
        <v>877</v>
      </c>
      <c r="J469" s="203"/>
      <c r="K469" s="95" t="s">
        <v>154</v>
      </c>
      <c r="L469" s="94"/>
      <c r="M469" s="94"/>
      <c r="N469" s="94"/>
      <c r="O469" s="170"/>
    </row>
    <row r="470" spans="1:15">
      <c r="A470" s="92">
        <v>4006004</v>
      </c>
      <c r="B470" s="92" t="s">
        <v>275</v>
      </c>
      <c r="C470" s="92">
        <v>221</v>
      </c>
      <c r="D470" s="92" t="s">
        <v>276</v>
      </c>
      <c r="E470" s="92">
        <v>124000</v>
      </c>
      <c r="F470" s="92" t="s">
        <v>295</v>
      </c>
      <c r="G470" s="92"/>
      <c r="H470" s="92"/>
      <c r="I470" s="93">
        <v>1879.82</v>
      </c>
      <c r="J470" s="203"/>
      <c r="K470" s="95" t="s">
        <v>154</v>
      </c>
      <c r="L470" s="94"/>
      <c r="M470" s="94"/>
      <c r="N470" s="94"/>
      <c r="O470" s="170"/>
    </row>
    <row r="471" spans="1:15">
      <c r="A471" s="92">
        <v>4006004</v>
      </c>
      <c r="B471" s="92" t="s">
        <v>275</v>
      </c>
      <c r="C471" s="92">
        <v>221</v>
      </c>
      <c r="D471" s="92" t="s">
        <v>276</v>
      </c>
      <c r="E471" s="92">
        <v>124000</v>
      </c>
      <c r="F471" s="92" t="s">
        <v>295</v>
      </c>
      <c r="G471" s="92"/>
      <c r="H471" s="92"/>
      <c r="I471" s="93">
        <v>2982.83</v>
      </c>
      <c r="J471" s="203"/>
      <c r="K471" s="95" t="s">
        <v>154</v>
      </c>
      <c r="L471" s="94"/>
      <c r="M471" s="94"/>
      <c r="N471" s="94"/>
      <c r="O471" s="170"/>
    </row>
    <row r="472" spans="1:15">
      <c r="A472" s="92">
        <v>4006004</v>
      </c>
      <c r="B472" s="92" t="s">
        <v>275</v>
      </c>
      <c r="C472" s="92">
        <v>221</v>
      </c>
      <c r="D472" s="92" t="s">
        <v>276</v>
      </c>
      <c r="E472" s="92">
        <v>124000</v>
      </c>
      <c r="F472" s="92" t="s">
        <v>295</v>
      </c>
      <c r="G472" s="92"/>
      <c r="H472" s="92"/>
      <c r="I472" s="93">
        <v>551</v>
      </c>
      <c r="J472" s="203"/>
      <c r="K472" s="95" t="s">
        <v>154</v>
      </c>
      <c r="L472" s="94"/>
      <c r="M472" s="94"/>
      <c r="N472" s="94"/>
      <c r="O472" s="170"/>
    </row>
    <row r="473" spans="1:15">
      <c r="A473" s="92">
        <v>4006004</v>
      </c>
      <c r="B473" s="92" t="s">
        <v>275</v>
      </c>
      <c r="C473" s="92">
        <v>221</v>
      </c>
      <c r="D473" s="92" t="s">
        <v>276</v>
      </c>
      <c r="E473" s="92">
        <v>124000</v>
      </c>
      <c r="F473" s="92" t="s">
        <v>295</v>
      </c>
      <c r="G473" s="92"/>
      <c r="H473" s="92"/>
      <c r="I473" s="93">
        <v>160.08000000000001</v>
      </c>
      <c r="J473" s="203"/>
      <c r="K473" s="95" t="s">
        <v>154</v>
      </c>
      <c r="L473" s="94"/>
      <c r="M473" s="94"/>
      <c r="N473" s="94"/>
      <c r="O473" s="170"/>
    </row>
    <row r="474" spans="1:15">
      <c r="A474" s="92">
        <v>4006004</v>
      </c>
      <c r="B474" s="92" t="s">
        <v>275</v>
      </c>
      <c r="C474" s="92">
        <v>221</v>
      </c>
      <c r="D474" s="92" t="s">
        <v>276</v>
      </c>
      <c r="E474" s="92">
        <v>124000</v>
      </c>
      <c r="F474" s="92" t="s">
        <v>295</v>
      </c>
      <c r="G474" s="92"/>
      <c r="H474" s="92"/>
      <c r="I474" s="93">
        <v>257.68</v>
      </c>
      <c r="J474" s="203"/>
      <c r="K474" s="95" t="s">
        <v>154</v>
      </c>
      <c r="L474" s="94"/>
      <c r="M474" s="94"/>
      <c r="N474" s="94"/>
      <c r="O474" s="170"/>
    </row>
    <row r="475" spans="1:15">
      <c r="A475" s="92">
        <v>4006004</v>
      </c>
      <c r="B475" s="92" t="s">
        <v>275</v>
      </c>
      <c r="C475" s="92">
        <v>221</v>
      </c>
      <c r="D475" s="92" t="s">
        <v>276</v>
      </c>
      <c r="E475" s="92">
        <v>124000</v>
      </c>
      <c r="F475" s="92" t="s">
        <v>295</v>
      </c>
      <c r="G475" s="92"/>
      <c r="H475" s="92"/>
      <c r="I475" s="93">
        <v>8727.2999999999993</v>
      </c>
      <c r="J475" s="203"/>
      <c r="K475" s="95" t="s">
        <v>154</v>
      </c>
      <c r="L475" s="94"/>
      <c r="M475" s="94"/>
      <c r="N475" s="94"/>
      <c r="O475" s="170"/>
    </row>
    <row r="476" spans="1:15">
      <c r="A476" s="92">
        <v>4006004</v>
      </c>
      <c r="B476" s="92" t="s">
        <v>275</v>
      </c>
      <c r="C476" s="92">
        <v>221</v>
      </c>
      <c r="D476" s="92" t="s">
        <v>276</v>
      </c>
      <c r="E476" s="92">
        <v>124000</v>
      </c>
      <c r="F476" s="92" t="s">
        <v>295</v>
      </c>
      <c r="G476" s="92"/>
      <c r="H476" s="92"/>
      <c r="I476" s="93">
        <v>4372.72</v>
      </c>
      <c r="J476" s="203"/>
      <c r="K476" s="95" t="s">
        <v>154</v>
      </c>
      <c r="L476" s="94"/>
      <c r="M476" s="94"/>
      <c r="N476" s="94"/>
      <c r="O476" s="170"/>
    </row>
    <row r="477" spans="1:15">
      <c r="A477" s="92">
        <v>4006004</v>
      </c>
      <c r="B477" s="92" t="s">
        <v>275</v>
      </c>
      <c r="C477" s="92">
        <v>221</v>
      </c>
      <c r="D477" s="92" t="s">
        <v>276</v>
      </c>
      <c r="E477" s="92">
        <v>124000</v>
      </c>
      <c r="F477" s="92" t="s">
        <v>295</v>
      </c>
      <c r="G477" s="92"/>
      <c r="H477" s="92"/>
      <c r="I477" s="93">
        <v>133.38</v>
      </c>
      <c r="J477" s="203"/>
      <c r="K477" s="95" t="s">
        <v>154</v>
      </c>
      <c r="L477" s="94"/>
      <c r="M477" s="94"/>
      <c r="N477" s="94"/>
      <c r="O477" s="170"/>
    </row>
    <row r="478" spans="1:15">
      <c r="A478" s="92">
        <v>4006004</v>
      </c>
      <c r="B478" s="92" t="s">
        <v>275</v>
      </c>
      <c r="C478" s="92">
        <v>221</v>
      </c>
      <c r="D478" s="92" t="s">
        <v>276</v>
      </c>
      <c r="E478" s="92">
        <v>124000</v>
      </c>
      <c r="F478" s="92" t="s">
        <v>295</v>
      </c>
      <c r="G478" s="92"/>
      <c r="H478" s="92"/>
      <c r="I478" s="93">
        <v>1625</v>
      </c>
      <c r="J478" s="203"/>
      <c r="K478" s="95" t="s">
        <v>154</v>
      </c>
      <c r="L478" s="94"/>
      <c r="M478" s="94"/>
      <c r="N478" s="94"/>
      <c r="O478" s="170"/>
    </row>
    <row r="479" spans="1:15">
      <c r="A479" s="92">
        <v>4006004</v>
      </c>
      <c r="B479" s="92" t="s">
        <v>275</v>
      </c>
      <c r="C479" s="92">
        <v>221</v>
      </c>
      <c r="D479" s="92" t="s">
        <v>276</v>
      </c>
      <c r="E479" s="92">
        <v>124000</v>
      </c>
      <c r="F479" s="92" t="s">
        <v>295</v>
      </c>
      <c r="G479" s="92"/>
      <c r="H479" s="92"/>
      <c r="I479" s="93">
        <v>231</v>
      </c>
      <c r="J479" s="203"/>
      <c r="K479" s="95" t="s">
        <v>154</v>
      </c>
      <c r="L479" s="94"/>
      <c r="M479" s="94"/>
      <c r="N479" s="94"/>
      <c r="O479" s="170"/>
    </row>
    <row r="480" spans="1:15">
      <c r="A480" s="92">
        <v>4006004</v>
      </c>
      <c r="B480" s="92" t="s">
        <v>275</v>
      </c>
      <c r="C480" s="92">
        <v>221</v>
      </c>
      <c r="D480" s="92" t="s">
        <v>276</v>
      </c>
      <c r="E480" s="92">
        <v>124000</v>
      </c>
      <c r="F480" s="92" t="s">
        <v>295</v>
      </c>
      <c r="G480" s="92"/>
      <c r="H480" s="92"/>
      <c r="I480" s="93">
        <v>312.33999999999997</v>
      </c>
      <c r="J480" s="203"/>
      <c r="K480" s="95" t="s">
        <v>154</v>
      </c>
      <c r="L480" s="94"/>
      <c r="M480" s="94"/>
      <c r="N480" s="94"/>
      <c r="O480" s="170"/>
    </row>
    <row r="481" spans="1:15">
      <c r="A481" s="92">
        <v>4006004</v>
      </c>
      <c r="B481" s="92" t="s">
        <v>275</v>
      </c>
      <c r="C481" s="92">
        <v>221</v>
      </c>
      <c r="D481" s="92" t="s">
        <v>276</v>
      </c>
      <c r="E481" s="92">
        <v>124000</v>
      </c>
      <c r="F481" s="92" t="s">
        <v>295</v>
      </c>
      <c r="G481" s="92"/>
      <c r="H481" s="92"/>
      <c r="I481" s="93">
        <v>1576.8</v>
      </c>
      <c r="J481" s="203"/>
      <c r="K481" s="95" t="s">
        <v>154</v>
      </c>
      <c r="L481" s="94"/>
      <c r="M481" s="94"/>
      <c r="N481" s="94"/>
      <c r="O481" s="170"/>
    </row>
    <row r="482" spans="1:15">
      <c r="A482" s="92">
        <v>4006004</v>
      </c>
      <c r="B482" s="92" t="s">
        <v>275</v>
      </c>
      <c r="C482" s="92">
        <v>221</v>
      </c>
      <c r="D482" s="92" t="s">
        <v>276</v>
      </c>
      <c r="E482" s="92">
        <v>124000</v>
      </c>
      <c r="F482" s="92" t="s">
        <v>295</v>
      </c>
      <c r="G482" s="92"/>
      <c r="H482" s="92"/>
      <c r="I482" s="93">
        <v>838.26</v>
      </c>
      <c r="J482" s="203"/>
      <c r="K482" s="95" t="s">
        <v>154</v>
      </c>
      <c r="L482" s="94"/>
      <c r="M482" s="94"/>
      <c r="N482" s="94"/>
      <c r="O482" s="170"/>
    </row>
    <row r="483" spans="1:15">
      <c r="A483" s="92">
        <v>4006004</v>
      </c>
      <c r="B483" s="92" t="s">
        <v>275</v>
      </c>
      <c r="C483" s="92">
        <v>221</v>
      </c>
      <c r="D483" s="92" t="s">
        <v>276</v>
      </c>
      <c r="E483" s="92">
        <v>124000</v>
      </c>
      <c r="F483" s="92" t="s">
        <v>295</v>
      </c>
      <c r="G483" s="92"/>
      <c r="H483" s="92"/>
      <c r="I483" s="93">
        <v>347.9</v>
      </c>
      <c r="J483" s="203"/>
      <c r="K483" s="95" t="s">
        <v>154</v>
      </c>
      <c r="L483" s="94"/>
      <c r="M483" s="94"/>
      <c r="N483" s="94"/>
      <c r="O483" s="170"/>
    </row>
    <row r="484" spans="1:15">
      <c r="A484" s="92">
        <v>4006004</v>
      </c>
      <c r="B484" s="92" t="s">
        <v>275</v>
      </c>
      <c r="C484" s="92">
        <v>221</v>
      </c>
      <c r="D484" s="92" t="s">
        <v>276</v>
      </c>
      <c r="E484" s="92">
        <v>124000</v>
      </c>
      <c r="F484" s="92" t="s">
        <v>295</v>
      </c>
      <c r="G484" s="92"/>
      <c r="H484" s="92"/>
      <c r="I484" s="93">
        <v>236.16</v>
      </c>
      <c r="J484" s="203"/>
      <c r="K484" s="95" t="s">
        <v>154</v>
      </c>
      <c r="L484" s="94"/>
      <c r="M484" s="94"/>
      <c r="N484" s="94"/>
      <c r="O484" s="170"/>
    </row>
    <row r="485" spans="1:15">
      <c r="A485" s="92">
        <v>4006004</v>
      </c>
      <c r="B485" s="92" t="s">
        <v>275</v>
      </c>
      <c r="C485" s="92">
        <v>221</v>
      </c>
      <c r="D485" s="92" t="s">
        <v>276</v>
      </c>
      <c r="E485" s="92">
        <v>124000</v>
      </c>
      <c r="F485" s="92" t="s">
        <v>295</v>
      </c>
      <c r="G485" s="92"/>
      <c r="H485" s="92"/>
      <c r="I485" s="93">
        <v>1571.63</v>
      </c>
      <c r="J485" s="203"/>
      <c r="K485" s="95" t="s">
        <v>154</v>
      </c>
      <c r="L485" s="94"/>
      <c r="M485" s="94"/>
      <c r="N485" s="94"/>
      <c r="O485" s="170"/>
    </row>
    <row r="486" spans="1:15">
      <c r="A486" s="92">
        <v>4006004</v>
      </c>
      <c r="B486" s="92" t="s">
        <v>275</v>
      </c>
      <c r="C486" s="92">
        <v>221</v>
      </c>
      <c r="D486" s="92" t="s">
        <v>276</v>
      </c>
      <c r="E486" s="92">
        <v>124000</v>
      </c>
      <c r="F486" s="92" t="s">
        <v>295</v>
      </c>
      <c r="G486" s="92"/>
      <c r="H486" s="92"/>
      <c r="I486" s="93">
        <v>789.6</v>
      </c>
      <c r="J486" s="203"/>
      <c r="K486" s="95" t="s">
        <v>154</v>
      </c>
      <c r="L486" s="94"/>
      <c r="M486" s="94"/>
      <c r="N486" s="94"/>
      <c r="O486" s="170"/>
    </row>
    <row r="487" spans="1:15">
      <c r="A487" s="92">
        <v>4006004</v>
      </c>
      <c r="B487" s="92" t="s">
        <v>275</v>
      </c>
      <c r="C487" s="92">
        <v>221</v>
      </c>
      <c r="D487" s="92" t="s">
        <v>276</v>
      </c>
      <c r="E487" s="92">
        <v>124000</v>
      </c>
      <c r="F487" s="92" t="s">
        <v>295</v>
      </c>
      <c r="G487" s="92"/>
      <c r="H487" s="92"/>
      <c r="I487" s="93">
        <v>284.27999999999997</v>
      </c>
      <c r="J487" s="203"/>
      <c r="K487" s="95" t="s">
        <v>154</v>
      </c>
      <c r="L487" s="94"/>
      <c r="M487" s="94"/>
      <c r="N487" s="94"/>
      <c r="O487" s="170"/>
    </row>
    <row r="488" spans="1:15">
      <c r="A488" s="92">
        <v>4006004</v>
      </c>
      <c r="B488" s="92" t="s">
        <v>275</v>
      </c>
      <c r="C488" s="92">
        <v>221</v>
      </c>
      <c r="D488" s="92" t="s">
        <v>276</v>
      </c>
      <c r="E488" s="92">
        <v>124000</v>
      </c>
      <c r="F488" s="92" t="s">
        <v>295</v>
      </c>
      <c r="G488" s="92"/>
      <c r="H488" s="92"/>
      <c r="I488" s="93">
        <v>99.76</v>
      </c>
      <c r="J488" s="203"/>
      <c r="K488" s="95" t="s">
        <v>154</v>
      </c>
      <c r="L488" s="94"/>
      <c r="M488" s="94"/>
      <c r="N488" s="94"/>
      <c r="O488" s="170"/>
    </row>
    <row r="489" spans="1:15">
      <c r="A489" s="92">
        <v>4006004</v>
      </c>
      <c r="B489" s="92" t="s">
        <v>275</v>
      </c>
      <c r="C489" s="92">
        <v>221</v>
      </c>
      <c r="D489" s="92" t="s">
        <v>276</v>
      </c>
      <c r="E489" s="92">
        <v>124000</v>
      </c>
      <c r="F489" s="92" t="s">
        <v>295</v>
      </c>
      <c r="G489" s="92"/>
      <c r="H489" s="92"/>
      <c r="I489" s="93">
        <v>4580</v>
      </c>
      <c r="J489" s="203"/>
      <c r="K489" s="95" t="s">
        <v>154</v>
      </c>
      <c r="L489" s="94"/>
      <c r="M489" s="94"/>
      <c r="N489" s="94"/>
      <c r="O489" s="170"/>
    </row>
    <row r="490" spans="1:15">
      <c r="A490" s="92">
        <v>4006004</v>
      </c>
      <c r="B490" s="92" t="s">
        <v>275</v>
      </c>
      <c r="C490" s="92">
        <v>221</v>
      </c>
      <c r="D490" s="92" t="s">
        <v>276</v>
      </c>
      <c r="E490" s="92">
        <v>124000</v>
      </c>
      <c r="F490" s="92" t="s">
        <v>295</v>
      </c>
      <c r="G490" s="92"/>
      <c r="H490" s="92"/>
      <c r="I490" s="93">
        <v>2500</v>
      </c>
      <c r="J490" s="203"/>
      <c r="K490" s="95" t="s">
        <v>154</v>
      </c>
      <c r="L490" s="94"/>
      <c r="M490" s="94"/>
      <c r="N490" s="94"/>
      <c r="O490" s="170"/>
    </row>
    <row r="491" spans="1:15">
      <c r="A491" s="92">
        <v>4006004</v>
      </c>
      <c r="B491" s="92" t="s">
        <v>275</v>
      </c>
      <c r="C491" s="92">
        <v>221</v>
      </c>
      <c r="D491" s="92" t="s">
        <v>276</v>
      </c>
      <c r="E491" s="92">
        <v>124000</v>
      </c>
      <c r="F491" s="92" t="s">
        <v>295</v>
      </c>
      <c r="G491" s="92"/>
      <c r="H491" s="92"/>
      <c r="I491" s="93">
        <v>5593.95</v>
      </c>
      <c r="J491" s="203"/>
      <c r="K491" s="95" t="s">
        <v>154</v>
      </c>
      <c r="L491" s="94"/>
      <c r="M491" s="94"/>
      <c r="N491" s="94"/>
      <c r="O491" s="170"/>
    </row>
    <row r="492" spans="1:15">
      <c r="A492" s="92">
        <v>4006004</v>
      </c>
      <c r="B492" s="92" t="s">
        <v>275</v>
      </c>
      <c r="C492" s="92">
        <v>221</v>
      </c>
      <c r="D492" s="92" t="s">
        <v>276</v>
      </c>
      <c r="E492" s="92">
        <v>124000</v>
      </c>
      <c r="F492" s="92" t="s">
        <v>295</v>
      </c>
      <c r="G492" s="92"/>
      <c r="H492" s="92"/>
      <c r="I492" s="93">
        <v>1057.2</v>
      </c>
      <c r="J492" s="203"/>
      <c r="K492" s="95" t="s">
        <v>154</v>
      </c>
      <c r="L492" s="94"/>
      <c r="M492" s="94"/>
      <c r="N492" s="94"/>
      <c r="O492" s="170"/>
    </row>
    <row r="493" spans="1:15">
      <c r="A493" s="92">
        <v>4006004</v>
      </c>
      <c r="B493" s="92" t="s">
        <v>275</v>
      </c>
      <c r="C493" s="92">
        <v>221</v>
      </c>
      <c r="D493" s="92" t="s">
        <v>276</v>
      </c>
      <c r="E493" s="92">
        <v>124000</v>
      </c>
      <c r="F493" s="92" t="s">
        <v>295</v>
      </c>
      <c r="G493" s="92"/>
      <c r="H493" s="92"/>
      <c r="I493" s="93">
        <v>1641.17</v>
      </c>
      <c r="J493" s="203"/>
      <c r="K493" s="95" t="s">
        <v>154</v>
      </c>
      <c r="L493" s="94"/>
      <c r="M493" s="94"/>
      <c r="N493" s="94"/>
      <c r="O493" s="170"/>
    </row>
    <row r="494" spans="1:15">
      <c r="A494" s="92">
        <v>4006004</v>
      </c>
      <c r="B494" s="92" t="s">
        <v>275</v>
      </c>
      <c r="C494" s="92">
        <v>221</v>
      </c>
      <c r="D494" s="92" t="s">
        <v>276</v>
      </c>
      <c r="E494" s="92">
        <v>124000</v>
      </c>
      <c r="F494" s="92" t="s">
        <v>295</v>
      </c>
      <c r="G494" s="92"/>
      <c r="H494" s="92"/>
      <c r="I494" s="93">
        <v>950</v>
      </c>
      <c r="J494" s="203"/>
      <c r="K494" s="95" t="s">
        <v>154</v>
      </c>
      <c r="L494" s="94"/>
      <c r="M494" s="94"/>
      <c r="N494" s="94"/>
      <c r="O494" s="170"/>
    </row>
    <row r="495" spans="1:15">
      <c r="A495" s="92">
        <v>4006004</v>
      </c>
      <c r="B495" s="92" t="s">
        <v>275</v>
      </c>
      <c r="C495" s="92">
        <v>221</v>
      </c>
      <c r="D495" s="92" t="s">
        <v>276</v>
      </c>
      <c r="E495" s="92">
        <v>124000</v>
      </c>
      <c r="F495" s="92" t="s">
        <v>295</v>
      </c>
      <c r="G495" s="92"/>
      <c r="H495" s="92"/>
      <c r="I495" s="93">
        <v>2064.3000000000002</v>
      </c>
      <c r="J495" s="203"/>
      <c r="K495" s="95" t="s">
        <v>154</v>
      </c>
      <c r="L495" s="94"/>
      <c r="M495" s="94"/>
      <c r="N495" s="94"/>
      <c r="O495" s="170"/>
    </row>
    <row r="496" spans="1:15">
      <c r="A496" s="92">
        <v>4006004</v>
      </c>
      <c r="B496" s="92" t="s">
        <v>275</v>
      </c>
      <c r="C496" s="92">
        <v>221</v>
      </c>
      <c r="D496" s="92" t="s">
        <v>276</v>
      </c>
      <c r="E496" s="92">
        <v>124000</v>
      </c>
      <c r="F496" s="92" t="s">
        <v>295</v>
      </c>
      <c r="G496" s="92"/>
      <c r="H496" s="92"/>
      <c r="I496" s="93">
        <v>4337.68</v>
      </c>
      <c r="J496" s="203"/>
      <c r="K496" s="95" t="s">
        <v>154</v>
      </c>
      <c r="L496" s="94"/>
      <c r="M496" s="94"/>
      <c r="N496" s="94"/>
      <c r="O496" s="170"/>
    </row>
    <row r="497" spans="1:15">
      <c r="A497" s="92">
        <v>4006008</v>
      </c>
      <c r="B497" s="92" t="s">
        <v>284</v>
      </c>
      <c r="C497" s="92">
        <v>221</v>
      </c>
      <c r="D497" s="92" t="s">
        <v>276</v>
      </c>
      <c r="E497" s="92">
        <v>124000</v>
      </c>
      <c r="F497" s="92" t="s">
        <v>295</v>
      </c>
      <c r="G497" s="92"/>
      <c r="H497" s="92"/>
      <c r="I497" s="93">
        <v>2000</v>
      </c>
      <c r="J497" s="203"/>
      <c r="K497" s="95" t="s">
        <v>154</v>
      </c>
      <c r="L497" s="94"/>
      <c r="M497" s="94"/>
      <c r="N497" s="94"/>
      <c r="O497" s="170"/>
    </row>
    <row r="498" spans="1:15">
      <c r="A498" s="92">
        <v>4006004</v>
      </c>
      <c r="B498" s="92" t="s">
        <v>275</v>
      </c>
      <c r="C498" s="92">
        <v>221</v>
      </c>
      <c r="D498" s="92" t="s">
        <v>276</v>
      </c>
      <c r="E498" s="92">
        <v>124000</v>
      </c>
      <c r="F498" s="92" t="s">
        <v>295</v>
      </c>
      <c r="G498" s="92"/>
      <c r="H498" s="92"/>
      <c r="I498" s="93">
        <v>320</v>
      </c>
      <c r="J498" s="203"/>
      <c r="K498" s="95" t="s">
        <v>154</v>
      </c>
      <c r="L498" s="94"/>
      <c r="M498" s="94"/>
      <c r="N498" s="94"/>
      <c r="O498" s="170"/>
    </row>
    <row r="499" spans="1:15">
      <c r="A499" s="92">
        <v>4006004</v>
      </c>
      <c r="B499" s="92" t="s">
        <v>275</v>
      </c>
      <c r="C499" s="92">
        <v>221</v>
      </c>
      <c r="D499" s="92" t="s">
        <v>276</v>
      </c>
      <c r="E499" s="92">
        <v>124000</v>
      </c>
      <c r="F499" s="92" t="s">
        <v>295</v>
      </c>
      <c r="G499" s="92"/>
      <c r="H499" s="92"/>
      <c r="I499" s="93">
        <v>3230</v>
      </c>
      <c r="J499" s="203"/>
      <c r="K499" s="95" t="s">
        <v>154</v>
      </c>
      <c r="L499" s="94"/>
      <c r="M499" s="94"/>
      <c r="N499" s="94"/>
      <c r="O499" s="170"/>
    </row>
    <row r="500" spans="1:15">
      <c r="A500" s="92">
        <v>4006004</v>
      </c>
      <c r="B500" s="92" t="s">
        <v>275</v>
      </c>
      <c r="C500" s="92">
        <v>221</v>
      </c>
      <c r="D500" s="92" t="s">
        <v>276</v>
      </c>
      <c r="E500" s="92">
        <v>124000</v>
      </c>
      <c r="F500" s="92" t="s">
        <v>295</v>
      </c>
      <c r="G500" s="92"/>
      <c r="H500" s="92"/>
      <c r="I500" s="93">
        <v>389.76</v>
      </c>
      <c r="J500" s="203"/>
      <c r="K500" s="95" t="s">
        <v>154</v>
      </c>
      <c r="L500" s="94"/>
      <c r="M500" s="94"/>
      <c r="N500" s="94"/>
      <c r="O500" s="170"/>
    </row>
    <row r="501" spans="1:15">
      <c r="A501" s="92">
        <v>4006004</v>
      </c>
      <c r="B501" s="92" t="s">
        <v>275</v>
      </c>
      <c r="C501" s="92">
        <v>221</v>
      </c>
      <c r="D501" s="92" t="s">
        <v>276</v>
      </c>
      <c r="E501" s="92">
        <v>124000</v>
      </c>
      <c r="F501" s="92" t="s">
        <v>295</v>
      </c>
      <c r="G501" s="92"/>
      <c r="H501" s="92"/>
      <c r="I501" s="93">
        <v>18960.52</v>
      </c>
      <c r="J501" s="203"/>
      <c r="K501" s="95" t="s">
        <v>154</v>
      </c>
      <c r="L501" s="94"/>
      <c r="M501" s="94"/>
      <c r="N501" s="94"/>
      <c r="O501" s="170"/>
    </row>
    <row r="502" spans="1:15">
      <c r="A502" s="92">
        <v>4006004</v>
      </c>
      <c r="B502" s="92" t="s">
        <v>275</v>
      </c>
      <c r="C502" s="92">
        <v>221</v>
      </c>
      <c r="D502" s="92" t="s">
        <v>276</v>
      </c>
      <c r="E502" s="92">
        <v>124000</v>
      </c>
      <c r="F502" s="92" t="s">
        <v>295</v>
      </c>
      <c r="G502" s="92"/>
      <c r="H502" s="92"/>
      <c r="I502" s="93">
        <v>3387.5</v>
      </c>
      <c r="J502" s="203"/>
      <c r="K502" s="95" t="s">
        <v>154</v>
      </c>
      <c r="L502" s="94"/>
      <c r="M502" s="94"/>
      <c r="N502" s="94"/>
      <c r="O502" s="170"/>
    </row>
    <row r="503" spans="1:15">
      <c r="A503" s="92">
        <v>4006004</v>
      </c>
      <c r="B503" s="92" t="s">
        <v>275</v>
      </c>
      <c r="C503" s="92">
        <v>221</v>
      </c>
      <c r="D503" s="92" t="s">
        <v>276</v>
      </c>
      <c r="E503" s="92">
        <v>124000</v>
      </c>
      <c r="F503" s="92" t="s">
        <v>295</v>
      </c>
      <c r="G503" s="92"/>
      <c r="H503" s="92"/>
      <c r="I503" s="93">
        <v>2641.46</v>
      </c>
      <c r="J503" s="203"/>
      <c r="K503" s="95" t="s">
        <v>154</v>
      </c>
      <c r="L503" s="94"/>
      <c r="M503" s="94"/>
      <c r="N503" s="94"/>
      <c r="O503" s="170"/>
    </row>
    <row r="504" spans="1:15">
      <c r="A504" s="92">
        <v>4006004</v>
      </c>
      <c r="B504" s="92" t="s">
        <v>275</v>
      </c>
      <c r="C504" s="92">
        <v>221</v>
      </c>
      <c r="D504" s="92" t="s">
        <v>276</v>
      </c>
      <c r="E504" s="92">
        <v>124000</v>
      </c>
      <c r="F504" s="92" t="s">
        <v>295</v>
      </c>
      <c r="G504" s="92"/>
      <c r="H504" s="92"/>
      <c r="I504" s="93">
        <v>3925</v>
      </c>
      <c r="J504" s="203"/>
      <c r="K504" s="95" t="s">
        <v>154</v>
      </c>
      <c r="L504" s="94"/>
      <c r="M504" s="94"/>
      <c r="N504" s="94"/>
      <c r="O504" s="170"/>
    </row>
    <row r="505" spans="1:15">
      <c r="A505" s="92">
        <v>4006004</v>
      </c>
      <c r="B505" s="92" t="s">
        <v>275</v>
      </c>
      <c r="C505" s="92">
        <v>221</v>
      </c>
      <c r="D505" s="92" t="s">
        <v>276</v>
      </c>
      <c r="E505" s="92">
        <v>124000</v>
      </c>
      <c r="F505" s="92" t="s">
        <v>295</v>
      </c>
      <c r="G505" s="92"/>
      <c r="H505" s="92"/>
      <c r="I505" s="93">
        <v>9178</v>
      </c>
      <c r="J505" s="203"/>
      <c r="K505" s="95" t="s">
        <v>154</v>
      </c>
      <c r="L505" s="94"/>
      <c r="M505" s="94"/>
      <c r="N505" s="94"/>
      <c r="O505" s="170"/>
    </row>
    <row r="506" spans="1:15">
      <c r="A506" s="92">
        <v>4006004</v>
      </c>
      <c r="B506" s="92" t="s">
        <v>275</v>
      </c>
      <c r="C506" s="92">
        <v>221</v>
      </c>
      <c r="D506" s="92" t="s">
        <v>276</v>
      </c>
      <c r="E506" s="92">
        <v>124000</v>
      </c>
      <c r="F506" s="92" t="s">
        <v>295</v>
      </c>
      <c r="G506" s="92"/>
      <c r="H506" s="92"/>
      <c r="I506" s="93">
        <v>25691.599999999999</v>
      </c>
      <c r="J506" s="203"/>
      <c r="K506" s="95" t="s">
        <v>154</v>
      </c>
      <c r="L506" s="94"/>
      <c r="M506" s="94"/>
      <c r="N506" s="94"/>
      <c r="O506" s="170"/>
    </row>
    <row r="507" spans="1:15">
      <c r="A507" s="92">
        <v>4006004</v>
      </c>
      <c r="B507" s="92" t="s">
        <v>275</v>
      </c>
      <c r="C507" s="92">
        <v>221</v>
      </c>
      <c r="D507" s="92" t="s">
        <v>276</v>
      </c>
      <c r="E507" s="92">
        <v>124000</v>
      </c>
      <c r="F507" s="92" t="s">
        <v>295</v>
      </c>
      <c r="G507" s="92"/>
      <c r="H507" s="92"/>
      <c r="I507" s="93">
        <v>4140.9399999999996</v>
      </c>
      <c r="J507" s="203"/>
      <c r="K507" s="95" t="s">
        <v>154</v>
      </c>
      <c r="L507" s="94"/>
      <c r="M507" s="94"/>
      <c r="N507" s="94"/>
      <c r="O507" s="170"/>
    </row>
    <row r="508" spans="1:15">
      <c r="A508" s="92">
        <v>4006004</v>
      </c>
      <c r="B508" s="92" t="s">
        <v>275</v>
      </c>
      <c r="C508" s="92">
        <v>221</v>
      </c>
      <c r="D508" s="92" t="s">
        <v>276</v>
      </c>
      <c r="E508" s="92">
        <v>124000</v>
      </c>
      <c r="F508" s="92" t="s">
        <v>295</v>
      </c>
      <c r="G508" s="92"/>
      <c r="H508" s="92"/>
      <c r="I508" s="93">
        <v>3101.04</v>
      </c>
      <c r="J508" s="203"/>
      <c r="K508" s="95" t="s">
        <v>154</v>
      </c>
      <c r="L508" s="94"/>
      <c r="M508" s="94"/>
      <c r="N508" s="94"/>
      <c r="O508" s="170"/>
    </row>
    <row r="509" spans="1:15">
      <c r="A509" s="92">
        <v>4006004</v>
      </c>
      <c r="B509" s="92" t="s">
        <v>275</v>
      </c>
      <c r="C509" s="92">
        <v>221</v>
      </c>
      <c r="D509" s="92" t="s">
        <v>276</v>
      </c>
      <c r="E509" s="92">
        <v>124000</v>
      </c>
      <c r="F509" s="92" t="s">
        <v>295</v>
      </c>
      <c r="G509" s="92"/>
      <c r="H509" s="92"/>
      <c r="I509" s="93">
        <v>262.24</v>
      </c>
      <c r="J509" s="203"/>
      <c r="K509" s="95" t="s">
        <v>154</v>
      </c>
      <c r="L509" s="94"/>
      <c r="M509" s="94"/>
      <c r="N509" s="94"/>
      <c r="O509" s="170"/>
    </row>
    <row r="510" spans="1:15">
      <c r="A510" s="92">
        <v>4006004</v>
      </c>
      <c r="B510" s="92" t="s">
        <v>275</v>
      </c>
      <c r="C510" s="92">
        <v>221</v>
      </c>
      <c r="D510" s="92" t="s">
        <v>276</v>
      </c>
      <c r="E510" s="92">
        <v>124000</v>
      </c>
      <c r="F510" s="92" t="s">
        <v>295</v>
      </c>
      <c r="G510" s="92"/>
      <c r="H510" s="92"/>
      <c r="I510" s="93">
        <v>1435</v>
      </c>
      <c r="J510" s="203"/>
      <c r="K510" s="95" t="s">
        <v>154</v>
      </c>
      <c r="L510" s="94"/>
      <c r="M510" s="94"/>
      <c r="N510" s="94"/>
      <c r="O510" s="170"/>
    </row>
    <row r="511" spans="1:15">
      <c r="A511" s="92">
        <v>4006004</v>
      </c>
      <c r="B511" s="92" t="s">
        <v>275</v>
      </c>
      <c r="C511" s="92">
        <v>221</v>
      </c>
      <c r="D511" s="92" t="s">
        <v>276</v>
      </c>
      <c r="E511" s="92">
        <v>124000</v>
      </c>
      <c r="F511" s="92" t="s">
        <v>295</v>
      </c>
      <c r="G511" s="92"/>
      <c r="H511" s="92"/>
      <c r="I511" s="93">
        <v>5648.8</v>
      </c>
      <c r="J511" s="203"/>
      <c r="K511" s="95" t="s">
        <v>154</v>
      </c>
      <c r="L511" s="94"/>
      <c r="M511" s="94"/>
      <c r="N511" s="94"/>
      <c r="O511" s="170"/>
    </row>
    <row r="512" spans="1:15">
      <c r="A512" s="92">
        <v>4006004</v>
      </c>
      <c r="B512" s="92" t="s">
        <v>275</v>
      </c>
      <c r="C512" s="92">
        <v>221</v>
      </c>
      <c r="D512" s="92" t="s">
        <v>276</v>
      </c>
      <c r="E512" s="92">
        <v>124000</v>
      </c>
      <c r="F512" s="92" t="s">
        <v>295</v>
      </c>
      <c r="G512" s="92"/>
      <c r="H512" s="92"/>
      <c r="I512" s="93">
        <v>1842.5</v>
      </c>
      <c r="J512" s="203"/>
      <c r="K512" s="95" t="s">
        <v>154</v>
      </c>
      <c r="L512" s="94"/>
      <c r="M512" s="94"/>
      <c r="N512" s="94"/>
      <c r="O512" s="170"/>
    </row>
    <row r="513" spans="1:15">
      <c r="A513" s="92">
        <v>4006004</v>
      </c>
      <c r="B513" s="92" t="s">
        <v>275</v>
      </c>
      <c r="C513" s="92">
        <v>221</v>
      </c>
      <c r="D513" s="92" t="s">
        <v>276</v>
      </c>
      <c r="E513" s="92">
        <v>124000</v>
      </c>
      <c r="F513" s="92" t="s">
        <v>295</v>
      </c>
      <c r="G513" s="92"/>
      <c r="H513" s="92"/>
      <c r="I513" s="93">
        <v>3007.7</v>
      </c>
      <c r="J513" s="203"/>
      <c r="K513" s="95" t="s">
        <v>154</v>
      </c>
      <c r="L513" s="94"/>
      <c r="M513" s="94"/>
      <c r="N513" s="94"/>
      <c r="O513" s="170"/>
    </row>
    <row r="514" spans="1:15">
      <c r="A514" s="92">
        <v>4006004</v>
      </c>
      <c r="B514" s="92" t="s">
        <v>275</v>
      </c>
      <c r="C514" s="92">
        <v>221</v>
      </c>
      <c r="D514" s="92" t="s">
        <v>276</v>
      </c>
      <c r="E514" s="92">
        <v>124000</v>
      </c>
      <c r="F514" s="92" t="s">
        <v>295</v>
      </c>
      <c r="G514" s="92"/>
      <c r="H514" s="92"/>
      <c r="I514" s="93">
        <v>1088.8900000000001</v>
      </c>
      <c r="J514" s="203"/>
      <c r="K514" s="95" t="s">
        <v>154</v>
      </c>
      <c r="L514" s="94"/>
      <c r="M514" s="94"/>
      <c r="N514" s="94"/>
      <c r="O514" s="170"/>
    </row>
    <row r="515" spans="1:15">
      <c r="A515" s="92">
        <v>4006004</v>
      </c>
      <c r="B515" s="92" t="s">
        <v>275</v>
      </c>
      <c r="C515" s="92">
        <v>221</v>
      </c>
      <c r="D515" s="92" t="s">
        <v>276</v>
      </c>
      <c r="E515" s="92">
        <v>124000</v>
      </c>
      <c r="F515" s="92" t="s">
        <v>295</v>
      </c>
      <c r="G515" s="92"/>
      <c r="H515" s="92"/>
      <c r="I515" s="93">
        <v>2500</v>
      </c>
      <c r="J515" s="203"/>
      <c r="K515" s="95" t="s">
        <v>154</v>
      </c>
      <c r="L515" s="94"/>
      <c r="M515" s="94"/>
      <c r="N515" s="94"/>
      <c r="O515" s="170"/>
    </row>
    <row r="516" spans="1:15">
      <c r="A516" s="92">
        <v>4006004</v>
      </c>
      <c r="B516" s="92" t="s">
        <v>275</v>
      </c>
      <c r="C516" s="92">
        <v>221</v>
      </c>
      <c r="D516" s="92" t="s">
        <v>276</v>
      </c>
      <c r="E516" s="92">
        <v>124000</v>
      </c>
      <c r="F516" s="92" t="s">
        <v>295</v>
      </c>
      <c r="G516" s="92"/>
      <c r="H516" s="92"/>
      <c r="I516" s="93">
        <v>892.5</v>
      </c>
      <c r="J516" s="203"/>
      <c r="K516" s="95" t="s">
        <v>154</v>
      </c>
      <c r="L516" s="94"/>
      <c r="M516" s="94"/>
      <c r="N516" s="94"/>
      <c r="O516" s="170"/>
    </row>
    <row r="517" spans="1:15">
      <c r="A517" s="92">
        <v>4006004</v>
      </c>
      <c r="B517" s="92" t="s">
        <v>275</v>
      </c>
      <c r="C517" s="92">
        <v>221</v>
      </c>
      <c r="D517" s="92" t="s">
        <v>276</v>
      </c>
      <c r="E517" s="92">
        <v>124000</v>
      </c>
      <c r="F517" s="92" t="s">
        <v>295</v>
      </c>
      <c r="G517" s="92"/>
      <c r="H517" s="92"/>
      <c r="I517" s="93">
        <v>8912.5</v>
      </c>
      <c r="J517" s="203"/>
      <c r="K517" s="95" t="s">
        <v>154</v>
      </c>
      <c r="L517" s="94"/>
      <c r="M517" s="94"/>
      <c r="N517" s="94"/>
      <c r="O517" s="170"/>
    </row>
    <row r="518" spans="1:15">
      <c r="A518" s="92">
        <v>4006004</v>
      </c>
      <c r="B518" s="92" t="s">
        <v>275</v>
      </c>
      <c r="C518" s="92">
        <v>221</v>
      </c>
      <c r="D518" s="92" t="s">
        <v>276</v>
      </c>
      <c r="E518" s="92">
        <v>124000</v>
      </c>
      <c r="F518" s="92" t="s">
        <v>295</v>
      </c>
      <c r="G518" s="92"/>
      <c r="H518" s="92"/>
      <c r="I518" s="93">
        <v>4482.8</v>
      </c>
      <c r="J518" s="203"/>
      <c r="K518" s="95" t="s">
        <v>154</v>
      </c>
      <c r="L518" s="94"/>
      <c r="M518" s="94"/>
      <c r="N518" s="94"/>
      <c r="O518" s="170"/>
    </row>
    <row r="519" spans="1:15">
      <c r="A519" s="92">
        <v>4006004</v>
      </c>
      <c r="B519" s="92" t="s">
        <v>275</v>
      </c>
      <c r="C519" s="92">
        <v>221</v>
      </c>
      <c r="D519" s="92" t="s">
        <v>276</v>
      </c>
      <c r="E519" s="92">
        <v>124000</v>
      </c>
      <c r="F519" s="92" t="s">
        <v>295</v>
      </c>
      <c r="G519" s="92"/>
      <c r="H519" s="92"/>
      <c r="I519" s="93">
        <v>45259.99</v>
      </c>
      <c r="J519" s="203"/>
      <c r="K519" s="95" t="s">
        <v>154</v>
      </c>
      <c r="L519" s="94"/>
      <c r="M519" s="94"/>
      <c r="N519" s="94"/>
      <c r="O519" s="170"/>
    </row>
    <row r="520" spans="1:15">
      <c r="A520" s="92">
        <v>4006004</v>
      </c>
      <c r="B520" s="92" t="s">
        <v>275</v>
      </c>
      <c r="C520" s="92">
        <v>221</v>
      </c>
      <c r="D520" s="92" t="s">
        <v>276</v>
      </c>
      <c r="E520" s="92">
        <v>124009</v>
      </c>
      <c r="F520" s="92" t="s">
        <v>239</v>
      </c>
      <c r="G520" s="92"/>
      <c r="H520" s="92"/>
      <c r="I520" s="93">
        <v>2500</v>
      </c>
      <c r="J520" s="203"/>
      <c r="K520" s="95" t="s">
        <v>154</v>
      </c>
      <c r="L520" s="94"/>
      <c r="M520" s="94"/>
      <c r="N520" s="94"/>
      <c r="O520" s="170"/>
    </row>
    <row r="521" spans="1:15">
      <c r="A521" s="92">
        <v>4006004</v>
      </c>
      <c r="B521" s="92" t="s">
        <v>275</v>
      </c>
      <c r="C521" s="92">
        <v>221</v>
      </c>
      <c r="D521" s="92" t="s">
        <v>276</v>
      </c>
      <c r="E521" s="92">
        <v>124009</v>
      </c>
      <c r="F521" s="92" t="s">
        <v>239</v>
      </c>
      <c r="G521" s="92"/>
      <c r="H521" s="92"/>
      <c r="I521" s="93">
        <v>696.75</v>
      </c>
      <c r="J521" s="203"/>
      <c r="K521" s="95" t="s">
        <v>154</v>
      </c>
      <c r="L521" s="94"/>
      <c r="M521" s="94"/>
      <c r="N521" s="94"/>
      <c r="O521" s="170"/>
    </row>
    <row r="522" spans="1:15">
      <c r="A522" s="92">
        <v>4006004</v>
      </c>
      <c r="B522" s="92" t="s">
        <v>275</v>
      </c>
      <c r="C522" s="92">
        <v>221</v>
      </c>
      <c r="D522" s="92" t="s">
        <v>276</v>
      </c>
      <c r="E522" s="92">
        <v>124010</v>
      </c>
      <c r="F522" s="92" t="s">
        <v>296</v>
      </c>
      <c r="G522" s="92"/>
      <c r="H522" s="92"/>
      <c r="I522" s="93">
        <v>306</v>
      </c>
      <c r="J522" s="203"/>
      <c r="K522" s="95" t="s">
        <v>154</v>
      </c>
      <c r="L522" s="94"/>
      <c r="M522" s="94"/>
      <c r="N522" s="94"/>
      <c r="O522" s="170"/>
    </row>
    <row r="523" spans="1:15">
      <c r="A523" s="92">
        <v>4006003</v>
      </c>
      <c r="B523" s="92" t="s">
        <v>278</v>
      </c>
      <c r="C523" s="92">
        <v>221</v>
      </c>
      <c r="D523" s="92" t="s">
        <v>276</v>
      </c>
      <c r="E523" s="92">
        <v>125000</v>
      </c>
      <c r="F523" s="92" t="s">
        <v>241</v>
      </c>
      <c r="G523" s="92"/>
      <c r="H523" s="92"/>
      <c r="I523" s="93">
        <v>320.48</v>
      </c>
      <c r="J523" s="203"/>
      <c r="K523" s="95" t="s">
        <v>154</v>
      </c>
      <c r="L523" s="94"/>
      <c r="M523" s="94"/>
      <c r="N523" s="94"/>
      <c r="O523" s="170"/>
    </row>
    <row r="524" spans="1:15">
      <c r="A524" s="92">
        <v>4006003</v>
      </c>
      <c r="B524" s="92" t="s">
        <v>278</v>
      </c>
      <c r="C524" s="92">
        <v>221</v>
      </c>
      <c r="D524" s="92" t="s">
        <v>276</v>
      </c>
      <c r="E524" s="92">
        <v>125000</v>
      </c>
      <c r="F524" s="92" t="s">
        <v>241</v>
      </c>
      <c r="G524" s="92"/>
      <c r="H524" s="92"/>
      <c r="I524" s="93">
        <v>2894.23</v>
      </c>
      <c r="J524" s="203"/>
      <c r="K524" s="95" t="s">
        <v>154</v>
      </c>
      <c r="L524" s="94"/>
      <c r="M524" s="94"/>
      <c r="N524" s="94"/>
      <c r="O524" s="170"/>
    </row>
    <row r="525" spans="1:15">
      <c r="A525" s="92">
        <v>4006004</v>
      </c>
      <c r="B525" s="92" t="s">
        <v>275</v>
      </c>
      <c r="C525" s="92">
        <v>221</v>
      </c>
      <c r="D525" s="92" t="s">
        <v>276</v>
      </c>
      <c r="E525" s="92">
        <v>125000</v>
      </c>
      <c r="F525" s="92" t="s">
        <v>241</v>
      </c>
      <c r="G525" s="92"/>
      <c r="H525" s="92"/>
      <c r="I525" s="93">
        <v>1664.2</v>
      </c>
      <c r="J525" s="203"/>
      <c r="K525" s="95" t="s">
        <v>154</v>
      </c>
      <c r="L525" s="94"/>
      <c r="M525" s="94"/>
      <c r="N525" s="94"/>
      <c r="O525" s="170"/>
    </row>
    <row r="526" spans="1:15">
      <c r="A526" s="92">
        <v>4006003</v>
      </c>
      <c r="B526" s="92" t="s">
        <v>278</v>
      </c>
      <c r="C526" s="92">
        <v>221</v>
      </c>
      <c r="D526" s="92" t="s">
        <v>276</v>
      </c>
      <c r="E526" s="92">
        <v>125000</v>
      </c>
      <c r="F526" s="92" t="s">
        <v>241</v>
      </c>
      <c r="G526" s="92"/>
      <c r="H526" s="92"/>
      <c r="I526" s="93">
        <v>3463.6</v>
      </c>
      <c r="J526" s="203"/>
      <c r="K526" s="95" t="s">
        <v>154</v>
      </c>
      <c r="L526" s="94"/>
      <c r="M526" s="94"/>
      <c r="N526" s="94"/>
      <c r="O526" s="170"/>
    </row>
    <row r="527" spans="1:15">
      <c r="A527" s="92">
        <v>4006003</v>
      </c>
      <c r="B527" s="92" t="s">
        <v>278</v>
      </c>
      <c r="C527" s="92">
        <v>221</v>
      </c>
      <c r="D527" s="92" t="s">
        <v>276</v>
      </c>
      <c r="E527" s="92">
        <v>125000</v>
      </c>
      <c r="F527" s="92" t="s">
        <v>241</v>
      </c>
      <c r="G527" s="92"/>
      <c r="H527" s="92"/>
      <c r="I527" s="93">
        <v>152.72</v>
      </c>
      <c r="J527" s="203"/>
      <c r="K527" s="95" t="s">
        <v>154</v>
      </c>
      <c r="L527" s="94"/>
      <c r="M527" s="94"/>
      <c r="N527" s="94"/>
      <c r="O527" s="170"/>
    </row>
    <row r="528" spans="1:15">
      <c r="A528" s="92">
        <v>4006003</v>
      </c>
      <c r="B528" s="92" t="s">
        <v>278</v>
      </c>
      <c r="C528" s="92">
        <v>221</v>
      </c>
      <c r="D528" s="92" t="s">
        <v>276</v>
      </c>
      <c r="E528" s="92">
        <v>125000</v>
      </c>
      <c r="F528" s="92" t="s">
        <v>241</v>
      </c>
      <c r="G528" s="92"/>
      <c r="H528" s="92"/>
      <c r="I528" s="93">
        <v>5387.56</v>
      </c>
      <c r="J528" s="203"/>
      <c r="K528" s="95" t="s">
        <v>154</v>
      </c>
      <c r="L528" s="94"/>
      <c r="M528" s="94"/>
      <c r="N528" s="94"/>
      <c r="O528" s="170"/>
    </row>
    <row r="529" spans="1:15">
      <c r="A529" s="92">
        <v>4006003</v>
      </c>
      <c r="B529" s="92" t="s">
        <v>278</v>
      </c>
      <c r="C529" s="92">
        <v>221</v>
      </c>
      <c r="D529" s="92" t="s">
        <v>276</v>
      </c>
      <c r="E529" s="92">
        <v>125000</v>
      </c>
      <c r="F529" s="92" t="s">
        <v>241</v>
      </c>
      <c r="G529" s="92"/>
      <c r="H529" s="92"/>
      <c r="I529" s="93">
        <v>2293.36</v>
      </c>
      <c r="J529" s="203"/>
      <c r="K529" s="95" t="s">
        <v>154</v>
      </c>
      <c r="L529" s="94"/>
      <c r="M529" s="94"/>
      <c r="N529" s="94"/>
      <c r="O529" s="170"/>
    </row>
    <row r="530" spans="1:15">
      <c r="A530" s="92">
        <v>4006003</v>
      </c>
      <c r="B530" s="92" t="s">
        <v>278</v>
      </c>
      <c r="C530" s="92">
        <v>221</v>
      </c>
      <c r="D530" s="92" t="s">
        <v>276</v>
      </c>
      <c r="E530" s="92">
        <v>125000</v>
      </c>
      <c r="F530" s="92" t="s">
        <v>241</v>
      </c>
      <c r="G530" s="92"/>
      <c r="H530" s="92"/>
      <c r="I530" s="93">
        <v>10468.34</v>
      </c>
      <c r="J530" s="203"/>
      <c r="K530" s="95" t="s">
        <v>154</v>
      </c>
      <c r="L530" s="94"/>
      <c r="M530" s="94"/>
      <c r="N530" s="94"/>
      <c r="O530" s="170"/>
    </row>
    <row r="531" spans="1:15">
      <c r="A531" s="92">
        <v>4006003</v>
      </c>
      <c r="B531" s="92" t="s">
        <v>278</v>
      </c>
      <c r="C531" s="92">
        <v>221</v>
      </c>
      <c r="D531" s="92" t="s">
        <v>276</v>
      </c>
      <c r="E531" s="92">
        <v>125000</v>
      </c>
      <c r="F531" s="92" t="s">
        <v>241</v>
      </c>
      <c r="G531" s="92"/>
      <c r="H531" s="92"/>
      <c r="I531" s="93">
        <v>2237.9699999999998</v>
      </c>
      <c r="J531" s="203"/>
      <c r="K531" s="95" t="s">
        <v>154</v>
      </c>
      <c r="L531" s="94"/>
      <c r="M531" s="94"/>
      <c r="N531" s="94"/>
      <c r="O531" s="170"/>
    </row>
    <row r="532" spans="1:15">
      <c r="A532" s="92">
        <v>4006003</v>
      </c>
      <c r="B532" s="92" t="s">
        <v>278</v>
      </c>
      <c r="C532" s="92">
        <v>221</v>
      </c>
      <c r="D532" s="92" t="s">
        <v>276</v>
      </c>
      <c r="E532" s="92">
        <v>125000</v>
      </c>
      <c r="F532" s="92" t="s">
        <v>241</v>
      </c>
      <c r="G532" s="92"/>
      <c r="H532" s="92"/>
      <c r="I532" s="93">
        <v>820.51</v>
      </c>
      <c r="J532" s="203"/>
      <c r="K532" s="95" t="s">
        <v>154</v>
      </c>
      <c r="L532" s="94"/>
      <c r="M532" s="94"/>
      <c r="N532" s="94"/>
      <c r="O532" s="170"/>
    </row>
    <row r="533" spans="1:15">
      <c r="A533" s="92">
        <v>4006003</v>
      </c>
      <c r="B533" s="92" t="s">
        <v>278</v>
      </c>
      <c r="C533" s="92">
        <v>221</v>
      </c>
      <c r="D533" s="92" t="s">
        <v>276</v>
      </c>
      <c r="E533" s="92">
        <v>125000</v>
      </c>
      <c r="F533" s="92" t="s">
        <v>241</v>
      </c>
      <c r="G533" s="92"/>
      <c r="H533" s="92"/>
      <c r="I533" s="93">
        <v>5882.53</v>
      </c>
      <c r="J533" s="203"/>
      <c r="K533" s="95" t="s">
        <v>154</v>
      </c>
      <c r="L533" s="94"/>
      <c r="M533" s="94"/>
      <c r="N533" s="94"/>
      <c r="O533" s="170"/>
    </row>
    <row r="534" spans="1:15">
      <c r="A534" s="92">
        <v>4006003</v>
      </c>
      <c r="B534" s="92" t="s">
        <v>278</v>
      </c>
      <c r="C534" s="92">
        <v>221</v>
      </c>
      <c r="D534" s="92" t="s">
        <v>276</v>
      </c>
      <c r="E534" s="92">
        <v>125000</v>
      </c>
      <c r="F534" s="92" t="s">
        <v>241</v>
      </c>
      <c r="G534" s="92"/>
      <c r="H534" s="92"/>
      <c r="I534" s="93">
        <v>-1711.28</v>
      </c>
      <c r="J534" s="203"/>
      <c r="K534" s="95" t="s">
        <v>154</v>
      </c>
      <c r="L534" s="94"/>
      <c r="M534" s="94"/>
      <c r="N534" s="94"/>
      <c r="O534" s="170"/>
    </row>
    <row r="535" spans="1:15">
      <c r="A535" s="92">
        <v>4006004</v>
      </c>
      <c r="B535" s="92" t="s">
        <v>275</v>
      </c>
      <c r="C535" s="92">
        <v>221</v>
      </c>
      <c r="D535" s="92" t="s">
        <v>276</v>
      </c>
      <c r="E535" s="92">
        <v>125000</v>
      </c>
      <c r="F535" s="92" t="s">
        <v>241</v>
      </c>
      <c r="G535" s="92"/>
      <c r="H535" s="92"/>
      <c r="I535" s="93">
        <v>2500</v>
      </c>
      <c r="J535" s="203"/>
      <c r="K535" s="95" t="s">
        <v>154</v>
      </c>
      <c r="L535" s="94"/>
      <c r="M535" s="94"/>
      <c r="N535" s="94"/>
      <c r="O535" s="170"/>
    </row>
    <row r="536" spans="1:15">
      <c r="A536" s="92">
        <v>4006003</v>
      </c>
      <c r="B536" s="92" t="s">
        <v>278</v>
      </c>
      <c r="C536" s="92">
        <v>221</v>
      </c>
      <c r="D536" s="92" t="s">
        <v>276</v>
      </c>
      <c r="E536" s="92">
        <v>125000</v>
      </c>
      <c r="F536" s="92" t="s">
        <v>241</v>
      </c>
      <c r="G536" s="92"/>
      <c r="H536" s="92"/>
      <c r="I536" s="93">
        <v>16146.09</v>
      </c>
      <c r="J536" s="203"/>
      <c r="K536" s="95" t="s">
        <v>154</v>
      </c>
      <c r="L536" s="94"/>
      <c r="M536" s="94"/>
      <c r="N536" s="94"/>
      <c r="O536" s="170"/>
    </row>
    <row r="537" spans="1:15">
      <c r="A537" s="92">
        <v>4006004</v>
      </c>
      <c r="B537" s="92" t="s">
        <v>275</v>
      </c>
      <c r="C537" s="92">
        <v>221</v>
      </c>
      <c r="D537" s="92" t="s">
        <v>276</v>
      </c>
      <c r="E537" s="92">
        <v>125000</v>
      </c>
      <c r="F537" s="92" t="s">
        <v>241</v>
      </c>
      <c r="G537" s="92"/>
      <c r="H537" s="92"/>
      <c r="I537" s="93">
        <v>323.45</v>
      </c>
      <c r="J537" s="203"/>
      <c r="K537" s="95" t="s">
        <v>154</v>
      </c>
      <c r="L537" s="94"/>
      <c r="M537" s="94"/>
      <c r="N537" s="94"/>
      <c r="O537" s="170"/>
    </row>
    <row r="538" spans="1:15">
      <c r="A538" s="92">
        <v>4006008</v>
      </c>
      <c r="B538" s="92" t="s">
        <v>284</v>
      </c>
      <c r="C538" s="92">
        <v>221</v>
      </c>
      <c r="D538" s="92" t="s">
        <v>276</v>
      </c>
      <c r="E538" s="92">
        <v>127001</v>
      </c>
      <c r="F538" s="92" t="s">
        <v>243</v>
      </c>
      <c r="G538" s="92"/>
      <c r="H538" s="92"/>
      <c r="I538" s="93">
        <v>1597.05</v>
      </c>
      <c r="J538" s="203"/>
      <c r="K538" s="95" t="s">
        <v>154</v>
      </c>
      <c r="L538" s="94"/>
      <c r="M538" s="94"/>
      <c r="N538" s="94"/>
      <c r="O538" s="170"/>
    </row>
    <row r="539" spans="1:15">
      <c r="A539" s="92">
        <v>4006004</v>
      </c>
      <c r="B539" s="92" t="s">
        <v>275</v>
      </c>
      <c r="C539" s="92">
        <v>221</v>
      </c>
      <c r="D539" s="92" t="s">
        <v>276</v>
      </c>
      <c r="E539" s="92">
        <v>142900</v>
      </c>
      <c r="F539" s="92" t="s">
        <v>156</v>
      </c>
      <c r="G539" s="92"/>
      <c r="H539" s="92"/>
      <c r="I539" s="93">
        <v>6228.16</v>
      </c>
      <c r="J539" s="203"/>
      <c r="K539" s="95" t="s">
        <v>157</v>
      </c>
      <c r="L539" s="94"/>
      <c r="M539" s="94"/>
      <c r="N539" s="94"/>
      <c r="O539" s="170"/>
    </row>
    <row r="540" spans="1:15">
      <c r="A540" s="92">
        <v>4006004</v>
      </c>
      <c r="B540" s="92" t="s">
        <v>275</v>
      </c>
      <c r="C540" s="92">
        <v>221</v>
      </c>
      <c r="D540" s="92" t="s">
        <v>276</v>
      </c>
      <c r="E540" s="92">
        <v>142900</v>
      </c>
      <c r="F540" s="92" t="s">
        <v>156</v>
      </c>
      <c r="G540" s="92"/>
      <c r="H540" s="92"/>
      <c r="I540" s="93">
        <v>4691.46</v>
      </c>
      <c r="J540" s="203"/>
      <c r="K540" s="95" t="s">
        <v>157</v>
      </c>
      <c r="L540" s="94"/>
      <c r="M540" s="94"/>
      <c r="N540" s="94"/>
      <c r="O540" s="170"/>
    </row>
    <row r="541" spans="1:15">
      <c r="A541" s="92">
        <v>4006004</v>
      </c>
      <c r="B541" s="92" t="s">
        <v>275</v>
      </c>
      <c r="C541" s="92">
        <v>221</v>
      </c>
      <c r="D541" s="92" t="s">
        <v>276</v>
      </c>
      <c r="E541" s="92">
        <v>142900</v>
      </c>
      <c r="F541" s="92" t="s">
        <v>156</v>
      </c>
      <c r="G541" s="92"/>
      <c r="H541" s="92"/>
      <c r="I541" s="93">
        <v>170</v>
      </c>
      <c r="J541" s="203"/>
      <c r="K541" s="95" t="s">
        <v>157</v>
      </c>
      <c r="L541" s="94"/>
      <c r="M541" s="94"/>
      <c r="N541" s="94"/>
      <c r="O541" s="170"/>
    </row>
    <row r="542" spans="1:15">
      <c r="A542" s="92">
        <v>4006004</v>
      </c>
      <c r="B542" s="92" t="s">
        <v>275</v>
      </c>
      <c r="C542" s="92">
        <v>221</v>
      </c>
      <c r="D542" s="92" t="s">
        <v>276</v>
      </c>
      <c r="E542" s="92">
        <v>142900</v>
      </c>
      <c r="F542" s="92" t="s">
        <v>156</v>
      </c>
      <c r="G542" s="92"/>
      <c r="H542" s="92"/>
      <c r="I542" s="93">
        <v>108.26</v>
      </c>
      <c r="J542" s="203"/>
      <c r="K542" s="95" t="s">
        <v>157</v>
      </c>
      <c r="L542" s="94"/>
      <c r="M542" s="94"/>
      <c r="N542" s="94"/>
      <c r="O542" s="170"/>
    </row>
    <row r="543" spans="1:15">
      <c r="A543" s="92">
        <v>4006004</v>
      </c>
      <c r="B543" s="92" t="s">
        <v>275</v>
      </c>
      <c r="C543" s="92">
        <v>221</v>
      </c>
      <c r="D543" s="92" t="s">
        <v>276</v>
      </c>
      <c r="E543" s="92">
        <v>142900</v>
      </c>
      <c r="F543" s="92" t="s">
        <v>156</v>
      </c>
      <c r="G543" s="92"/>
      <c r="H543" s="92"/>
      <c r="I543" s="93">
        <v>450</v>
      </c>
      <c r="J543" s="203"/>
      <c r="K543" s="95" t="s">
        <v>157</v>
      </c>
      <c r="L543" s="94"/>
      <c r="M543" s="94"/>
      <c r="N543" s="94"/>
      <c r="O543" s="170"/>
    </row>
    <row r="544" spans="1:15">
      <c r="A544" s="92">
        <v>4006004</v>
      </c>
      <c r="B544" s="92" t="s">
        <v>275</v>
      </c>
      <c r="C544" s="92">
        <v>221</v>
      </c>
      <c r="D544" s="92" t="s">
        <v>276</v>
      </c>
      <c r="E544" s="92">
        <v>142900</v>
      </c>
      <c r="F544" s="92" t="s">
        <v>156</v>
      </c>
      <c r="G544" s="92"/>
      <c r="H544" s="92"/>
      <c r="I544" s="93">
        <v>707.5</v>
      </c>
      <c r="J544" s="203"/>
      <c r="K544" s="95" t="s">
        <v>157</v>
      </c>
      <c r="L544" s="94"/>
      <c r="M544" s="94"/>
      <c r="N544" s="94"/>
      <c r="O544" s="170"/>
    </row>
    <row r="545" spans="1:15">
      <c r="A545" s="92">
        <v>4006004</v>
      </c>
      <c r="B545" s="92" t="s">
        <v>275</v>
      </c>
      <c r="C545" s="92">
        <v>221</v>
      </c>
      <c r="D545" s="92" t="s">
        <v>276</v>
      </c>
      <c r="E545" s="92">
        <v>142900</v>
      </c>
      <c r="F545" s="92" t="s">
        <v>156</v>
      </c>
      <c r="G545" s="92"/>
      <c r="H545" s="92"/>
      <c r="I545" s="93">
        <v>4594.58</v>
      </c>
      <c r="J545" s="203"/>
      <c r="K545" s="95" t="s">
        <v>157</v>
      </c>
      <c r="L545" s="94"/>
      <c r="M545" s="94"/>
      <c r="N545" s="94"/>
      <c r="O545" s="170"/>
    </row>
    <row r="546" spans="1:15">
      <c r="A546" s="92">
        <v>4006004</v>
      </c>
      <c r="B546" s="92" t="s">
        <v>275</v>
      </c>
      <c r="C546" s="92">
        <v>221</v>
      </c>
      <c r="D546" s="92" t="s">
        <v>276</v>
      </c>
      <c r="E546" s="92">
        <v>142900</v>
      </c>
      <c r="F546" s="92" t="s">
        <v>156</v>
      </c>
      <c r="G546" s="92"/>
      <c r="H546" s="92"/>
      <c r="I546" s="93">
        <v>1973.72</v>
      </c>
      <c r="J546" s="203"/>
      <c r="K546" s="95" t="s">
        <v>157</v>
      </c>
      <c r="L546" s="94"/>
      <c r="M546" s="94"/>
      <c r="N546" s="94"/>
      <c r="O546" s="170"/>
    </row>
    <row r="547" spans="1:15">
      <c r="A547" s="92">
        <v>4006004</v>
      </c>
      <c r="B547" s="92" t="s">
        <v>275</v>
      </c>
      <c r="C547" s="92">
        <v>221</v>
      </c>
      <c r="D547" s="92" t="s">
        <v>276</v>
      </c>
      <c r="E547" s="92">
        <v>142900</v>
      </c>
      <c r="F547" s="92" t="s">
        <v>156</v>
      </c>
      <c r="G547" s="92"/>
      <c r="H547" s="92"/>
      <c r="I547" s="93">
        <v>281.24</v>
      </c>
      <c r="J547" s="203"/>
      <c r="K547" s="95" t="s">
        <v>157</v>
      </c>
      <c r="L547" s="94"/>
      <c r="M547" s="94"/>
      <c r="N547" s="94"/>
      <c r="O547" s="170"/>
    </row>
    <row r="548" spans="1:15">
      <c r="A548" s="92">
        <v>4006004</v>
      </c>
      <c r="B548" s="92" t="s">
        <v>275</v>
      </c>
      <c r="C548" s="92">
        <v>221</v>
      </c>
      <c r="D548" s="92" t="s">
        <v>276</v>
      </c>
      <c r="E548" s="92">
        <v>142900</v>
      </c>
      <c r="F548" s="92" t="s">
        <v>156</v>
      </c>
      <c r="G548" s="92"/>
      <c r="H548" s="92"/>
      <c r="I548" s="93">
        <v>359.29</v>
      </c>
      <c r="J548" s="203"/>
      <c r="K548" s="95" t="s">
        <v>157</v>
      </c>
      <c r="L548" s="94"/>
      <c r="M548" s="94"/>
      <c r="N548" s="94"/>
      <c r="O548" s="170"/>
    </row>
    <row r="549" spans="1:15">
      <c r="A549" s="92">
        <v>4006004</v>
      </c>
      <c r="B549" s="92" t="s">
        <v>275</v>
      </c>
      <c r="C549" s="92">
        <v>221</v>
      </c>
      <c r="D549" s="92" t="s">
        <v>276</v>
      </c>
      <c r="E549" s="92">
        <v>142900</v>
      </c>
      <c r="F549" s="92" t="s">
        <v>156</v>
      </c>
      <c r="G549" s="92"/>
      <c r="H549" s="92"/>
      <c r="I549" s="93">
        <v>295.56</v>
      </c>
      <c r="J549" s="203"/>
      <c r="K549" s="95" t="s">
        <v>157</v>
      </c>
      <c r="L549" s="94"/>
      <c r="M549" s="94"/>
      <c r="N549" s="94"/>
      <c r="O549" s="170"/>
    </row>
    <row r="550" spans="1:15">
      <c r="A550" s="92">
        <v>4006004</v>
      </c>
      <c r="B550" s="92" t="s">
        <v>275</v>
      </c>
      <c r="C550" s="92">
        <v>221</v>
      </c>
      <c r="D550" s="92" t="s">
        <v>276</v>
      </c>
      <c r="E550" s="92">
        <v>142900</v>
      </c>
      <c r="F550" s="92" t="s">
        <v>156</v>
      </c>
      <c r="G550" s="92"/>
      <c r="H550" s="92"/>
      <c r="I550" s="93">
        <v>133.80000000000001</v>
      </c>
      <c r="J550" s="203"/>
      <c r="K550" s="95" t="s">
        <v>157</v>
      </c>
      <c r="L550" s="94"/>
      <c r="M550" s="94"/>
      <c r="N550" s="94"/>
      <c r="O550" s="170"/>
    </row>
    <row r="551" spans="1:15">
      <c r="A551" s="92">
        <v>4006004</v>
      </c>
      <c r="B551" s="92" t="s">
        <v>275</v>
      </c>
      <c r="C551" s="92">
        <v>221</v>
      </c>
      <c r="D551" s="92" t="s">
        <v>276</v>
      </c>
      <c r="E551" s="92">
        <v>142900</v>
      </c>
      <c r="F551" s="92" t="s">
        <v>156</v>
      </c>
      <c r="G551" s="92"/>
      <c r="H551" s="92"/>
      <c r="I551" s="93">
        <v>215.28</v>
      </c>
      <c r="J551" s="203"/>
      <c r="K551" s="95" t="s">
        <v>157</v>
      </c>
      <c r="L551" s="94"/>
      <c r="M551" s="94"/>
      <c r="N551" s="94"/>
      <c r="O551" s="170"/>
    </row>
    <row r="552" spans="1:15">
      <c r="A552" s="92">
        <v>4006004</v>
      </c>
      <c r="B552" s="92" t="s">
        <v>275</v>
      </c>
      <c r="C552" s="92">
        <v>221</v>
      </c>
      <c r="D552" s="92" t="s">
        <v>276</v>
      </c>
      <c r="E552" s="92">
        <v>142900</v>
      </c>
      <c r="F552" s="92" t="s">
        <v>156</v>
      </c>
      <c r="G552" s="92"/>
      <c r="H552" s="92"/>
      <c r="I552" s="93">
        <v>221.26</v>
      </c>
      <c r="J552" s="203"/>
      <c r="K552" s="95" t="s">
        <v>157</v>
      </c>
      <c r="L552" s="94"/>
      <c r="M552" s="94"/>
      <c r="N552" s="94"/>
      <c r="O552" s="170"/>
    </row>
    <row r="553" spans="1:15">
      <c r="A553" s="92">
        <v>4006004</v>
      </c>
      <c r="B553" s="92" t="s">
        <v>275</v>
      </c>
      <c r="C553" s="92">
        <v>221</v>
      </c>
      <c r="D553" s="92" t="s">
        <v>276</v>
      </c>
      <c r="E553" s="92">
        <v>142900</v>
      </c>
      <c r="F553" s="92" t="s">
        <v>156</v>
      </c>
      <c r="G553" s="92"/>
      <c r="H553" s="92"/>
      <c r="I553" s="93">
        <v>197.68</v>
      </c>
      <c r="J553" s="203"/>
      <c r="K553" s="95" t="s">
        <v>157</v>
      </c>
      <c r="L553" s="94"/>
      <c r="M553" s="94"/>
      <c r="N553" s="94"/>
      <c r="O553" s="170"/>
    </row>
    <row r="554" spans="1:15">
      <c r="A554" s="92">
        <v>4006004</v>
      </c>
      <c r="B554" s="92" t="s">
        <v>275</v>
      </c>
      <c r="C554" s="92">
        <v>221</v>
      </c>
      <c r="D554" s="92" t="s">
        <v>276</v>
      </c>
      <c r="E554" s="92">
        <v>142900</v>
      </c>
      <c r="F554" s="92" t="s">
        <v>156</v>
      </c>
      <c r="G554" s="92"/>
      <c r="H554" s="92"/>
      <c r="I554" s="93">
        <v>1185.5</v>
      </c>
      <c r="J554" s="203"/>
      <c r="K554" s="95" t="s">
        <v>157</v>
      </c>
      <c r="L554" s="94"/>
      <c r="M554" s="94"/>
      <c r="N554" s="94"/>
      <c r="O554" s="170"/>
    </row>
    <row r="555" spans="1:15">
      <c r="A555" s="92">
        <v>4006004</v>
      </c>
      <c r="B555" s="92" t="s">
        <v>275</v>
      </c>
      <c r="C555" s="92">
        <v>221</v>
      </c>
      <c r="D555" s="92" t="s">
        <v>276</v>
      </c>
      <c r="E555" s="92">
        <v>142900</v>
      </c>
      <c r="F555" s="92" t="s">
        <v>156</v>
      </c>
      <c r="G555" s="92"/>
      <c r="H555" s="92"/>
      <c r="I555" s="93">
        <v>132.01</v>
      </c>
      <c r="J555" s="203"/>
      <c r="K555" s="95" t="s">
        <v>157</v>
      </c>
      <c r="L555" s="94"/>
      <c r="M555" s="94"/>
      <c r="N555" s="94"/>
      <c r="O555" s="170"/>
    </row>
    <row r="556" spans="1:15">
      <c r="A556" s="92">
        <v>4006004</v>
      </c>
      <c r="B556" s="92" t="s">
        <v>275</v>
      </c>
      <c r="C556" s="92">
        <v>221</v>
      </c>
      <c r="D556" s="92" t="s">
        <v>276</v>
      </c>
      <c r="E556" s="92">
        <v>142900</v>
      </c>
      <c r="F556" s="92" t="s">
        <v>156</v>
      </c>
      <c r="G556" s="92"/>
      <c r="H556" s="92"/>
      <c r="I556" s="93">
        <v>264.52</v>
      </c>
      <c r="J556" s="203"/>
      <c r="K556" s="95" t="s">
        <v>157</v>
      </c>
      <c r="L556" s="94"/>
      <c r="M556" s="94"/>
      <c r="N556" s="94"/>
      <c r="O556" s="170"/>
    </row>
    <row r="557" spans="1:15">
      <c r="A557" s="92">
        <v>4006004</v>
      </c>
      <c r="B557" s="92" t="s">
        <v>275</v>
      </c>
      <c r="C557" s="92">
        <v>221</v>
      </c>
      <c r="D557" s="92" t="s">
        <v>276</v>
      </c>
      <c r="E557" s="92">
        <v>142900</v>
      </c>
      <c r="F557" s="92" t="s">
        <v>156</v>
      </c>
      <c r="G557" s="92"/>
      <c r="H557" s="92"/>
      <c r="I557" s="93">
        <v>5391.83</v>
      </c>
      <c r="J557" s="203"/>
      <c r="K557" s="95" t="s">
        <v>157</v>
      </c>
      <c r="L557" s="94"/>
      <c r="M557" s="94"/>
      <c r="N557" s="94"/>
      <c r="O557" s="170"/>
    </row>
    <row r="558" spans="1:15">
      <c r="A558" s="92">
        <v>4006004</v>
      </c>
      <c r="B558" s="92" t="s">
        <v>275</v>
      </c>
      <c r="C558" s="92">
        <v>221</v>
      </c>
      <c r="D558" s="92" t="s">
        <v>276</v>
      </c>
      <c r="E558" s="92">
        <v>142900</v>
      </c>
      <c r="F558" s="92" t="s">
        <v>156</v>
      </c>
      <c r="G558" s="92"/>
      <c r="H558" s="92"/>
      <c r="I558" s="93">
        <v>554.25</v>
      </c>
      <c r="J558" s="203"/>
      <c r="K558" s="95" t="s">
        <v>157</v>
      </c>
      <c r="L558" s="94"/>
      <c r="M558" s="94"/>
      <c r="N558" s="94"/>
      <c r="O558" s="170"/>
    </row>
    <row r="559" spans="1:15">
      <c r="A559" s="92">
        <v>4006004</v>
      </c>
      <c r="B559" s="92" t="s">
        <v>275</v>
      </c>
      <c r="C559" s="92">
        <v>221</v>
      </c>
      <c r="D559" s="92" t="s">
        <v>276</v>
      </c>
      <c r="E559" s="92">
        <v>142900</v>
      </c>
      <c r="F559" s="92" t="s">
        <v>156</v>
      </c>
      <c r="G559" s="92"/>
      <c r="H559" s="92"/>
      <c r="I559" s="93">
        <v>946</v>
      </c>
      <c r="J559" s="203"/>
      <c r="K559" s="95" t="s">
        <v>157</v>
      </c>
      <c r="L559" s="94"/>
      <c r="M559" s="94"/>
      <c r="N559" s="94"/>
      <c r="O559" s="170"/>
    </row>
    <row r="560" spans="1:15">
      <c r="A560" s="92">
        <v>4006004</v>
      </c>
      <c r="B560" s="92" t="s">
        <v>275</v>
      </c>
      <c r="C560" s="92">
        <v>221</v>
      </c>
      <c r="D560" s="92" t="s">
        <v>276</v>
      </c>
      <c r="E560" s="92">
        <v>142900</v>
      </c>
      <c r="F560" s="92" t="s">
        <v>156</v>
      </c>
      <c r="G560" s="92"/>
      <c r="H560" s="92"/>
      <c r="I560" s="93">
        <v>7669.86</v>
      </c>
      <c r="J560" s="203"/>
      <c r="K560" s="95" t="s">
        <v>157</v>
      </c>
      <c r="L560" s="94"/>
      <c r="M560" s="94"/>
      <c r="N560" s="94"/>
      <c r="O560" s="170"/>
    </row>
    <row r="561" spans="1:15">
      <c r="A561" s="92">
        <v>4006004</v>
      </c>
      <c r="B561" s="92" t="s">
        <v>275</v>
      </c>
      <c r="C561" s="92">
        <v>221</v>
      </c>
      <c r="D561" s="92" t="s">
        <v>276</v>
      </c>
      <c r="E561" s="92">
        <v>142900</v>
      </c>
      <c r="F561" s="92" t="s">
        <v>156</v>
      </c>
      <c r="G561" s="92"/>
      <c r="H561" s="92"/>
      <c r="I561" s="93">
        <v>265</v>
      </c>
      <c r="J561" s="203"/>
      <c r="K561" s="95" t="s">
        <v>157</v>
      </c>
      <c r="L561" s="94"/>
      <c r="M561" s="94"/>
      <c r="N561" s="94"/>
      <c r="O561" s="170"/>
    </row>
    <row r="562" spans="1:15">
      <c r="A562" s="92">
        <v>4006004</v>
      </c>
      <c r="B562" s="92" t="s">
        <v>275</v>
      </c>
      <c r="C562" s="92">
        <v>221</v>
      </c>
      <c r="D562" s="92" t="s">
        <v>276</v>
      </c>
      <c r="E562" s="92">
        <v>142900</v>
      </c>
      <c r="F562" s="92" t="s">
        <v>156</v>
      </c>
      <c r="G562" s="92"/>
      <c r="H562" s="92"/>
      <c r="I562" s="93">
        <v>278.83</v>
      </c>
      <c r="J562" s="203"/>
      <c r="K562" s="95" t="s">
        <v>157</v>
      </c>
      <c r="L562" s="94"/>
      <c r="M562" s="94"/>
      <c r="N562" s="94"/>
      <c r="O562" s="170"/>
    </row>
    <row r="563" spans="1:15">
      <c r="A563" s="92">
        <v>4006004</v>
      </c>
      <c r="B563" s="92" t="s">
        <v>275</v>
      </c>
      <c r="C563" s="92">
        <v>221</v>
      </c>
      <c r="D563" s="92" t="s">
        <v>276</v>
      </c>
      <c r="E563" s="92">
        <v>142900</v>
      </c>
      <c r="F563" s="92" t="s">
        <v>156</v>
      </c>
      <c r="G563" s="92"/>
      <c r="H563" s="92"/>
      <c r="I563" s="93">
        <v>729.25</v>
      </c>
      <c r="J563" s="203"/>
      <c r="K563" s="95" t="s">
        <v>157</v>
      </c>
      <c r="L563" s="94"/>
      <c r="M563" s="94"/>
      <c r="N563" s="94"/>
      <c r="O563" s="170"/>
    </row>
    <row r="564" spans="1:15">
      <c r="A564" s="92">
        <v>4006004</v>
      </c>
      <c r="B564" s="92" t="s">
        <v>275</v>
      </c>
      <c r="C564" s="92">
        <v>221</v>
      </c>
      <c r="D564" s="92" t="s">
        <v>276</v>
      </c>
      <c r="E564" s="92">
        <v>142900</v>
      </c>
      <c r="F564" s="92" t="s">
        <v>156</v>
      </c>
      <c r="G564" s="92"/>
      <c r="H564" s="92"/>
      <c r="I564" s="93">
        <v>27.6</v>
      </c>
      <c r="J564" s="203"/>
      <c r="K564" s="95" t="s">
        <v>157</v>
      </c>
      <c r="L564" s="94"/>
      <c r="M564" s="94"/>
      <c r="N564" s="94"/>
      <c r="O564" s="170"/>
    </row>
    <row r="565" spans="1:15">
      <c r="A565" s="92">
        <v>4006004</v>
      </c>
      <c r="B565" s="92" t="s">
        <v>275</v>
      </c>
      <c r="C565" s="92">
        <v>221</v>
      </c>
      <c r="D565" s="92" t="s">
        <v>276</v>
      </c>
      <c r="E565" s="92">
        <v>142900</v>
      </c>
      <c r="F565" s="92" t="s">
        <v>156</v>
      </c>
      <c r="G565" s="92"/>
      <c r="H565" s="92"/>
      <c r="I565" s="93">
        <v>989.5</v>
      </c>
      <c r="J565" s="203"/>
      <c r="K565" s="95" t="s">
        <v>157</v>
      </c>
      <c r="L565" s="94"/>
      <c r="M565" s="94"/>
      <c r="N565" s="94"/>
      <c r="O565" s="170"/>
    </row>
    <row r="566" spans="1:15">
      <c r="A566" s="92">
        <v>4006004</v>
      </c>
      <c r="B566" s="92" t="s">
        <v>275</v>
      </c>
      <c r="C566" s="92">
        <v>221</v>
      </c>
      <c r="D566" s="92" t="s">
        <v>276</v>
      </c>
      <c r="E566" s="92">
        <v>142900</v>
      </c>
      <c r="F566" s="92" t="s">
        <v>156</v>
      </c>
      <c r="G566" s="92"/>
      <c r="H566" s="92"/>
      <c r="I566" s="93">
        <v>1514.38</v>
      </c>
      <c r="J566" s="203"/>
      <c r="K566" s="95" t="s">
        <v>157</v>
      </c>
      <c r="L566" s="94"/>
      <c r="M566" s="94"/>
      <c r="N566" s="94"/>
      <c r="O566" s="170"/>
    </row>
    <row r="567" spans="1:15">
      <c r="A567" s="92">
        <v>4006004</v>
      </c>
      <c r="B567" s="92" t="s">
        <v>275</v>
      </c>
      <c r="C567" s="92">
        <v>221</v>
      </c>
      <c r="D567" s="92" t="s">
        <v>276</v>
      </c>
      <c r="E567" s="92">
        <v>142900</v>
      </c>
      <c r="F567" s="92" t="s">
        <v>156</v>
      </c>
      <c r="G567" s="92"/>
      <c r="H567" s="92"/>
      <c r="I567" s="93">
        <v>5374.22</v>
      </c>
      <c r="J567" s="203"/>
      <c r="K567" s="95" t="s">
        <v>157</v>
      </c>
      <c r="L567" s="94"/>
      <c r="M567" s="94"/>
      <c r="N567" s="94"/>
      <c r="O567" s="170"/>
    </row>
    <row r="568" spans="1:15">
      <c r="A568" s="92">
        <v>4006004</v>
      </c>
      <c r="B568" s="92" t="s">
        <v>275</v>
      </c>
      <c r="C568" s="92">
        <v>221</v>
      </c>
      <c r="D568" s="92" t="s">
        <v>276</v>
      </c>
      <c r="E568" s="92">
        <v>142900</v>
      </c>
      <c r="F568" s="92" t="s">
        <v>156</v>
      </c>
      <c r="G568" s="92"/>
      <c r="H568" s="92"/>
      <c r="I568" s="93">
        <v>716.3</v>
      </c>
      <c r="J568" s="203"/>
      <c r="K568" s="95" t="s">
        <v>157</v>
      </c>
      <c r="L568" s="94"/>
      <c r="M568" s="94"/>
      <c r="N568" s="94"/>
      <c r="O568" s="170"/>
    </row>
    <row r="569" spans="1:15">
      <c r="A569" s="92">
        <v>4006008</v>
      </c>
      <c r="B569" s="92" t="s">
        <v>284</v>
      </c>
      <c r="C569" s="92">
        <v>221</v>
      </c>
      <c r="D569" s="92" t="s">
        <v>276</v>
      </c>
      <c r="E569" s="92">
        <v>142900</v>
      </c>
      <c r="F569" s="92" t="s">
        <v>156</v>
      </c>
      <c r="G569" s="92"/>
      <c r="H569" s="92"/>
      <c r="I569" s="93">
        <v>886.05</v>
      </c>
      <c r="J569" s="203"/>
      <c r="K569" s="95" t="s">
        <v>157</v>
      </c>
      <c r="L569" s="94"/>
      <c r="M569" s="94"/>
      <c r="N569" s="94"/>
      <c r="O569" s="170"/>
    </row>
    <row r="570" spans="1:15">
      <c r="A570" s="92">
        <v>4006008</v>
      </c>
      <c r="B570" s="92" t="s">
        <v>284</v>
      </c>
      <c r="C570" s="92">
        <v>221</v>
      </c>
      <c r="D570" s="92" t="s">
        <v>276</v>
      </c>
      <c r="E570" s="92">
        <v>142900</v>
      </c>
      <c r="F570" s="92" t="s">
        <v>156</v>
      </c>
      <c r="G570" s="92"/>
      <c r="H570" s="92"/>
      <c r="I570" s="93">
        <v>146.44</v>
      </c>
      <c r="J570" s="203"/>
      <c r="K570" s="95" t="s">
        <v>157</v>
      </c>
      <c r="L570" s="94"/>
      <c r="M570" s="94"/>
      <c r="N570" s="94"/>
      <c r="O570" s="170"/>
    </row>
    <row r="571" spans="1:15">
      <c r="A571" s="92">
        <v>4006008</v>
      </c>
      <c r="B571" s="92" t="s">
        <v>284</v>
      </c>
      <c r="C571" s="92">
        <v>221</v>
      </c>
      <c r="D571" s="92" t="s">
        <v>276</v>
      </c>
      <c r="E571" s="92">
        <v>142900</v>
      </c>
      <c r="F571" s="92" t="s">
        <v>156</v>
      </c>
      <c r="G571" s="92"/>
      <c r="H571" s="92"/>
      <c r="I571" s="93">
        <v>1119.03</v>
      </c>
      <c r="J571" s="203"/>
      <c r="K571" s="95" t="s">
        <v>157</v>
      </c>
      <c r="L571" s="94"/>
      <c r="M571" s="94"/>
      <c r="N571" s="94"/>
      <c r="O571" s="170"/>
    </row>
    <row r="572" spans="1:15">
      <c r="A572" s="92">
        <v>4006008</v>
      </c>
      <c r="B572" s="92" t="s">
        <v>284</v>
      </c>
      <c r="C572" s="92">
        <v>221</v>
      </c>
      <c r="D572" s="92" t="s">
        <v>276</v>
      </c>
      <c r="E572" s="92">
        <v>142900</v>
      </c>
      <c r="F572" s="92" t="s">
        <v>156</v>
      </c>
      <c r="G572" s="92"/>
      <c r="H572" s="92"/>
      <c r="I572" s="93">
        <v>752.78</v>
      </c>
      <c r="J572" s="203"/>
      <c r="K572" s="95" t="s">
        <v>157</v>
      </c>
      <c r="L572" s="94"/>
      <c r="M572" s="94"/>
      <c r="N572" s="94"/>
      <c r="O572" s="170"/>
    </row>
    <row r="573" spans="1:15">
      <c r="A573" s="92">
        <v>4006008</v>
      </c>
      <c r="B573" s="92" t="s">
        <v>284</v>
      </c>
      <c r="C573" s="92">
        <v>221</v>
      </c>
      <c r="D573" s="92" t="s">
        <v>276</v>
      </c>
      <c r="E573" s="92">
        <v>142900</v>
      </c>
      <c r="F573" s="92" t="s">
        <v>156</v>
      </c>
      <c r="G573" s="92"/>
      <c r="H573" s="92"/>
      <c r="I573" s="93">
        <v>356.98</v>
      </c>
      <c r="J573" s="203"/>
      <c r="K573" s="95" t="s">
        <v>157</v>
      </c>
      <c r="L573" s="94"/>
      <c r="M573" s="94"/>
      <c r="N573" s="94"/>
      <c r="O573" s="170"/>
    </row>
    <row r="574" spans="1:15">
      <c r="A574" s="92">
        <v>4006008</v>
      </c>
      <c r="B574" s="92" t="s">
        <v>284</v>
      </c>
      <c r="C574" s="92">
        <v>221</v>
      </c>
      <c r="D574" s="92" t="s">
        <v>276</v>
      </c>
      <c r="E574" s="92">
        <v>142900</v>
      </c>
      <c r="F574" s="92" t="s">
        <v>156</v>
      </c>
      <c r="G574" s="92"/>
      <c r="H574" s="92"/>
      <c r="I574" s="93">
        <v>303.17</v>
      </c>
      <c r="J574" s="203"/>
      <c r="K574" s="95" t="s">
        <v>157</v>
      </c>
      <c r="L574" s="94"/>
      <c r="M574" s="94"/>
      <c r="N574" s="94"/>
      <c r="O574" s="170"/>
    </row>
    <row r="575" spans="1:15">
      <c r="A575" s="92">
        <v>4006008</v>
      </c>
      <c r="B575" s="92" t="s">
        <v>284</v>
      </c>
      <c r="C575" s="92">
        <v>221</v>
      </c>
      <c r="D575" s="92" t="s">
        <v>276</v>
      </c>
      <c r="E575" s="92">
        <v>142900</v>
      </c>
      <c r="F575" s="92" t="s">
        <v>156</v>
      </c>
      <c r="G575" s="92"/>
      <c r="H575" s="92"/>
      <c r="I575" s="93">
        <v>254.21</v>
      </c>
      <c r="J575" s="203"/>
      <c r="K575" s="95" t="s">
        <v>157</v>
      </c>
      <c r="L575" s="94"/>
      <c r="M575" s="94"/>
      <c r="N575" s="94"/>
      <c r="O575" s="170"/>
    </row>
    <row r="576" spans="1:15">
      <c r="A576" s="92">
        <v>4006008</v>
      </c>
      <c r="B576" s="92" t="s">
        <v>284</v>
      </c>
      <c r="C576" s="92">
        <v>221</v>
      </c>
      <c r="D576" s="92" t="s">
        <v>276</v>
      </c>
      <c r="E576" s="92">
        <v>142900</v>
      </c>
      <c r="F576" s="92" t="s">
        <v>156</v>
      </c>
      <c r="G576" s="92"/>
      <c r="H576" s="92"/>
      <c r="I576" s="93">
        <v>211.84</v>
      </c>
      <c r="J576" s="203"/>
      <c r="K576" s="95" t="s">
        <v>157</v>
      </c>
      <c r="L576" s="94"/>
      <c r="M576" s="94"/>
      <c r="N576" s="94"/>
      <c r="O576" s="170"/>
    </row>
    <row r="577" spans="1:15">
      <c r="A577" s="92">
        <v>4006004</v>
      </c>
      <c r="B577" s="92" t="s">
        <v>275</v>
      </c>
      <c r="C577" s="92">
        <v>221</v>
      </c>
      <c r="D577" s="92" t="s">
        <v>276</v>
      </c>
      <c r="E577" s="92">
        <v>142900</v>
      </c>
      <c r="F577" s="92" t="s">
        <v>156</v>
      </c>
      <c r="G577" s="92"/>
      <c r="H577" s="92"/>
      <c r="I577" s="93">
        <v>136.74</v>
      </c>
      <c r="J577" s="203"/>
      <c r="K577" s="95" t="s">
        <v>157</v>
      </c>
      <c r="L577" s="94"/>
      <c r="M577" s="94"/>
      <c r="N577" s="94"/>
      <c r="O577" s="170"/>
    </row>
    <row r="578" spans="1:15">
      <c r="A578" s="92">
        <v>4006004</v>
      </c>
      <c r="B578" s="92" t="s">
        <v>275</v>
      </c>
      <c r="C578" s="92">
        <v>221</v>
      </c>
      <c r="D578" s="92" t="s">
        <v>276</v>
      </c>
      <c r="E578" s="92">
        <v>142900</v>
      </c>
      <c r="F578" s="92" t="s">
        <v>156</v>
      </c>
      <c r="G578" s="92"/>
      <c r="H578" s="92"/>
      <c r="I578" s="93">
        <v>336.99</v>
      </c>
      <c r="J578" s="203"/>
      <c r="K578" s="95" t="s">
        <v>157</v>
      </c>
      <c r="L578" s="94"/>
      <c r="M578" s="94"/>
      <c r="N578" s="94"/>
      <c r="O578" s="170"/>
    </row>
    <row r="579" spans="1:15">
      <c r="A579" s="92">
        <v>4006004</v>
      </c>
      <c r="B579" s="92" t="s">
        <v>275</v>
      </c>
      <c r="C579" s="92">
        <v>221</v>
      </c>
      <c r="D579" s="92" t="s">
        <v>276</v>
      </c>
      <c r="E579" s="92">
        <v>142900</v>
      </c>
      <c r="F579" s="92" t="s">
        <v>156</v>
      </c>
      <c r="G579" s="92"/>
      <c r="H579" s="92"/>
      <c r="I579" s="93">
        <v>562.53</v>
      </c>
      <c r="J579" s="203"/>
      <c r="K579" s="95" t="s">
        <v>157</v>
      </c>
      <c r="L579" s="94"/>
      <c r="M579" s="94"/>
      <c r="N579" s="94"/>
      <c r="O579" s="170"/>
    </row>
    <row r="580" spans="1:15">
      <c r="A580" s="92">
        <v>4006003</v>
      </c>
      <c r="B580" s="92" t="s">
        <v>278</v>
      </c>
      <c r="C580" s="92">
        <v>221</v>
      </c>
      <c r="D580" s="92" t="s">
        <v>276</v>
      </c>
      <c r="E580" s="92">
        <v>142900</v>
      </c>
      <c r="F580" s="92" t="s">
        <v>156</v>
      </c>
      <c r="G580" s="92"/>
      <c r="H580" s="92"/>
      <c r="I580" s="93">
        <v>80.12</v>
      </c>
      <c r="J580" s="203"/>
      <c r="K580" s="95" t="s">
        <v>157</v>
      </c>
      <c r="L580" s="94"/>
      <c r="M580" s="94"/>
      <c r="N580" s="94"/>
      <c r="O580" s="170"/>
    </row>
    <row r="581" spans="1:15">
      <c r="A581" s="92">
        <v>4006003</v>
      </c>
      <c r="B581" s="92" t="s">
        <v>278</v>
      </c>
      <c r="C581" s="92">
        <v>221</v>
      </c>
      <c r="D581" s="92" t="s">
        <v>276</v>
      </c>
      <c r="E581" s="92">
        <v>142900</v>
      </c>
      <c r="F581" s="92" t="s">
        <v>156</v>
      </c>
      <c r="G581" s="92"/>
      <c r="H581" s="92"/>
      <c r="I581" s="93">
        <v>723.56</v>
      </c>
      <c r="J581" s="203"/>
      <c r="K581" s="95" t="s">
        <v>157</v>
      </c>
      <c r="L581" s="94"/>
      <c r="M581" s="94"/>
      <c r="N581" s="94"/>
      <c r="O581" s="170"/>
    </row>
    <row r="582" spans="1:15">
      <c r="A582" s="92">
        <v>4006004</v>
      </c>
      <c r="B582" s="92" t="s">
        <v>275</v>
      </c>
      <c r="C582" s="92">
        <v>221</v>
      </c>
      <c r="D582" s="92" t="s">
        <v>276</v>
      </c>
      <c r="E582" s="92">
        <v>142900</v>
      </c>
      <c r="F582" s="92" t="s">
        <v>156</v>
      </c>
      <c r="G582" s="92"/>
      <c r="H582" s="92"/>
      <c r="I582" s="93">
        <v>116.24</v>
      </c>
      <c r="J582" s="203"/>
      <c r="K582" s="95" t="s">
        <v>157</v>
      </c>
      <c r="L582" s="94"/>
      <c r="M582" s="94"/>
      <c r="N582" s="94"/>
      <c r="O582" s="170"/>
    </row>
    <row r="583" spans="1:15">
      <c r="A583" s="92">
        <v>4006004</v>
      </c>
      <c r="B583" s="92" t="s">
        <v>275</v>
      </c>
      <c r="C583" s="92">
        <v>221</v>
      </c>
      <c r="D583" s="92" t="s">
        <v>276</v>
      </c>
      <c r="E583" s="92">
        <v>142900</v>
      </c>
      <c r="F583" s="92" t="s">
        <v>156</v>
      </c>
      <c r="G583" s="92"/>
      <c r="H583" s="92"/>
      <c r="I583" s="93">
        <v>6514.54</v>
      </c>
      <c r="J583" s="203"/>
      <c r="K583" s="95" t="s">
        <v>157</v>
      </c>
      <c r="L583" s="94"/>
      <c r="M583" s="94"/>
      <c r="N583" s="94"/>
      <c r="O583" s="170"/>
    </row>
    <row r="584" spans="1:15">
      <c r="A584" s="92">
        <v>4006004</v>
      </c>
      <c r="B584" s="92" t="s">
        <v>275</v>
      </c>
      <c r="C584" s="92">
        <v>221</v>
      </c>
      <c r="D584" s="92" t="s">
        <v>276</v>
      </c>
      <c r="E584" s="92">
        <v>142900</v>
      </c>
      <c r="F584" s="92" t="s">
        <v>156</v>
      </c>
      <c r="G584" s="92"/>
      <c r="H584" s="92"/>
      <c r="I584" s="93">
        <v>359.29</v>
      </c>
      <c r="J584" s="203"/>
      <c r="K584" s="95" t="s">
        <v>157</v>
      </c>
      <c r="L584" s="94"/>
      <c r="M584" s="94"/>
      <c r="N584" s="94"/>
      <c r="O584" s="170"/>
    </row>
    <row r="585" spans="1:15">
      <c r="A585" s="92">
        <v>4006004</v>
      </c>
      <c r="B585" s="92" t="s">
        <v>275</v>
      </c>
      <c r="C585" s="92">
        <v>221</v>
      </c>
      <c r="D585" s="92" t="s">
        <v>276</v>
      </c>
      <c r="E585" s="92">
        <v>142900</v>
      </c>
      <c r="F585" s="92" t="s">
        <v>156</v>
      </c>
      <c r="G585" s="92"/>
      <c r="H585" s="92"/>
      <c r="I585" s="93">
        <v>1763.63</v>
      </c>
      <c r="J585" s="203"/>
      <c r="K585" s="95" t="s">
        <v>157</v>
      </c>
      <c r="L585" s="94"/>
      <c r="M585" s="94"/>
      <c r="N585" s="94"/>
      <c r="O585" s="170"/>
    </row>
    <row r="586" spans="1:15">
      <c r="A586" s="92">
        <v>4006004</v>
      </c>
      <c r="B586" s="92" t="s">
        <v>275</v>
      </c>
      <c r="C586" s="92">
        <v>221</v>
      </c>
      <c r="D586" s="92" t="s">
        <v>276</v>
      </c>
      <c r="E586" s="92">
        <v>142900</v>
      </c>
      <c r="F586" s="92" t="s">
        <v>156</v>
      </c>
      <c r="G586" s="92"/>
      <c r="H586" s="92"/>
      <c r="I586" s="93">
        <v>281.24</v>
      </c>
      <c r="J586" s="203"/>
      <c r="K586" s="95" t="s">
        <v>157</v>
      </c>
      <c r="L586" s="94"/>
      <c r="M586" s="94"/>
      <c r="N586" s="94"/>
      <c r="O586" s="170"/>
    </row>
    <row r="587" spans="1:15">
      <c r="A587" s="92">
        <v>4006004</v>
      </c>
      <c r="B587" s="92" t="s">
        <v>275</v>
      </c>
      <c r="C587" s="92">
        <v>221</v>
      </c>
      <c r="D587" s="92" t="s">
        <v>276</v>
      </c>
      <c r="E587" s="92">
        <v>142900</v>
      </c>
      <c r="F587" s="92" t="s">
        <v>156</v>
      </c>
      <c r="G587" s="92"/>
      <c r="H587" s="92"/>
      <c r="I587" s="93">
        <v>295.56</v>
      </c>
      <c r="J587" s="203"/>
      <c r="K587" s="95" t="s">
        <v>157</v>
      </c>
      <c r="L587" s="94"/>
      <c r="M587" s="94"/>
      <c r="N587" s="94"/>
      <c r="O587" s="170"/>
    </row>
    <row r="588" spans="1:15">
      <c r="A588" s="92">
        <v>4006004</v>
      </c>
      <c r="B588" s="92" t="s">
        <v>275</v>
      </c>
      <c r="C588" s="92">
        <v>221</v>
      </c>
      <c r="D588" s="92" t="s">
        <v>276</v>
      </c>
      <c r="E588" s="92">
        <v>142900</v>
      </c>
      <c r="F588" s="92" t="s">
        <v>156</v>
      </c>
      <c r="G588" s="92"/>
      <c r="H588" s="92"/>
      <c r="I588" s="93">
        <v>487.82</v>
      </c>
      <c r="J588" s="203"/>
      <c r="K588" s="95" t="s">
        <v>157</v>
      </c>
      <c r="L588" s="94"/>
      <c r="M588" s="94"/>
      <c r="N588" s="94"/>
      <c r="O588" s="170"/>
    </row>
    <row r="589" spans="1:15">
      <c r="A589" s="92">
        <v>4006004</v>
      </c>
      <c r="B589" s="92" t="s">
        <v>275</v>
      </c>
      <c r="C589" s="92">
        <v>221</v>
      </c>
      <c r="D589" s="92" t="s">
        <v>276</v>
      </c>
      <c r="E589" s="92">
        <v>142900</v>
      </c>
      <c r="F589" s="92" t="s">
        <v>156</v>
      </c>
      <c r="G589" s="92"/>
      <c r="H589" s="92"/>
      <c r="I589" s="93">
        <v>1937</v>
      </c>
      <c r="J589" s="203"/>
      <c r="K589" s="95" t="s">
        <v>157</v>
      </c>
      <c r="L589" s="94"/>
      <c r="M589" s="94"/>
      <c r="N589" s="94"/>
      <c r="O589" s="170"/>
    </row>
    <row r="590" spans="1:15">
      <c r="A590" s="92">
        <v>4006004</v>
      </c>
      <c r="B590" s="92" t="s">
        <v>275</v>
      </c>
      <c r="C590" s="92">
        <v>221</v>
      </c>
      <c r="D590" s="92" t="s">
        <v>276</v>
      </c>
      <c r="E590" s="92">
        <v>142900</v>
      </c>
      <c r="F590" s="92" t="s">
        <v>156</v>
      </c>
      <c r="G590" s="92"/>
      <c r="H590" s="92"/>
      <c r="I590" s="93">
        <v>200.01</v>
      </c>
      <c r="J590" s="203"/>
      <c r="K590" s="95" t="s">
        <v>157</v>
      </c>
      <c r="L590" s="94"/>
      <c r="M590" s="94"/>
      <c r="N590" s="94"/>
      <c r="O590" s="170"/>
    </row>
    <row r="591" spans="1:15">
      <c r="A591" s="92">
        <v>4006004</v>
      </c>
      <c r="B591" s="92" t="s">
        <v>275</v>
      </c>
      <c r="C591" s="92">
        <v>221</v>
      </c>
      <c r="D591" s="92" t="s">
        <v>276</v>
      </c>
      <c r="E591" s="92">
        <v>142900</v>
      </c>
      <c r="F591" s="92" t="s">
        <v>156</v>
      </c>
      <c r="G591" s="92"/>
      <c r="H591" s="92"/>
      <c r="I591" s="93">
        <v>554.25</v>
      </c>
      <c r="J591" s="203"/>
      <c r="K591" s="95" t="s">
        <v>157</v>
      </c>
      <c r="L591" s="94"/>
      <c r="M591" s="94"/>
      <c r="N591" s="94"/>
      <c r="O591" s="170"/>
    </row>
    <row r="592" spans="1:15">
      <c r="A592" s="92">
        <v>4006004</v>
      </c>
      <c r="B592" s="92" t="s">
        <v>275</v>
      </c>
      <c r="C592" s="92">
        <v>221</v>
      </c>
      <c r="D592" s="92" t="s">
        <v>276</v>
      </c>
      <c r="E592" s="92">
        <v>142900</v>
      </c>
      <c r="F592" s="92" t="s">
        <v>156</v>
      </c>
      <c r="G592" s="92"/>
      <c r="H592" s="92"/>
      <c r="I592" s="93">
        <v>4254.32</v>
      </c>
      <c r="J592" s="203"/>
      <c r="K592" s="95" t="s">
        <v>157</v>
      </c>
      <c r="L592" s="94"/>
      <c r="M592" s="94"/>
      <c r="N592" s="94"/>
      <c r="O592" s="170"/>
    </row>
    <row r="593" spans="1:15">
      <c r="A593" s="92">
        <v>4006004</v>
      </c>
      <c r="B593" s="92" t="s">
        <v>275</v>
      </c>
      <c r="C593" s="92">
        <v>221</v>
      </c>
      <c r="D593" s="92" t="s">
        <v>276</v>
      </c>
      <c r="E593" s="92">
        <v>142900</v>
      </c>
      <c r="F593" s="92" t="s">
        <v>156</v>
      </c>
      <c r="G593" s="92"/>
      <c r="H593" s="92"/>
      <c r="I593" s="93">
        <v>989.5</v>
      </c>
      <c r="J593" s="203"/>
      <c r="K593" s="95" t="s">
        <v>157</v>
      </c>
      <c r="L593" s="94"/>
      <c r="M593" s="94"/>
      <c r="N593" s="94"/>
      <c r="O593" s="170"/>
    </row>
    <row r="594" spans="1:15">
      <c r="A594" s="92">
        <v>4006004</v>
      </c>
      <c r="B594" s="92" t="s">
        <v>275</v>
      </c>
      <c r="C594" s="92">
        <v>221</v>
      </c>
      <c r="D594" s="92" t="s">
        <v>276</v>
      </c>
      <c r="E594" s="92">
        <v>142900</v>
      </c>
      <c r="F594" s="92" t="s">
        <v>156</v>
      </c>
      <c r="G594" s="92"/>
      <c r="H594" s="92"/>
      <c r="I594" s="93">
        <v>946</v>
      </c>
      <c r="J594" s="203"/>
      <c r="K594" s="95" t="s">
        <v>157</v>
      </c>
      <c r="L594" s="94"/>
      <c r="M594" s="94"/>
      <c r="N594" s="94"/>
      <c r="O594" s="170"/>
    </row>
    <row r="595" spans="1:15">
      <c r="A595" s="92">
        <v>4006004</v>
      </c>
      <c r="B595" s="92" t="s">
        <v>275</v>
      </c>
      <c r="C595" s="92">
        <v>221</v>
      </c>
      <c r="D595" s="92" t="s">
        <v>276</v>
      </c>
      <c r="E595" s="92">
        <v>142900</v>
      </c>
      <c r="F595" s="92" t="s">
        <v>156</v>
      </c>
      <c r="G595" s="92"/>
      <c r="H595" s="92"/>
      <c r="I595" s="93">
        <v>1544.18</v>
      </c>
      <c r="J595" s="203"/>
      <c r="K595" s="95" t="s">
        <v>157</v>
      </c>
      <c r="L595" s="94"/>
      <c r="M595" s="94"/>
      <c r="N595" s="94"/>
      <c r="O595" s="170"/>
    </row>
    <row r="596" spans="1:15">
      <c r="A596" s="92">
        <v>4006004</v>
      </c>
      <c r="B596" s="92" t="s">
        <v>275</v>
      </c>
      <c r="C596" s="92">
        <v>221</v>
      </c>
      <c r="D596" s="92" t="s">
        <v>276</v>
      </c>
      <c r="E596" s="92">
        <v>142900</v>
      </c>
      <c r="F596" s="92" t="s">
        <v>156</v>
      </c>
      <c r="G596" s="92"/>
      <c r="H596" s="92"/>
      <c r="I596" s="93">
        <v>698.13</v>
      </c>
      <c r="J596" s="203"/>
      <c r="K596" s="95" t="s">
        <v>157</v>
      </c>
      <c r="L596" s="94"/>
      <c r="M596" s="94"/>
      <c r="N596" s="94"/>
      <c r="O596" s="170"/>
    </row>
    <row r="597" spans="1:15">
      <c r="A597" s="92">
        <v>4006004</v>
      </c>
      <c r="B597" s="92" t="s">
        <v>275</v>
      </c>
      <c r="C597" s="92">
        <v>221</v>
      </c>
      <c r="D597" s="92" t="s">
        <v>276</v>
      </c>
      <c r="E597" s="92">
        <v>142900</v>
      </c>
      <c r="F597" s="92" t="s">
        <v>156</v>
      </c>
      <c r="G597" s="92"/>
      <c r="H597" s="92"/>
      <c r="I597" s="93">
        <v>526.75</v>
      </c>
      <c r="J597" s="203"/>
      <c r="K597" s="95" t="s">
        <v>157</v>
      </c>
      <c r="L597" s="94"/>
      <c r="M597" s="94"/>
      <c r="N597" s="94"/>
      <c r="O597" s="170"/>
    </row>
    <row r="598" spans="1:15">
      <c r="A598" s="92">
        <v>4006004</v>
      </c>
      <c r="B598" s="92" t="s">
        <v>275</v>
      </c>
      <c r="C598" s="92">
        <v>221</v>
      </c>
      <c r="D598" s="92" t="s">
        <v>276</v>
      </c>
      <c r="E598" s="92">
        <v>142900</v>
      </c>
      <c r="F598" s="92" t="s">
        <v>156</v>
      </c>
      <c r="G598" s="92"/>
      <c r="H598" s="92"/>
      <c r="I598" s="93">
        <v>5884.9</v>
      </c>
      <c r="J598" s="203"/>
      <c r="K598" s="95" t="s">
        <v>157</v>
      </c>
      <c r="L598" s="94"/>
      <c r="M598" s="94"/>
      <c r="N598" s="94"/>
      <c r="O598" s="170"/>
    </row>
    <row r="599" spans="1:15">
      <c r="A599" s="92">
        <v>4006004</v>
      </c>
      <c r="B599" s="92" t="s">
        <v>275</v>
      </c>
      <c r="C599" s="92">
        <v>221</v>
      </c>
      <c r="D599" s="92" t="s">
        <v>276</v>
      </c>
      <c r="E599" s="92">
        <v>142900</v>
      </c>
      <c r="F599" s="92" t="s">
        <v>156</v>
      </c>
      <c r="G599" s="92"/>
      <c r="H599" s="92"/>
      <c r="I599" s="93">
        <v>416.05</v>
      </c>
      <c r="J599" s="203"/>
      <c r="K599" s="95" t="s">
        <v>157</v>
      </c>
      <c r="L599" s="94"/>
      <c r="M599" s="94"/>
      <c r="N599" s="94"/>
      <c r="O599" s="170"/>
    </row>
    <row r="600" spans="1:15">
      <c r="A600" s="92">
        <v>4006004</v>
      </c>
      <c r="B600" s="92" t="s">
        <v>275</v>
      </c>
      <c r="C600" s="92">
        <v>221</v>
      </c>
      <c r="D600" s="92" t="s">
        <v>276</v>
      </c>
      <c r="E600" s="92">
        <v>142900</v>
      </c>
      <c r="F600" s="92" t="s">
        <v>156</v>
      </c>
      <c r="G600" s="92"/>
      <c r="H600" s="92"/>
      <c r="I600" s="93">
        <v>901.38</v>
      </c>
      <c r="J600" s="203"/>
      <c r="K600" s="95" t="s">
        <v>157</v>
      </c>
      <c r="L600" s="94"/>
      <c r="M600" s="94"/>
      <c r="N600" s="94"/>
      <c r="O600" s="170"/>
    </row>
    <row r="601" spans="1:15">
      <c r="A601" s="92">
        <v>4006008</v>
      </c>
      <c r="B601" s="92" t="s">
        <v>284</v>
      </c>
      <c r="C601" s="92">
        <v>221</v>
      </c>
      <c r="D601" s="92" t="s">
        <v>276</v>
      </c>
      <c r="E601" s="92">
        <v>142900</v>
      </c>
      <c r="F601" s="92" t="s">
        <v>156</v>
      </c>
      <c r="G601" s="92"/>
      <c r="H601" s="92"/>
      <c r="I601" s="93">
        <v>3088.94</v>
      </c>
      <c r="J601" s="203"/>
      <c r="K601" s="95" t="s">
        <v>157</v>
      </c>
      <c r="L601" s="94"/>
      <c r="M601" s="94"/>
      <c r="N601" s="94"/>
      <c r="O601" s="170"/>
    </row>
    <row r="602" spans="1:15">
      <c r="A602" s="92">
        <v>4006008</v>
      </c>
      <c r="B602" s="92" t="s">
        <v>284</v>
      </c>
      <c r="C602" s="92">
        <v>221</v>
      </c>
      <c r="D602" s="92" t="s">
        <v>276</v>
      </c>
      <c r="E602" s="92">
        <v>142900</v>
      </c>
      <c r="F602" s="92" t="s">
        <v>156</v>
      </c>
      <c r="G602" s="92"/>
      <c r="H602" s="92"/>
      <c r="I602" s="93">
        <v>626.95000000000005</v>
      </c>
      <c r="J602" s="203"/>
      <c r="K602" s="95" t="s">
        <v>157</v>
      </c>
      <c r="L602" s="94"/>
      <c r="M602" s="94"/>
      <c r="N602" s="94"/>
      <c r="O602" s="170"/>
    </row>
    <row r="603" spans="1:15">
      <c r="A603" s="92">
        <v>4006008</v>
      </c>
      <c r="B603" s="92" t="s">
        <v>284</v>
      </c>
      <c r="C603" s="92">
        <v>221</v>
      </c>
      <c r="D603" s="92" t="s">
        <v>276</v>
      </c>
      <c r="E603" s="92">
        <v>142900</v>
      </c>
      <c r="F603" s="92" t="s">
        <v>156</v>
      </c>
      <c r="G603" s="92"/>
      <c r="H603" s="92"/>
      <c r="I603" s="93">
        <v>424.9</v>
      </c>
      <c r="J603" s="203"/>
      <c r="K603" s="95" t="s">
        <v>157</v>
      </c>
      <c r="L603" s="94"/>
      <c r="M603" s="94"/>
      <c r="N603" s="94"/>
      <c r="O603" s="170"/>
    </row>
    <row r="604" spans="1:15">
      <c r="A604" s="92">
        <v>4006004</v>
      </c>
      <c r="B604" s="92" t="s">
        <v>275</v>
      </c>
      <c r="C604" s="92">
        <v>221</v>
      </c>
      <c r="D604" s="92" t="s">
        <v>276</v>
      </c>
      <c r="E604" s="92">
        <v>142900</v>
      </c>
      <c r="F604" s="92" t="s">
        <v>156</v>
      </c>
      <c r="G604" s="92"/>
      <c r="H604" s="92"/>
      <c r="I604" s="93">
        <v>119.63</v>
      </c>
      <c r="J604" s="203"/>
      <c r="K604" s="95" t="s">
        <v>157</v>
      </c>
      <c r="L604" s="94"/>
      <c r="M604" s="94"/>
      <c r="N604" s="94"/>
      <c r="O604" s="170"/>
    </row>
    <row r="605" spans="1:15">
      <c r="A605" s="92">
        <v>4006004</v>
      </c>
      <c r="B605" s="92" t="s">
        <v>275</v>
      </c>
      <c r="C605" s="92">
        <v>221</v>
      </c>
      <c r="D605" s="92" t="s">
        <v>276</v>
      </c>
      <c r="E605" s="92">
        <v>142900</v>
      </c>
      <c r="F605" s="92" t="s">
        <v>156</v>
      </c>
      <c r="G605" s="92"/>
      <c r="H605" s="92"/>
      <c r="I605" s="93">
        <v>275.67</v>
      </c>
      <c r="J605" s="203"/>
      <c r="K605" s="95" t="s">
        <v>157</v>
      </c>
      <c r="L605" s="94"/>
      <c r="M605" s="94"/>
      <c r="N605" s="94"/>
      <c r="O605" s="170"/>
    </row>
    <row r="606" spans="1:15">
      <c r="A606" s="92">
        <v>4006004</v>
      </c>
      <c r="B606" s="92" t="s">
        <v>275</v>
      </c>
      <c r="C606" s="92">
        <v>221</v>
      </c>
      <c r="D606" s="92" t="s">
        <v>276</v>
      </c>
      <c r="E606" s="92">
        <v>142900</v>
      </c>
      <c r="F606" s="92" t="s">
        <v>156</v>
      </c>
      <c r="G606" s="92"/>
      <c r="H606" s="92"/>
      <c r="I606" s="93">
        <v>132.15</v>
      </c>
      <c r="J606" s="203"/>
      <c r="K606" s="95" t="s">
        <v>157</v>
      </c>
      <c r="L606" s="94"/>
      <c r="M606" s="94"/>
      <c r="N606" s="94"/>
      <c r="O606" s="170"/>
    </row>
    <row r="607" spans="1:15">
      <c r="A607" s="92">
        <v>4006004</v>
      </c>
      <c r="B607" s="92" t="s">
        <v>275</v>
      </c>
      <c r="C607" s="92">
        <v>221</v>
      </c>
      <c r="D607" s="92" t="s">
        <v>276</v>
      </c>
      <c r="E607" s="92">
        <v>142900</v>
      </c>
      <c r="F607" s="92" t="s">
        <v>156</v>
      </c>
      <c r="G607" s="92"/>
      <c r="H607" s="92"/>
      <c r="I607" s="93">
        <v>2658.4</v>
      </c>
      <c r="J607" s="203"/>
      <c r="K607" s="95" t="s">
        <v>157</v>
      </c>
      <c r="L607" s="94"/>
      <c r="M607" s="94"/>
      <c r="N607" s="94"/>
      <c r="O607" s="170"/>
    </row>
    <row r="608" spans="1:15">
      <c r="A608" s="92">
        <v>4006004</v>
      </c>
      <c r="B608" s="92" t="s">
        <v>275</v>
      </c>
      <c r="C608" s="92">
        <v>221</v>
      </c>
      <c r="D608" s="92" t="s">
        <v>276</v>
      </c>
      <c r="E608" s="92">
        <v>142900</v>
      </c>
      <c r="F608" s="92" t="s">
        <v>156</v>
      </c>
      <c r="G608" s="92"/>
      <c r="H608" s="92"/>
      <c r="I608" s="93">
        <v>212.25</v>
      </c>
      <c r="J608" s="203"/>
      <c r="K608" s="95" t="s">
        <v>157</v>
      </c>
      <c r="L608" s="94"/>
      <c r="M608" s="94"/>
      <c r="N608" s="94"/>
      <c r="O608" s="170"/>
    </row>
    <row r="609" spans="1:15">
      <c r="A609" s="92">
        <v>4006004</v>
      </c>
      <c r="B609" s="92" t="s">
        <v>275</v>
      </c>
      <c r="C609" s="92">
        <v>221</v>
      </c>
      <c r="D609" s="92" t="s">
        <v>276</v>
      </c>
      <c r="E609" s="92">
        <v>142900</v>
      </c>
      <c r="F609" s="92" t="s">
        <v>156</v>
      </c>
      <c r="G609" s="92"/>
      <c r="H609" s="92"/>
      <c r="I609" s="93">
        <v>2194.5</v>
      </c>
      <c r="J609" s="203"/>
      <c r="K609" s="95" t="s">
        <v>157</v>
      </c>
      <c r="L609" s="94"/>
      <c r="M609" s="94"/>
      <c r="N609" s="94"/>
      <c r="O609" s="170"/>
    </row>
    <row r="610" spans="1:15">
      <c r="A610" s="92">
        <v>4006004</v>
      </c>
      <c r="B610" s="92" t="s">
        <v>275</v>
      </c>
      <c r="C610" s="92">
        <v>221</v>
      </c>
      <c r="D610" s="92" t="s">
        <v>276</v>
      </c>
      <c r="E610" s="92">
        <v>142900</v>
      </c>
      <c r="F610" s="92" t="s">
        <v>156</v>
      </c>
      <c r="G610" s="92"/>
      <c r="H610" s="92"/>
      <c r="I610" s="93">
        <v>131.6</v>
      </c>
      <c r="J610" s="203"/>
      <c r="K610" s="95" t="s">
        <v>157</v>
      </c>
      <c r="L610" s="94"/>
      <c r="M610" s="94"/>
      <c r="N610" s="94"/>
      <c r="O610" s="170"/>
    </row>
    <row r="611" spans="1:15">
      <c r="A611" s="92">
        <v>4006004</v>
      </c>
      <c r="B611" s="92" t="s">
        <v>275</v>
      </c>
      <c r="C611" s="92">
        <v>221</v>
      </c>
      <c r="D611" s="92" t="s">
        <v>276</v>
      </c>
      <c r="E611" s="92">
        <v>142900</v>
      </c>
      <c r="F611" s="92" t="s">
        <v>156</v>
      </c>
      <c r="G611" s="92"/>
      <c r="H611" s="92"/>
      <c r="I611" s="93">
        <v>289.98</v>
      </c>
      <c r="J611" s="203"/>
      <c r="K611" s="95" t="s">
        <v>157</v>
      </c>
      <c r="L611" s="94"/>
      <c r="M611" s="94"/>
      <c r="N611" s="94"/>
      <c r="O611" s="170"/>
    </row>
    <row r="612" spans="1:15">
      <c r="A612" s="92">
        <v>4006004</v>
      </c>
      <c r="B612" s="92" t="s">
        <v>275</v>
      </c>
      <c r="C612" s="92">
        <v>221</v>
      </c>
      <c r="D612" s="92" t="s">
        <v>276</v>
      </c>
      <c r="E612" s="92">
        <v>142900</v>
      </c>
      <c r="F612" s="92" t="s">
        <v>156</v>
      </c>
      <c r="G612" s="92"/>
      <c r="H612" s="92"/>
      <c r="I612" s="93">
        <v>180.17</v>
      </c>
      <c r="J612" s="203"/>
      <c r="K612" s="95" t="s">
        <v>157</v>
      </c>
      <c r="L612" s="94"/>
      <c r="M612" s="94"/>
      <c r="N612" s="94"/>
      <c r="O612" s="170"/>
    </row>
    <row r="613" spans="1:15">
      <c r="A613" s="92">
        <v>4006004</v>
      </c>
      <c r="B613" s="92" t="s">
        <v>275</v>
      </c>
      <c r="C613" s="92">
        <v>221</v>
      </c>
      <c r="D613" s="92" t="s">
        <v>276</v>
      </c>
      <c r="E613" s="92">
        <v>142900</v>
      </c>
      <c r="F613" s="92" t="s">
        <v>156</v>
      </c>
      <c r="G613" s="92"/>
      <c r="H613" s="92"/>
      <c r="I613" s="93">
        <v>1954.5</v>
      </c>
      <c r="J613" s="203"/>
      <c r="K613" s="95" t="s">
        <v>157</v>
      </c>
      <c r="L613" s="94"/>
      <c r="M613" s="94"/>
      <c r="N613" s="94"/>
      <c r="O613" s="170"/>
    </row>
    <row r="614" spans="1:15">
      <c r="A614" s="92">
        <v>4006004</v>
      </c>
      <c r="B614" s="92" t="s">
        <v>275</v>
      </c>
      <c r="C614" s="92">
        <v>221</v>
      </c>
      <c r="D614" s="92" t="s">
        <v>276</v>
      </c>
      <c r="E614" s="92">
        <v>142900</v>
      </c>
      <c r="F614" s="92" t="s">
        <v>156</v>
      </c>
      <c r="G614" s="92"/>
      <c r="H614" s="92"/>
      <c r="I614" s="93">
        <v>729.25</v>
      </c>
      <c r="J614" s="203"/>
      <c r="K614" s="95" t="s">
        <v>157</v>
      </c>
      <c r="L614" s="94"/>
      <c r="M614" s="94"/>
      <c r="N614" s="94"/>
      <c r="O614" s="170"/>
    </row>
    <row r="615" spans="1:15">
      <c r="A615" s="92">
        <v>4006004</v>
      </c>
      <c r="B615" s="92" t="s">
        <v>275</v>
      </c>
      <c r="C615" s="92">
        <v>221</v>
      </c>
      <c r="D615" s="92" t="s">
        <v>276</v>
      </c>
      <c r="E615" s="92">
        <v>142900</v>
      </c>
      <c r="F615" s="92" t="s">
        <v>156</v>
      </c>
      <c r="G615" s="92"/>
      <c r="H615" s="92"/>
      <c r="I615" s="93">
        <v>178.95</v>
      </c>
      <c r="J615" s="203"/>
      <c r="K615" s="95" t="s">
        <v>157</v>
      </c>
      <c r="L615" s="94"/>
      <c r="M615" s="94"/>
      <c r="N615" s="94"/>
      <c r="O615" s="170"/>
    </row>
    <row r="616" spans="1:15">
      <c r="A616" s="92">
        <v>4006004</v>
      </c>
      <c r="B616" s="92" t="s">
        <v>275</v>
      </c>
      <c r="C616" s="92">
        <v>221</v>
      </c>
      <c r="D616" s="92" t="s">
        <v>276</v>
      </c>
      <c r="E616" s="92">
        <v>142900</v>
      </c>
      <c r="F616" s="92" t="s">
        <v>156</v>
      </c>
      <c r="G616" s="92"/>
      <c r="H616" s="92"/>
      <c r="I616" s="93">
        <v>34.159999999999997</v>
      </c>
      <c r="J616" s="203"/>
      <c r="K616" s="95" t="s">
        <v>157</v>
      </c>
      <c r="L616" s="94"/>
      <c r="M616" s="94"/>
      <c r="N616" s="94"/>
      <c r="O616" s="170"/>
    </row>
    <row r="617" spans="1:15">
      <c r="A617" s="92">
        <v>4006004</v>
      </c>
      <c r="B617" s="92" t="s">
        <v>275</v>
      </c>
      <c r="C617" s="92">
        <v>221</v>
      </c>
      <c r="D617" s="92" t="s">
        <v>276</v>
      </c>
      <c r="E617" s="92">
        <v>142900</v>
      </c>
      <c r="F617" s="92" t="s">
        <v>156</v>
      </c>
      <c r="G617" s="92"/>
      <c r="H617" s="92"/>
      <c r="I617" s="93">
        <v>946</v>
      </c>
      <c r="J617" s="203"/>
      <c r="K617" s="95" t="s">
        <v>157</v>
      </c>
      <c r="L617" s="94"/>
      <c r="M617" s="94"/>
      <c r="N617" s="94"/>
      <c r="O617" s="170"/>
    </row>
    <row r="618" spans="1:15">
      <c r="A618" s="92">
        <v>4006008</v>
      </c>
      <c r="B618" s="92" t="s">
        <v>284</v>
      </c>
      <c r="C618" s="92">
        <v>221</v>
      </c>
      <c r="D618" s="92" t="s">
        <v>276</v>
      </c>
      <c r="E618" s="92">
        <v>142900</v>
      </c>
      <c r="F618" s="92" t="s">
        <v>156</v>
      </c>
      <c r="G618" s="92"/>
      <c r="H618" s="92"/>
      <c r="I618" s="93">
        <v>274.37</v>
      </c>
      <c r="J618" s="203"/>
      <c r="K618" s="95" t="s">
        <v>157</v>
      </c>
      <c r="L618" s="94"/>
      <c r="M618" s="94"/>
      <c r="N618" s="94"/>
      <c r="O618" s="170"/>
    </row>
    <row r="619" spans="1:15">
      <c r="A619" s="92">
        <v>4006008</v>
      </c>
      <c r="B619" s="92" t="s">
        <v>284</v>
      </c>
      <c r="C619" s="92">
        <v>221</v>
      </c>
      <c r="D619" s="92" t="s">
        <v>276</v>
      </c>
      <c r="E619" s="92">
        <v>142900</v>
      </c>
      <c r="F619" s="92" t="s">
        <v>156</v>
      </c>
      <c r="G619" s="92"/>
      <c r="H619" s="92"/>
      <c r="I619" s="93">
        <v>218.31</v>
      </c>
      <c r="J619" s="203"/>
      <c r="K619" s="95" t="s">
        <v>157</v>
      </c>
      <c r="L619" s="94"/>
      <c r="M619" s="94"/>
      <c r="N619" s="94"/>
      <c r="O619" s="170"/>
    </row>
    <row r="620" spans="1:15">
      <c r="A620" s="92">
        <v>4006008</v>
      </c>
      <c r="B620" s="92" t="s">
        <v>284</v>
      </c>
      <c r="C620" s="92">
        <v>221</v>
      </c>
      <c r="D620" s="92" t="s">
        <v>276</v>
      </c>
      <c r="E620" s="92">
        <v>142900</v>
      </c>
      <c r="F620" s="92" t="s">
        <v>156</v>
      </c>
      <c r="G620" s="92"/>
      <c r="H620" s="92"/>
      <c r="I620" s="93">
        <v>459.67</v>
      </c>
      <c r="J620" s="203"/>
      <c r="K620" s="95" t="s">
        <v>157</v>
      </c>
      <c r="L620" s="94"/>
      <c r="M620" s="94"/>
      <c r="N620" s="94"/>
      <c r="O620" s="170"/>
    </row>
    <row r="621" spans="1:15">
      <c r="A621" s="92">
        <v>4006008</v>
      </c>
      <c r="B621" s="92" t="s">
        <v>284</v>
      </c>
      <c r="C621" s="92">
        <v>221</v>
      </c>
      <c r="D621" s="92" t="s">
        <v>276</v>
      </c>
      <c r="E621" s="92">
        <v>142900</v>
      </c>
      <c r="F621" s="92" t="s">
        <v>156</v>
      </c>
      <c r="G621" s="92"/>
      <c r="H621" s="92"/>
      <c r="I621" s="93">
        <v>948.47</v>
      </c>
      <c r="J621" s="203"/>
      <c r="K621" s="95" t="s">
        <v>157</v>
      </c>
      <c r="L621" s="94"/>
      <c r="M621" s="94"/>
      <c r="N621" s="94"/>
      <c r="O621" s="170"/>
    </row>
    <row r="622" spans="1:15">
      <c r="A622" s="92">
        <v>4006008</v>
      </c>
      <c r="B622" s="92" t="s">
        <v>284</v>
      </c>
      <c r="C622" s="92">
        <v>221</v>
      </c>
      <c r="D622" s="92" t="s">
        <v>276</v>
      </c>
      <c r="E622" s="92">
        <v>142900</v>
      </c>
      <c r="F622" s="92" t="s">
        <v>156</v>
      </c>
      <c r="G622" s="92"/>
      <c r="H622" s="92"/>
      <c r="I622" s="93">
        <v>823.1</v>
      </c>
      <c r="J622" s="203"/>
      <c r="K622" s="95" t="s">
        <v>157</v>
      </c>
      <c r="L622" s="94"/>
      <c r="M622" s="94"/>
      <c r="N622" s="94"/>
      <c r="O622" s="170"/>
    </row>
    <row r="623" spans="1:15">
      <c r="A623" s="92">
        <v>4006008</v>
      </c>
      <c r="B623" s="92" t="s">
        <v>284</v>
      </c>
      <c r="C623" s="92">
        <v>221</v>
      </c>
      <c r="D623" s="92" t="s">
        <v>276</v>
      </c>
      <c r="E623" s="92">
        <v>142900</v>
      </c>
      <c r="F623" s="92" t="s">
        <v>156</v>
      </c>
      <c r="G623" s="92"/>
      <c r="H623" s="92"/>
      <c r="I623" s="93">
        <v>548.73</v>
      </c>
      <c r="J623" s="203"/>
      <c r="K623" s="95" t="s">
        <v>157</v>
      </c>
      <c r="L623" s="94"/>
      <c r="M623" s="94"/>
      <c r="N623" s="94"/>
      <c r="O623" s="170"/>
    </row>
    <row r="624" spans="1:15">
      <c r="A624" s="92">
        <v>4006008</v>
      </c>
      <c r="B624" s="92" t="s">
        <v>284</v>
      </c>
      <c r="C624" s="92">
        <v>221</v>
      </c>
      <c r="D624" s="92" t="s">
        <v>276</v>
      </c>
      <c r="E624" s="92">
        <v>142900</v>
      </c>
      <c r="F624" s="92" t="s">
        <v>156</v>
      </c>
      <c r="G624" s="92"/>
      <c r="H624" s="92"/>
      <c r="I624" s="93">
        <v>1318.23</v>
      </c>
      <c r="J624" s="203"/>
      <c r="K624" s="95" t="s">
        <v>157</v>
      </c>
      <c r="L624" s="94"/>
      <c r="M624" s="94"/>
      <c r="N624" s="94"/>
      <c r="O624" s="170"/>
    </row>
    <row r="625" spans="1:15">
      <c r="A625" s="92">
        <v>4006008</v>
      </c>
      <c r="B625" s="92" t="s">
        <v>284</v>
      </c>
      <c r="C625" s="92">
        <v>221</v>
      </c>
      <c r="D625" s="92" t="s">
        <v>276</v>
      </c>
      <c r="E625" s="92">
        <v>142900</v>
      </c>
      <c r="F625" s="92" t="s">
        <v>156</v>
      </c>
      <c r="G625" s="92"/>
      <c r="H625" s="92"/>
      <c r="I625" s="93">
        <v>83.63</v>
      </c>
      <c r="J625" s="203"/>
      <c r="K625" s="95" t="s">
        <v>157</v>
      </c>
      <c r="L625" s="94"/>
      <c r="M625" s="94"/>
      <c r="N625" s="94"/>
      <c r="O625" s="170"/>
    </row>
    <row r="626" spans="1:15">
      <c r="A626" s="92">
        <v>4006004</v>
      </c>
      <c r="B626" s="92" t="s">
        <v>275</v>
      </c>
      <c r="C626" s="92">
        <v>221</v>
      </c>
      <c r="D626" s="92" t="s">
        <v>276</v>
      </c>
      <c r="E626" s="92">
        <v>142900</v>
      </c>
      <c r="F626" s="92" t="s">
        <v>156</v>
      </c>
      <c r="G626" s="92"/>
      <c r="H626" s="92"/>
      <c r="I626" s="93">
        <v>111.59</v>
      </c>
      <c r="J626" s="203"/>
      <c r="K626" s="95" t="s">
        <v>157</v>
      </c>
      <c r="L626" s="94"/>
      <c r="M626" s="94"/>
      <c r="N626" s="94"/>
      <c r="O626" s="170"/>
    </row>
    <row r="627" spans="1:15">
      <c r="A627" s="92">
        <v>4006004</v>
      </c>
      <c r="B627" s="92" t="s">
        <v>275</v>
      </c>
      <c r="C627" s="92">
        <v>221</v>
      </c>
      <c r="D627" s="92" t="s">
        <v>276</v>
      </c>
      <c r="E627" s="92">
        <v>142900</v>
      </c>
      <c r="F627" s="92" t="s">
        <v>156</v>
      </c>
      <c r="G627" s="92"/>
      <c r="H627" s="92"/>
      <c r="I627" s="93">
        <v>353.72</v>
      </c>
      <c r="J627" s="203"/>
      <c r="K627" s="95" t="s">
        <v>157</v>
      </c>
      <c r="L627" s="94"/>
      <c r="M627" s="94"/>
      <c r="N627" s="94"/>
      <c r="O627" s="170"/>
    </row>
    <row r="628" spans="1:15">
      <c r="A628" s="92">
        <v>4006004</v>
      </c>
      <c r="B628" s="92" t="s">
        <v>275</v>
      </c>
      <c r="C628" s="92">
        <v>221</v>
      </c>
      <c r="D628" s="92" t="s">
        <v>276</v>
      </c>
      <c r="E628" s="92">
        <v>142900</v>
      </c>
      <c r="F628" s="92" t="s">
        <v>156</v>
      </c>
      <c r="G628" s="92"/>
      <c r="H628" s="92"/>
      <c r="I628" s="93">
        <v>49.76</v>
      </c>
      <c r="J628" s="203"/>
      <c r="K628" s="95" t="s">
        <v>157</v>
      </c>
      <c r="L628" s="94"/>
      <c r="M628" s="94"/>
      <c r="N628" s="94"/>
      <c r="O628" s="170"/>
    </row>
    <row r="629" spans="1:15">
      <c r="A629" s="92">
        <v>4006004</v>
      </c>
      <c r="B629" s="92" t="s">
        <v>275</v>
      </c>
      <c r="C629" s="92">
        <v>221</v>
      </c>
      <c r="D629" s="92" t="s">
        <v>276</v>
      </c>
      <c r="E629" s="92">
        <v>142900</v>
      </c>
      <c r="F629" s="92" t="s">
        <v>156</v>
      </c>
      <c r="G629" s="92"/>
      <c r="H629" s="92"/>
      <c r="I629" s="93">
        <v>2311.94</v>
      </c>
      <c r="J629" s="203"/>
      <c r="K629" s="95" t="s">
        <v>157</v>
      </c>
      <c r="L629" s="94"/>
      <c r="M629" s="94"/>
      <c r="N629" s="94"/>
      <c r="O629" s="170"/>
    </row>
    <row r="630" spans="1:15">
      <c r="A630" s="92">
        <v>4006004</v>
      </c>
      <c r="B630" s="92" t="s">
        <v>275</v>
      </c>
      <c r="C630" s="92">
        <v>221</v>
      </c>
      <c r="D630" s="92" t="s">
        <v>276</v>
      </c>
      <c r="E630" s="92">
        <v>142900</v>
      </c>
      <c r="F630" s="92" t="s">
        <v>156</v>
      </c>
      <c r="G630" s="92"/>
      <c r="H630" s="92"/>
      <c r="I630" s="93">
        <v>5295.25</v>
      </c>
      <c r="J630" s="203"/>
      <c r="K630" s="95" t="s">
        <v>157</v>
      </c>
      <c r="L630" s="94"/>
      <c r="M630" s="94"/>
      <c r="N630" s="94"/>
      <c r="O630" s="170"/>
    </row>
    <row r="631" spans="1:15">
      <c r="A631" s="92">
        <v>4006004</v>
      </c>
      <c r="B631" s="92" t="s">
        <v>275</v>
      </c>
      <c r="C631" s="92">
        <v>221</v>
      </c>
      <c r="D631" s="92" t="s">
        <v>276</v>
      </c>
      <c r="E631" s="92">
        <v>142900</v>
      </c>
      <c r="F631" s="92" t="s">
        <v>156</v>
      </c>
      <c r="G631" s="92"/>
      <c r="H631" s="92"/>
      <c r="I631" s="93">
        <v>219.25</v>
      </c>
      <c r="J631" s="203"/>
      <c r="K631" s="95" t="s">
        <v>157</v>
      </c>
      <c r="L631" s="94"/>
      <c r="M631" s="94"/>
      <c r="N631" s="94"/>
      <c r="O631" s="170"/>
    </row>
    <row r="632" spans="1:15">
      <c r="A632" s="92">
        <v>4006004</v>
      </c>
      <c r="B632" s="92" t="s">
        <v>275</v>
      </c>
      <c r="C632" s="92">
        <v>221</v>
      </c>
      <c r="D632" s="92" t="s">
        <v>276</v>
      </c>
      <c r="E632" s="92">
        <v>142900</v>
      </c>
      <c r="F632" s="92" t="s">
        <v>156</v>
      </c>
      <c r="G632" s="92"/>
      <c r="H632" s="92"/>
      <c r="I632" s="93">
        <v>7163.99</v>
      </c>
      <c r="J632" s="203"/>
      <c r="K632" s="95" t="s">
        <v>157</v>
      </c>
      <c r="L632" s="94"/>
      <c r="M632" s="94"/>
      <c r="N632" s="94"/>
      <c r="O632" s="170"/>
    </row>
    <row r="633" spans="1:15">
      <c r="A633" s="92">
        <v>4006004</v>
      </c>
      <c r="B633" s="92" t="s">
        <v>275</v>
      </c>
      <c r="C633" s="92">
        <v>221</v>
      </c>
      <c r="D633" s="92" t="s">
        <v>276</v>
      </c>
      <c r="E633" s="92">
        <v>142900</v>
      </c>
      <c r="F633" s="92" t="s">
        <v>156</v>
      </c>
      <c r="G633" s="92"/>
      <c r="H633" s="92"/>
      <c r="I633" s="93">
        <v>4679.57</v>
      </c>
      <c r="J633" s="203"/>
      <c r="K633" s="95" t="s">
        <v>157</v>
      </c>
      <c r="L633" s="94"/>
      <c r="M633" s="94"/>
      <c r="N633" s="94"/>
      <c r="O633" s="170"/>
    </row>
    <row r="634" spans="1:15">
      <c r="A634" s="92">
        <v>4006004</v>
      </c>
      <c r="B634" s="92" t="s">
        <v>275</v>
      </c>
      <c r="C634" s="92">
        <v>221</v>
      </c>
      <c r="D634" s="92" t="s">
        <v>276</v>
      </c>
      <c r="E634" s="92">
        <v>142900</v>
      </c>
      <c r="F634" s="92" t="s">
        <v>156</v>
      </c>
      <c r="G634" s="92"/>
      <c r="H634" s="92"/>
      <c r="I634" s="93">
        <v>469.96</v>
      </c>
      <c r="J634" s="203"/>
      <c r="K634" s="95" t="s">
        <v>157</v>
      </c>
      <c r="L634" s="94"/>
      <c r="M634" s="94"/>
      <c r="N634" s="94"/>
      <c r="O634" s="170"/>
    </row>
    <row r="635" spans="1:15">
      <c r="A635" s="92">
        <v>4006004</v>
      </c>
      <c r="B635" s="92" t="s">
        <v>275</v>
      </c>
      <c r="C635" s="92">
        <v>221</v>
      </c>
      <c r="D635" s="92" t="s">
        <v>276</v>
      </c>
      <c r="E635" s="92">
        <v>142900</v>
      </c>
      <c r="F635" s="92" t="s">
        <v>156</v>
      </c>
      <c r="G635" s="92"/>
      <c r="H635" s="92"/>
      <c r="I635" s="93">
        <v>745.71</v>
      </c>
      <c r="J635" s="203"/>
      <c r="K635" s="95" t="s">
        <v>157</v>
      </c>
      <c r="L635" s="94"/>
      <c r="M635" s="94"/>
      <c r="N635" s="94"/>
      <c r="O635" s="170"/>
    </row>
    <row r="636" spans="1:15">
      <c r="A636" s="92">
        <v>4006004</v>
      </c>
      <c r="B636" s="92" t="s">
        <v>275</v>
      </c>
      <c r="C636" s="92">
        <v>221</v>
      </c>
      <c r="D636" s="92" t="s">
        <v>276</v>
      </c>
      <c r="E636" s="92">
        <v>142900</v>
      </c>
      <c r="F636" s="92" t="s">
        <v>156</v>
      </c>
      <c r="G636" s="92"/>
      <c r="H636" s="92"/>
      <c r="I636" s="93">
        <v>251.58</v>
      </c>
      <c r="J636" s="203"/>
      <c r="K636" s="95" t="s">
        <v>157</v>
      </c>
      <c r="L636" s="94"/>
      <c r="M636" s="94"/>
      <c r="N636" s="94"/>
      <c r="O636" s="170"/>
    </row>
    <row r="637" spans="1:15">
      <c r="A637" s="92">
        <v>4006004</v>
      </c>
      <c r="B637" s="92" t="s">
        <v>275</v>
      </c>
      <c r="C637" s="92">
        <v>221</v>
      </c>
      <c r="D637" s="92" t="s">
        <v>276</v>
      </c>
      <c r="E637" s="92">
        <v>142900</v>
      </c>
      <c r="F637" s="92" t="s">
        <v>156</v>
      </c>
      <c r="G637" s="92"/>
      <c r="H637" s="92"/>
      <c r="I637" s="93">
        <v>101.32</v>
      </c>
      <c r="J637" s="203"/>
      <c r="K637" s="95" t="s">
        <v>157</v>
      </c>
      <c r="L637" s="94"/>
      <c r="M637" s="94"/>
      <c r="N637" s="94"/>
      <c r="O637" s="170"/>
    </row>
    <row r="638" spans="1:15">
      <c r="A638" s="92">
        <v>4006004</v>
      </c>
      <c r="B638" s="92" t="s">
        <v>275</v>
      </c>
      <c r="C638" s="92">
        <v>221</v>
      </c>
      <c r="D638" s="92" t="s">
        <v>276</v>
      </c>
      <c r="E638" s="92">
        <v>142900</v>
      </c>
      <c r="F638" s="92" t="s">
        <v>156</v>
      </c>
      <c r="G638" s="92"/>
      <c r="H638" s="92"/>
      <c r="I638" s="93">
        <v>37.869999999999997</v>
      </c>
      <c r="J638" s="203"/>
      <c r="K638" s="95" t="s">
        <v>157</v>
      </c>
      <c r="L638" s="94"/>
      <c r="M638" s="94"/>
      <c r="N638" s="94"/>
      <c r="O638" s="170"/>
    </row>
    <row r="639" spans="1:15">
      <c r="A639" s="92">
        <v>4006004</v>
      </c>
      <c r="B639" s="92" t="s">
        <v>275</v>
      </c>
      <c r="C639" s="92">
        <v>221</v>
      </c>
      <c r="D639" s="92" t="s">
        <v>276</v>
      </c>
      <c r="E639" s="92">
        <v>142900</v>
      </c>
      <c r="F639" s="92" t="s">
        <v>156</v>
      </c>
      <c r="G639" s="92"/>
      <c r="H639" s="92"/>
      <c r="I639" s="93">
        <v>137.75</v>
      </c>
      <c r="J639" s="203"/>
      <c r="K639" s="95" t="s">
        <v>157</v>
      </c>
      <c r="L639" s="94"/>
      <c r="M639" s="94"/>
      <c r="N639" s="94"/>
      <c r="O639" s="170"/>
    </row>
    <row r="640" spans="1:15">
      <c r="A640" s="92">
        <v>4006004</v>
      </c>
      <c r="B640" s="92" t="s">
        <v>275</v>
      </c>
      <c r="C640" s="92">
        <v>221</v>
      </c>
      <c r="D640" s="92" t="s">
        <v>276</v>
      </c>
      <c r="E640" s="92">
        <v>142900</v>
      </c>
      <c r="F640" s="92" t="s">
        <v>156</v>
      </c>
      <c r="G640" s="92"/>
      <c r="H640" s="92"/>
      <c r="I640" s="93">
        <v>76.56</v>
      </c>
      <c r="J640" s="203"/>
      <c r="K640" s="95" t="s">
        <v>157</v>
      </c>
      <c r="L640" s="94"/>
      <c r="M640" s="94"/>
      <c r="N640" s="94"/>
      <c r="O640" s="170"/>
    </row>
    <row r="641" spans="1:15">
      <c r="A641" s="92">
        <v>4006004</v>
      </c>
      <c r="B641" s="92" t="s">
        <v>275</v>
      </c>
      <c r="C641" s="92">
        <v>221</v>
      </c>
      <c r="D641" s="92" t="s">
        <v>276</v>
      </c>
      <c r="E641" s="92">
        <v>142900</v>
      </c>
      <c r="F641" s="92" t="s">
        <v>156</v>
      </c>
      <c r="G641" s="92"/>
      <c r="H641" s="92"/>
      <c r="I641" s="93">
        <v>989.5</v>
      </c>
      <c r="J641" s="203"/>
      <c r="K641" s="95" t="s">
        <v>157</v>
      </c>
      <c r="L641" s="94"/>
      <c r="M641" s="94"/>
      <c r="N641" s="94"/>
      <c r="O641" s="170"/>
    </row>
    <row r="642" spans="1:15">
      <c r="A642" s="92">
        <v>4006004</v>
      </c>
      <c r="B642" s="92" t="s">
        <v>275</v>
      </c>
      <c r="C642" s="92">
        <v>221</v>
      </c>
      <c r="D642" s="92" t="s">
        <v>276</v>
      </c>
      <c r="E642" s="92">
        <v>142900</v>
      </c>
      <c r="F642" s="92" t="s">
        <v>156</v>
      </c>
      <c r="G642" s="92"/>
      <c r="H642" s="92"/>
      <c r="I642" s="93">
        <v>2853.58</v>
      </c>
      <c r="J642" s="203"/>
      <c r="K642" s="95" t="s">
        <v>157</v>
      </c>
      <c r="L642" s="94"/>
      <c r="M642" s="94"/>
      <c r="N642" s="94"/>
      <c r="O642" s="170"/>
    </row>
    <row r="643" spans="1:15">
      <c r="A643" s="92">
        <v>4006004</v>
      </c>
      <c r="B643" s="92" t="s">
        <v>275</v>
      </c>
      <c r="C643" s="92">
        <v>221</v>
      </c>
      <c r="D643" s="92" t="s">
        <v>276</v>
      </c>
      <c r="E643" s="92">
        <v>142900</v>
      </c>
      <c r="F643" s="92" t="s">
        <v>156</v>
      </c>
      <c r="G643" s="92"/>
      <c r="H643" s="92"/>
      <c r="I643" s="93">
        <v>40.020000000000003</v>
      </c>
      <c r="J643" s="203"/>
      <c r="K643" s="95" t="s">
        <v>157</v>
      </c>
      <c r="L643" s="94"/>
      <c r="M643" s="94"/>
      <c r="N643" s="94"/>
      <c r="O643" s="170"/>
    </row>
    <row r="644" spans="1:15">
      <c r="A644" s="92">
        <v>4006004</v>
      </c>
      <c r="B644" s="92" t="s">
        <v>275</v>
      </c>
      <c r="C644" s="92">
        <v>221</v>
      </c>
      <c r="D644" s="92" t="s">
        <v>276</v>
      </c>
      <c r="E644" s="92">
        <v>142900</v>
      </c>
      <c r="F644" s="92" t="s">
        <v>156</v>
      </c>
      <c r="G644" s="92"/>
      <c r="H644" s="92"/>
      <c r="I644" s="93">
        <v>946</v>
      </c>
      <c r="J644" s="203"/>
      <c r="K644" s="95" t="s">
        <v>157</v>
      </c>
      <c r="L644" s="94"/>
      <c r="M644" s="94"/>
      <c r="N644" s="94"/>
      <c r="O644" s="170"/>
    </row>
    <row r="645" spans="1:15">
      <c r="A645" s="92">
        <v>4006004</v>
      </c>
      <c r="B645" s="92" t="s">
        <v>275</v>
      </c>
      <c r="C645" s="92">
        <v>221</v>
      </c>
      <c r="D645" s="92" t="s">
        <v>276</v>
      </c>
      <c r="E645" s="92">
        <v>142900</v>
      </c>
      <c r="F645" s="92" t="s">
        <v>156</v>
      </c>
      <c r="G645" s="92"/>
      <c r="H645" s="92"/>
      <c r="I645" s="93">
        <v>3214.47</v>
      </c>
      <c r="J645" s="203"/>
      <c r="K645" s="95" t="s">
        <v>157</v>
      </c>
      <c r="L645" s="94"/>
      <c r="M645" s="94"/>
      <c r="N645" s="94"/>
      <c r="O645" s="170"/>
    </row>
    <row r="646" spans="1:15">
      <c r="A646" s="92">
        <v>4006004</v>
      </c>
      <c r="B646" s="92" t="s">
        <v>275</v>
      </c>
      <c r="C646" s="92">
        <v>221</v>
      </c>
      <c r="D646" s="92" t="s">
        <v>276</v>
      </c>
      <c r="E646" s="92">
        <v>142900</v>
      </c>
      <c r="F646" s="92" t="s">
        <v>156</v>
      </c>
      <c r="G646" s="92"/>
      <c r="H646" s="92"/>
      <c r="I646" s="93">
        <v>1390.82</v>
      </c>
      <c r="J646" s="203"/>
      <c r="K646" s="95" t="s">
        <v>157</v>
      </c>
      <c r="L646" s="94"/>
      <c r="M646" s="94"/>
      <c r="N646" s="94"/>
      <c r="O646" s="170"/>
    </row>
    <row r="647" spans="1:15">
      <c r="A647" s="92">
        <v>4006008</v>
      </c>
      <c r="B647" s="92" t="s">
        <v>284</v>
      </c>
      <c r="C647" s="92">
        <v>221</v>
      </c>
      <c r="D647" s="92" t="s">
        <v>276</v>
      </c>
      <c r="E647" s="92">
        <v>142900</v>
      </c>
      <c r="F647" s="92" t="s">
        <v>156</v>
      </c>
      <c r="G647" s="92"/>
      <c r="H647" s="92"/>
      <c r="I647" s="93">
        <v>502.9</v>
      </c>
      <c r="J647" s="203"/>
      <c r="K647" s="95" t="s">
        <v>157</v>
      </c>
      <c r="L647" s="94"/>
      <c r="M647" s="94"/>
      <c r="N647" s="94"/>
      <c r="O647" s="170"/>
    </row>
    <row r="648" spans="1:15">
      <c r="A648" s="92">
        <v>4006008</v>
      </c>
      <c r="B648" s="92" t="s">
        <v>284</v>
      </c>
      <c r="C648" s="92">
        <v>221</v>
      </c>
      <c r="D648" s="92" t="s">
        <v>276</v>
      </c>
      <c r="E648" s="92">
        <v>142900</v>
      </c>
      <c r="F648" s="92" t="s">
        <v>156</v>
      </c>
      <c r="G648" s="92"/>
      <c r="H648" s="92"/>
      <c r="I648" s="93">
        <v>587.64</v>
      </c>
      <c r="J648" s="203"/>
      <c r="K648" s="95" t="s">
        <v>157</v>
      </c>
      <c r="L648" s="94"/>
      <c r="M648" s="94"/>
      <c r="N648" s="94"/>
      <c r="O648" s="170"/>
    </row>
    <row r="649" spans="1:15">
      <c r="A649" s="92">
        <v>4006008</v>
      </c>
      <c r="B649" s="92" t="s">
        <v>284</v>
      </c>
      <c r="C649" s="92">
        <v>221</v>
      </c>
      <c r="D649" s="92" t="s">
        <v>276</v>
      </c>
      <c r="E649" s="92">
        <v>142900</v>
      </c>
      <c r="F649" s="92" t="s">
        <v>156</v>
      </c>
      <c r="G649" s="92"/>
      <c r="H649" s="92"/>
      <c r="I649" s="93">
        <v>517.46</v>
      </c>
      <c r="J649" s="203"/>
      <c r="K649" s="95" t="s">
        <v>157</v>
      </c>
      <c r="L649" s="94"/>
      <c r="M649" s="94"/>
      <c r="N649" s="94"/>
      <c r="O649" s="170"/>
    </row>
    <row r="650" spans="1:15">
      <c r="A650" s="92">
        <v>4006004</v>
      </c>
      <c r="B650" s="92" t="s">
        <v>275</v>
      </c>
      <c r="C650" s="92">
        <v>221</v>
      </c>
      <c r="D650" s="92" t="s">
        <v>276</v>
      </c>
      <c r="E650" s="92">
        <v>142900</v>
      </c>
      <c r="F650" s="92" t="s">
        <v>156</v>
      </c>
      <c r="G650" s="92"/>
      <c r="H650" s="92"/>
      <c r="I650" s="93">
        <v>2262.21</v>
      </c>
      <c r="J650" s="203"/>
      <c r="K650" s="95" t="s">
        <v>157</v>
      </c>
      <c r="L650" s="94"/>
      <c r="M650" s="94"/>
      <c r="N650" s="94"/>
      <c r="O650" s="170"/>
    </row>
    <row r="651" spans="1:15">
      <c r="A651" s="92">
        <v>4006004</v>
      </c>
      <c r="B651" s="92" t="s">
        <v>275</v>
      </c>
      <c r="C651" s="92">
        <v>221</v>
      </c>
      <c r="D651" s="92" t="s">
        <v>276</v>
      </c>
      <c r="E651" s="92">
        <v>142900</v>
      </c>
      <c r="F651" s="92" t="s">
        <v>156</v>
      </c>
      <c r="G651" s="92"/>
      <c r="H651" s="92"/>
      <c r="I651" s="93">
        <v>554.25</v>
      </c>
      <c r="J651" s="203"/>
      <c r="K651" s="95" t="s">
        <v>157</v>
      </c>
      <c r="L651" s="94"/>
      <c r="M651" s="94"/>
      <c r="N651" s="94"/>
      <c r="O651" s="170"/>
    </row>
    <row r="652" spans="1:15">
      <c r="A652" s="92">
        <v>4006004</v>
      </c>
      <c r="B652" s="92" t="s">
        <v>275</v>
      </c>
      <c r="C652" s="92">
        <v>221</v>
      </c>
      <c r="D652" s="92" t="s">
        <v>276</v>
      </c>
      <c r="E652" s="92">
        <v>142900</v>
      </c>
      <c r="F652" s="92" t="s">
        <v>156</v>
      </c>
      <c r="G652" s="92"/>
      <c r="H652" s="92"/>
      <c r="I652" s="93">
        <v>147.83000000000001</v>
      </c>
      <c r="J652" s="203"/>
      <c r="K652" s="95" t="s">
        <v>157</v>
      </c>
      <c r="L652" s="94"/>
      <c r="M652" s="94"/>
      <c r="N652" s="94"/>
      <c r="O652" s="170"/>
    </row>
    <row r="653" spans="1:15">
      <c r="A653" s="92">
        <v>4006004</v>
      </c>
      <c r="B653" s="92" t="s">
        <v>275</v>
      </c>
      <c r="C653" s="92">
        <v>221</v>
      </c>
      <c r="D653" s="92" t="s">
        <v>276</v>
      </c>
      <c r="E653" s="92">
        <v>142900</v>
      </c>
      <c r="F653" s="92" t="s">
        <v>156</v>
      </c>
      <c r="G653" s="92"/>
      <c r="H653" s="92"/>
      <c r="I653" s="93">
        <v>359.29</v>
      </c>
      <c r="J653" s="203"/>
      <c r="K653" s="95" t="s">
        <v>157</v>
      </c>
      <c r="L653" s="94"/>
      <c r="M653" s="94"/>
      <c r="N653" s="94"/>
      <c r="O653" s="170"/>
    </row>
    <row r="654" spans="1:15">
      <c r="A654" s="92">
        <v>4006004</v>
      </c>
      <c r="B654" s="92" t="s">
        <v>275</v>
      </c>
      <c r="C654" s="92">
        <v>221</v>
      </c>
      <c r="D654" s="92" t="s">
        <v>276</v>
      </c>
      <c r="E654" s="92">
        <v>142900</v>
      </c>
      <c r="F654" s="92" t="s">
        <v>156</v>
      </c>
      <c r="G654" s="92"/>
      <c r="H654" s="92"/>
      <c r="I654" s="93">
        <v>64.42</v>
      </c>
      <c r="J654" s="203"/>
      <c r="K654" s="95" t="s">
        <v>157</v>
      </c>
      <c r="L654" s="94"/>
      <c r="M654" s="94"/>
      <c r="N654" s="94"/>
      <c r="O654" s="170"/>
    </row>
    <row r="655" spans="1:15">
      <c r="A655" s="92">
        <v>4006004</v>
      </c>
      <c r="B655" s="92" t="s">
        <v>275</v>
      </c>
      <c r="C655" s="92">
        <v>221</v>
      </c>
      <c r="D655" s="92" t="s">
        <v>276</v>
      </c>
      <c r="E655" s="92">
        <v>142900</v>
      </c>
      <c r="F655" s="92" t="s">
        <v>156</v>
      </c>
      <c r="G655" s="92"/>
      <c r="H655" s="92"/>
      <c r="I655" s="93">
        <v>30.1</v>
      </c>
      <c r="J655" s="203"/>
      <c r="K655" s="95" t="s">
        <v>157</v>
      </c>
      <c r="L655" s="94"/>
      <c r="M655" s="94"/>
      <c r="N655" s="94"/>
      <c r="O655" s="170"/>
    </row>
    <row r="656" spans="1:15">
      <c r="A656" s="92">
        <v>4006004</v>
      </c>
      <c r="B656" s="92" t="s">
        <v>275</v>
      </c>
      <c r="C656" s="92">
        <v>221</v>
      </c>
      <c r="D656" s="92" t="s">
        <v>276</v>
      </c>
      <c r="E656" s="92">
        <v>142900</v>
      </c>
      <c r="F656" s="92" t="s">
        <v>156</v>
      </c>
      <c r="G656" s="92"/>
      <c r="H656" s="92"/>
      <c r="I656" s="93">
        <v>2181.83</v>
      </c>
      <c r="J656" s="203"/>
      <c r="K656" s="95" t="s">
        <v>157</v>
      </c>
      <c r="L656" s="94"/>
      <c r="M656" s="94"/>
      <c r="N656" s="94"/>
      <c r="O656" s="170"/>
    </row>
    <row r="657" spans="1:15">
      <c r="A657" s="92">
        <v>4006004</v>
      </c>
      <c r="B657" s="92" t="s">
        <v>275</v>
      </c>
      <c r="C657" s="92">
        <v>221</v>
      </c>
      <c r="D657" s="92" t="s">
        <v>276</v>
      </c>
      <c r="E657" s="92">
        <v>142900</v>
      </c>
      <c r="F657" s="92" t="s">
        <v>156</v>
      </c>
      <c r="G657" s="92"/>
      <c r="H657" s="92"/>
      <c r="I657" s="93">
        <v>1093.18</v>
      </c>
      <c r="J657" s="203"/>
      <c r="K657" s="95" t="s">
        <v>157</v>
      </c>
      <c r="L657" s="94"/>
      <c r="M657" s="94"/>
      <c r="N657" s="94"/>
      <c r="O657" s="170"/>
    </row>
    <row r="658" spans="1:15">
      <c r="A658" s="92">
        <v>4006004</v>
      </c>
      <c r="B658" s="92" t="s">
        <v>275</v>
      </c>
      <c r="C658" s="92">
        <v>221</v>
      </c>
      <c r="D658" s="92" t="s">
        <v>276</v>
      </c>
      <c r="E658" s="92">
        <v>142900</v>
      </c>
      <c r="F658" s="92" t="s">
        <v>156</v>
      </c>
      <c r="G658" s="92"/>
      <c r="H658" s="92"/>
      <c r="I658" s="93">
        <v>182.16</v>
      </c>
      <c r="J658" s="203"/>
      <c r="K658" s="95" t="s">
        <v>157</v>
      </c>
      <c r="L658" s="94"/>
      <c r="M658" s="94"/>
      <c r="N658" s="94"/>
      <c r="O658" s="170"/>
    </row>
    <row r="659" spans="1:15">
      <c r="A659" s="92">
        <v>4006004</v>
      </c>
      <c r="B659" s="92" t="s">
        <v>275</v>
      </c>
      <c r="C659" s="92">
        <v>221</v>
      </c>
      <c r="D659" s="92" t="s">
        <v>276</v>
      </c>
      <c r="E659" s="92">
        <v>142900</v>
      </c>
      <c r="F659" s="92" t="s">
        <v>156</v>
      </c>
      <c r="G659" s="92"/>
      <c r="H659" s="92"/>
      <c r="I659" s="93">
        <v>281.24</v>
      </c>
      <c r="J659" s="203"/>
      <c r="K659" s="95" t="s">
        <v>157</v>
      </c>
      <c r="L659" s="94"/>
      <c r="M659" s="94"/>
      <c r="N659" s="94"/>
      <c r="O659" s="170"/>
    </row>
    <row r="660" spans="1:15">
      <c r="A660" s="92">
        <v>4006004</v>
      </c>
      <c r="B660" s="92" t="s">
        <v>275</v>
      </c>
      <c r="C660" s="92">
        <v>221</v>
      </c>
      <c r="D660" s="92" t="s">
        <v>276</v>
      </c>
      <c r="E660" s="92">
        <v>142900</v>
      </c>
      <c r="F660" s="92" t="s">
        <v>156</v>
      </c>
      <c r="G660" s="92"/>
      <c r="H660" s="92"/>
      <c r="I660" s="93">
        <v>729.25</v>
      </c>
      <c r="J660" s="203"/>
      <c r="K660" s="95" t="s">
        <v>157</v>
      </c>
      <c r="L660" s="94"/>
      <c r="M660" s="94"/>
      <c r="N660" s="94"/>
      <c r="O660" s="170"/>
    </row>
    <row r="661" spans="1:15">
      <c r="A661" s="92">
        <v>4006004</v>
      </c>
      <c r="B661" s="92" t="s">
        <v>275</v>
      </c>
      <c r="C661" s="92">
        <v>221</v>
      </c>
      <c r="D661" s="92" t="s">
        <v>276</v>
      </c>
      <c r="E661" s="92">
        <v>142900</v>
      </c>
      <c r="F661" s="92" t="s">
        <v>156</v>
      </c>
      <c r="G661" s="92"/>
      <c r="H661" s="92"/>
      <c r="I661" s="93">
        <v>989.5</v>
      </c>
      <c r="J661" s="203"/>
      <c r="K661" s="95" t="s">
        <v>157</v>
      </c>
      <c r="L661" s="94"/>
      <c r="M661" s="94"/>
      <c r="N661" s="94"/>
      <c r="O661" s="170"/>
    </row>
    <row r="662" spans="1:15">
      <c r="A662" s="92">
        <v>4006004</v>
      </c>
      <c r="B662" s="92" t="s">
        <v>275</v>
      </c>
      <c r="C662" s="92">
        <v>221</v>
      </c>
      <c r="D662" s="92" t="s">
        <v>276</v>
      </c>
      <c r="E662" s="92">
        <v>142900</v>
      </c>
      <c r="F662" s="92" t="s">
        <v>156</v>
      </c>
      <c r="G662" s="92"/>
      <c r="H662" s="92"/>
      <c r="I662" s="93">
        <v>946</v>
      </c>
      <c r="J662" s="203"/>
      <c r="K662" s="95" t="s">
        <v>157</v>
      </c>
      <c r="L662" s="94"/>
      <c r="M662" s="94"/>
      <c r="N662" s="94"/>
      <c r="O662" s="170"/>
    </row>
    <row r="663" spans="1:15">
      <c r="A663" s="92">
        <v>4006004</v>
      </c>
      <c r="B663" s="92" t="s">
        <v>275</v>
      </c>
      <c r="C663" s="92">
        <v>221</v>
      </c>
      <c r="D663" s="92" t="s">
        <v>276</v>
      </c>
      <c r="E663" s="92">
        <v>142900</v>
      </c>
      <c r="F663" s="92" t="s">
        <v>156</v>
      </c>
      <c r="G663" s="92"/>
      <c r="H663" s="92"/>
      <c r="I663" s="93">
        <v>94.03</v>
      </c>
      <c r="J663" s="203"/>
      <c r="K663" s="95" t="s">
        <v>157</v>
      </c>
      <c r="L663" s="94"/>
      <c r="M663" s="94"/>
      <c r="N663" s="94"/>
      <c r="O663" s="170"/>
    </row>
    <row r="664" spans="1:15">
      <c r="A664" s="92">
        <v>4006004</v>
      </c>
      <c r="B664" s="92" t="s">
        <v>275</v>
      </c>
      <c r="C664" s="92">
        <v>221</v>
      </c>
      <c r="D664" s="92" t="s">
        <v>276</v>
      </c>
      <c r="E664" s="92">
        <v>142900</v>
      </c>
      <c r="F664" s="92" t="s">
        <v>156</v>
      </c>
      <c r="G664" s="92"/>
      <c r="H664" s="92"/>
      <c r="I664" s="93">
        <v>554.25</v>
      </c>
      <c r="J664" s="203"/>
      <c r="K664" s="95" t="s">
        <v>157</v>
      </c>
      <c r="L664" s="94"/>
      <c r="M664" s="94"/>
      <c r="N664" s="94"/>
      <c r="O664" s="170"/>
    </row>
    <row r="665" spans="1:15">
      <c r="A665" s="92">
        <v>4006004</v>
      </c>
      <c r="B665" s="92" t="s">
        <v>275</v>
      </c>
      <c r="C665" s="92">
        <v>221</v>
      </c>
      <c r="D665" s="92" t="s">
        <v>276</v>
      </c>
      <c r="E665" s="92">
        <v>142900</v>
      </c>
      <c r="F665" s="92" t="s">
        <v>156</v>
      </c>
      <c r="G665" s="92"/>
      <c r="H665" s="92"/>
      <c r="I665" s="93">
        <v>33.35</v>
      </c>
      <c r="J665" s="203"/>
      <c r="K665" s="95" t="s">
        <v>157</v>
      </c>
      <c r="L665" s="94"/>
      <c r="M665" s="94"/>
      <c r="N665" s="94"/>
      <c r="O665" s="170"/>
    </row>
    <row r="666" spans="1:15">
      <c r="A666" s="92">
        <v>4006004</v>
      </c>
      <c r="B666" s="92" t="s">
        <v>275</v>
      </c>
      <c r="C666" s="92">
        <v>221</v>
      </c>
      <c r="D666" s="92" t="s">
        <v>276</v>
      </c>
      <c r="E666" s="92">
        <v>142900</v>
      </c>
      <c r="F666" s="92" t="s">
        <v>156</v>
      </c>
      <c r="G666" s="92"/>
      <c r="H666" s="92"/>
      <c r="I666" s="93">
        <v>275.67</v>
      </c>
      <c r="J666" s="203"/>
      <c r="K666" s="95" t="s">
        <v>157</v>
      </c>
      <c r="L666" s="94"/>
      <c r="M666" s="94"/>
      <c r="N666" s="94"/>
      <c r="O666" s="170"/>
    </row>
    <row r="667" spans="1:15">
      <c r="A667" s="92">
        <v>4006004</v>
      </c>
      <c r="B667" s="92" t="s">
        <v>275</v>
      </c>
      <c r="C667" s="92">
        <v>221</v>
      </c>
      <c r="D667" s="92" t="s">
        <v>276</v>
      </c>
      <c r="E667" s="92">
        <v>142900</v>
      </c>
      <c r="F667" s="92" t="s">
        <v>156</v>
      </c>
      <c r="G667" s="92"/>
      <c r="H667" s="92"/>
      <c r="I667" s="93">
        <v>289.98</v>
      </c>
      <c r="J667" s="203"/>
      <c r="K667" s="95" t="s">
        <v>157</v>
      </c>
      <c r="L667" s="94"/>
      <c r="M667" s="94"/>
      <c r="N667" s="94"/>
      <c r="O667" s="170"/>
    </row>
    <row r="668" spans="1:15">
      <c r="A668" s="92">
        <v>4006004</v>
      </c>
      <c r="B668" s="92" t="s">
        <v>275</v>
      </c>
      <c r="C668" s="92">
        <v>221</v>
      </c>
      <c r="D668" s="92" t="s">
        <v>276</v>
      </c>
      <c r="E668" s="92">
        <v>142900</v>
      </c>
      <c r="F668" s="92" t="s">
        <v>156</v>
      </c>
      <c r="G668" s="92"/>
      <c r="H668" s="92"/>
      <c r="I668" s="93">
        <v>353.72</v>
      </c>
      <c r="J668" s="203"/>
      <c r="K668" s="95" t="s">
        <v>157</v>
      </c>
      <c r="L668" s="94"/>
      <c r="M668" s="94"/>
      <c r="N668" s="94"/>
      <c r="O668" s="170"/>
    </row>
    <row r="669" spans="1:15">
      <c r="A669" s="92">
        <v>4006004</v>
      </c>
      <c r="B669" s="92" t="s">
        <v>275</v>
      </c>
      <c r="C669" s="92">
        <v>221</v>
      </c>
      <c r="D669" s="92" t="s">
        <v>276</v>
      </c>
      <c r="E669" s="92">
        <v>142900</v>
      </c>
      <c r="F669" s="92" t="s">
        <v>156</v>
      </c>
      <c r="G669" s="92"/>
      <c r="H669" s="92"/>
      <c r="I669" s="93">
        <v>185.89</v>
      </c>
      <c r="J669" s="203"/>
      <c r="K669" s="95" t="s">
        <v>157</v>
      </c>
      <c r="L669" s="94"/>
      <c r="M669" s="94"/>
      <c r="N669" s="94"/>
      <c r="O669" s="170"/>
    </row>
    <row r="670" spans="1:15">
      <c r="A670" s="92">
        <v>4006004</v>
      </c>
      <c r="B670" s="92" t="s">
        <v>275</v>
      </c>
      <c r="C670" s="92">
        <v>221</v>
      </c>
      <c r="D670" s="92" t="s">
        <v>276</v>
      </c>
      <c r="E670" s="92">
        <v>142900</v>
      </c>
      <c r="F670" s="92" t="s">
        <v>156</v>
      </c>
      <c r="G670" s="92"/>
      <c r="H670" s="92"/>
      <c r="I670" s="93">
        <v>406.25</v>
      </c>
      <c r="J670" s="203"/>
      <c r="K670" s="95" t="s">
        <v>157</v>
      </c>
      <c r="L670" s="94"/>
      <c r="M670" s="94"/>
      <c r="N670" s="94"/>
      <c r="O670" s="170"/>
    </row>
    <row r="671" spans="1:15">
      <c r="A671" s="92">
        <v>4006004</v>
      </c>
      <c r="B671" s="92" t="s">
        <v>275</v>
      </c>
      <c r="C671" s="92">
        <v>221</v>
      </c>
      <c r="D671" s="92" t="s">
        <v>276</v>
      </c>
      <c r="E671" s="92">
        <v>142900</v>
      </c>
      <c r="F671" s="92" t="s">
        <v>156</v>
      </c>
      <c r="G671" s="92"/>
      <c r="H671" s="92"/>
      <c r="I671" s="93">
        <v>57.75</v>
      </c>
      <c r="J671" s="203"/>
      <c r="K671" s="95" t="s">
        <v>157</v>
      </c>
      <c r="L671" s="94"/>
      <c r="M671" s="94"/>
      <c r="N671" s="94"/>
      <c r="O671" s="170"/>
    </row>
    <row r="672" spans="1:15">
      <c r="A672" s="92">
        <v>4006008</v>
      </c>
      <c r="B672" s="92" t="s">
        <v>284</v>
      </c>
      <c r="C672" s="92">
        <v>221</v>
      </c>
      <c r="D672" s="92" t="s">
        <v>276</v>
      </c>
      <c r="E672" s="92">
        <v>142900</v>
      </c>
      <c r="F672" s="92" t="s">
        <v>156</v>
      </c>
      <c r="G672" s="92"/>
      <c r="H672" s="92"/>
      <c r="I672" s="93">
        <v>129.77000000000001</v>
      </c>
      <c r="J672" s="203"/>
      <c r="K672" s="95" t="s">
        <v>157</v>
      </c>
      <c r="L672" s="94"/>
      <c r="M672" s="94"/>
      <c r="N672" s="94"/>
      <c r="O672" s="170"/>
    </row>
    <row r="673" spans="1:15">
      <c r="A673" s="92">
        <v>4006008</v>
      </c>
      <c r="B673" s="92" t="s">
        <v>284</v>
      </c>
      <c r="C673" s="92">
        <v>221</v>
      </c>
      <c r="D673" s="92" t="s">
        <v>276</v>
      </c>
      <c r="E673" s="92">
        <v>142900</v>
      </c>
      <c r="F673" s="92" t="s">
        <v>156</v>
      </c>
      <c r="G673" s="92"/>
      <c r="H673" s="92"/>
      <c r="I673" s="93">
        <v>486.75</v>
      </c>
      <c r="J673" s="203"/>
      <c r="K673" s="95" t="s">
        <v>157</v>
      </c>
      <c r="L673" s="94"/>
      <c r="M673" s="94"/>
      <c r="N673" s="94"/>
      <c r="O673" s="170"/>
    </row>
    <row r="674" spans="1:15">
      <c r="A674" s="92">
        <v>4006008</v>
      </c>
      <c r="B674" s="92" t="s">
        <v>284</v>
      </c>
      <c r="C674" s="92">
        <v>221</v>
      </c>
      <c r="D674" s="92" t="s">
        <v>276</v>
      </c>
      <c r="E674" s="92">
        <v>142900</v>
      </c>
      <c r="F674" s="92" t="s">
        <v>156</v>
      </c>
      <c r="G674" s="92"/>
      <c r="H674" s="92"/>
      <c r="I674" s="93">
        <v>228.75</v>
      </c>
      <c r="J674" s="203"/>
      <c r="K674" s="95" t="s">
        <v>157</v>
      </c>
      <c r="L674" s="94"/>
      <c r="M674" s="94"/>
      <c r="N674" s="94"/>
      <c r="O674" s="170"/>
    </row>
    <row r="675" spans="1:15">
      <c r="A675" s="92">
        <v>4006008</v>
      </c>
      <c r="B675" s="92" t="s">
        <v>284</v>
      </c>
      <c r="C675" s="92">
        <v>221</v>
      </c>
      <c r="D675" s="92" t="s">
        <v>276</v>
      </c>
      <c r="E675" s="92">
        <v>142900</v>
      </c>
      <c r="F675" s="92" t="s">
        <v>156</v>
      </c>
      <c r="G675" s="92"/>
      <c r="H675" s="92"/>
      <c r="I675" s="93">
        <v>32.1</v>
      </c>
      <c r="J675" s="203"/>
      <c r="K675" s="95" t="s">
        <v>157</v>
      </c>
      <c r="L675" s="94"/>
      <c r="M675" s="94"/>
      <c r="N675" s="94"/>
      <c r="O675" s="170"/>
    </row>
    <row r="676" spans="1:15">
      <c r="A676" s="92">
        <v>4006008</v>
      </c>
      <c r="B676" s="92" t="s">
        <v>284</v>
      </c>
      <c r="C676" s="92">
        <v>221</v>
      </c>
      <c r="D676" s="92" t="s">
        <v>276</v>
      </c>
      <c r="E676" s="92">
        <v>142900</v>
      </c>
      <c r="F676" s="92" t="s">
        <v>156</v>
      </c>
      <c r="G676" s="92"/>
      <c r="H676" s="92"/>
      <c r="I676" s="93">
        <v>726.14</v>
      </c>
      <c r="J676" s="203"/>
      <c r="K676" s="95" t="s">
        <v>157</v>
      </c>
      <c r="L676" s="94"/>
      <c r="M676" s="94"/>
      <c r="N676" s="94"/>
      <c r="O676" s="170"/>
    </row>
    <row r="677" spans="1:15">
      <c r="A677" s="92">
        <v>4006008</v>
      </c>
      <c r="B677" s="92" t="s">
        <v>284</v>
      </c>
      <c r="C677" s="92">
        <v>221</v>
      </c>
      <c r="D677" s="92" t="s">
        <v>276</v>
      </c>
      <c r="E677" s="92">
        <v>142900</v>
      </c>
      <c r="F677" s="92" t="s">
        <v>156</v>
      </c>
      <c r="G677" s="92"/>
      <c r="H677" s="92"/>
      <c r="I677" s="93">
        <v>47.21</v>
      </c>
      <c r="J677" s="203"/>
      <c r="K677" s="95" t="s">
        <v>157</v>
      </c>
      <c r="L677" s="94"/>
      <c r="M677" s="94"/>
      <c r="N677" s="94"/>
      <c r="O677" s="170"/>
    </row>
    <row r="678" spans="1:15">
      <c r="A678" s="92">
        <v>4006008</v>
      </c>
      <c r="B678" s="92" t="s">
        <v>284</v>
      </c>
      <c r="C678" s="92">
        <v>221</v>
      </c>
      <c r="D678" s="92" t="s">
        <v>276</v>
      </c>
      <c r="E678" s="92">
        <v>142900</v>
      </c>
      <c r="F678" s="92" t="s">
        <v>156</v>
      </c>
      <c r="G678" s="92"/>
      <c r="H678" s="92"/>
      <c r="I678" s="93">
        <v>36.31</v>
      </c>
      <c r="J678" s="203"/>
      <c r="K678" s="95" t="s">
        <v>157</v>
      </c>
      <c r="L678" s="94"/>
      <c r="M678" s="94"/>
      <c r="N678" s="94"/>
      <c r="O678" s="170"/>
    </row>
    <row r="679" spans="1:15">
      <c r="A679" s="92">
        <v>4006008</v>
      </c>
      <c r="B679" s="92" t="s">
        <v>284</v>
      </c>
      <c r="C679" s="92">
        <v>221</v>
      </c>
      <c r="D679" s="92" t="s">
        <v>276</v>
      </c>
      <c r="E679" s="92">
        <v>142900</v>
      </c>
      <c r="F679" s="92" t="s">
        <v>156</v>
      </c>
      <c r="G679" s="92"/>
      <c r="H679" s="92"/>
      <c r="I679" s="93">
        <v>228.75</v>
      </c>
      <c r="J679" s="203"/>
      <c r="K679" s="95" t="s">
        <v>157</v>
      </c>
      <c r="L679" s="94"/>
      <c r="M679" s="94"/>
      <c r="N679" s="94"/>
      <c r="O679" s="170"/>
    </row>
    <row r="680" spans="1:15">
      <c r="A680" s="92">
        <v>4006008</v>
      </c>
      <c r="B680" s="92" t="s">
        <v>284</v>
      </c>
      <c r="C680" s="92">
        <v>221</v>
      </c>
      <c r="D680" s="92" t="s">
        <v>276</v>
      </c>
      <c r="E680" s="92">
        <v>142900</v>
      </c>
      <c r="F680" s="92" t="s">
        <v>156</v>
      </c>
      <c r="G680" s="92"/>
      <c r="H680" s="92"/>
      <c r="I680" s="93">
        <v>495.31</v>
      </c>
      <c r="J680" s="203"/>
      <c r="K680" s="95" t="s">
        <v>157</v>
      </c>
      <c r="L680" s="94"/>
      <c r="M680" s="94"/>
      <c r="N680" s="94"/>
      <c r="O680" s="170"/>
    </row>
    <row r="681" spans="1:15">
      <c r="A681" s="92">
        <v>4006004</v>
      </c>
      <c r="B681" s="92" t="s">
        <v>275</v>
      </c>
      <c r="C681" s="92">
        <v>221</v>
      </c>
      <c r="D681" s="92" t="s">
        <v>276</v>
      </c>
      <c r="E681" s="92">
        <v>142900</v>
      </c>
      <c r="F681" s="92" t="s">
        <v>156</v>
      </c>
      <c r="G681" s="92"/>
      <c r="H681" s="92"/>
      <c r="I681" s="93">
        <v>78.09</v>
      </c>
      <c r="J681" s="203"/>
      <c r="K681" s="95" t="s">
        <v>157</v>
      </c>
      <c r="L681" s="94"/>
      <c r="M681" s="94"/>
      <c r="N681" s="94"/>
      <c r="O681" s="170"/>
    </row>
    <row r="682" spans="1:15">
      <c r="A682" s="92">
        <v>4006004</v>
      </c>
      <c r="B682" s="92" t="s">
        <v>275</v>
      </c>
      <c r="C682" s="92">
        <v>221</v>
      </c>
      <c r="D682" s="92" t="s">
        <v>276</v>
      </c>
      <c r="E682" s="92">
        <v>142900</v>
      </c>
      <c r="F682" s="92" t="s">
        <v>156</v>
      </c>
      <c r="G682" s="92"/>
      <c r="H682" s="92"/>
      <c r="I682" s="93">
        <v>394.2</v>
      </c>
      <c r="J682" s="203"/>
      <c r="K682" s="95" t="s">
        <v>157</v>
      </c>
      <c r="L682" s="94"/>
      <c r="M682" s="94"/>
      <c r="N682" s="94"/>
      <c r="O682" s="170"/>
    </row>
    <row r="683" spans="1:15">
      <c r="A683" s="92">
        <v>4006004</v>
      </c>
      <c r="B683" s="92" t="s">
        <v>275</v>
      </c>
      <c r="C683" s="92">
        <v>221</v>
      </c>
      <c r="D683" s="92" t="s">
        <v>276</v>
      </c>
      <c r="E683" s="92">
        <v>142900</v>
      </c>
      <c r="F683" s="92" t="s">
        <v>156</v>
      </c>
      <c r="G683" s="92"/>
      <c r="H683" s="92"/>
      <c r="I683" s="93">
        <v>209.57</v>
      </c>
      <c r="J683" s="203"/>
      <c r="K683" s="95" t="s">
        <v>157</v>
      </c>
      <c r="L683" s="94"/>
      <c r="M683" s="94"/>
      <c r="N683" s="94"/>
      <c r="O683" s="170"/>
    </row>
    <row r="684" spans="1:15">
      <c r="A684" s="92">
        <v>4006004</v>
      </c>
      <c r="B684" s="92" t="s">
        <v>275</v>
      </c>
      <c r="C684" s="92">
        <v>221</v>
      </c>
      <c r="D684" s="92" t="s">
        <v>276</v>
      </c>
      <c r="E684" s="92">
        <v>142900</v>
      </c>
      <c r="F684" s="92" t="s">
        <v>156</v>
      </c>
      <c r="G684" s="92"/>
      <c r="H684" s="92"/>
      <c r="I684" s="93">
        <v>2446.5700000000002</v>
      </c>
      <c r="J684" s="203"/>
      <c r="K684" s="95" t="s">
        <v>157</v>
      </c>
      <c r="L684" s="94"/>
      <c r="M684" s="94"/>
      <c r="N684" s="94"/>
      <c r="O684" s="170"/>
    </row>
    <row r="685" spans="1:15">
      <c r="A685" s="92">
        <v>4006004</v>
      </c>
      <c r="B685" s="92" t="s">
        <v>275</v>
      </c>
      <c r="C685" s="92">
        <v>221</v>
      </c>
      <c r="D685" s="92" t="s">
        <v>276</v>
      </c>
      <c r="E685" s="92">
        <v>142900</v>
      </c>
      <c r="F685" s="92" t="s">
        <v>156</v>
      </c>
      <c r="G685" s="92"/>
      <c r="H685" s="92"/>
      <c r="I685" s="93">
        <v>86.98</v>
      </c>
      <c r="J685" s="203"/>
      <c r="K685" s="95" t="s">
        <v>157</v>
      </c>
      <c r="L685" s="94"/>
      <c r="M685" s="94"/>
      <c r="N685" s="94"/>
      <c r="O685" s="170"/>
    </row>
    <row r="686" spans="1:15">
      <c r="A686" s="92">
        <v>4006003</v>
      </c>
      <c r="B686" s="92" t="s">
        <v>278</v>
      </c>
      <c r="C686" s="92">
        <v>221</v>
      </c>
      <c r="D686" s="92" t="s">
        <v>276</v>
      </c>
      <c r="E686" s="92">
        <v>142900</v>
      </c>
      <c r="F686" s="92" t="s">
        <v>156</v>
      </c>
      <c r="G686" s="92"/>
      <c r="H686" s="92"/>
      <c r="I686" s="93">
        <v>865.9</v>
      </c>
      <c r="J686" s="203"/>
      <c r="K686" s="95" t="s">
        <v>157</v>
      </c>
      <c r="L686" s="94"/>
      <c r="M686" s="94"/>
      <c r="N686" s="94"/>
      <c r="O686" s="170"/>
    </row>
    <row r="687" spans="1:15">
      <c r="A687" s="92">
        <v>4006004</v>
      </c>
      <c r="B687" s="92" t="s">
        <v>275</v>
      </c>
      <c r="C687" s="92">
        <v>221</v>
      </c>
      <c r="D687" s="92" t="s">
        <v>276</v>
      </c>
      <c r="E687" s="92">
        <v>142900</v>
      </c>
      <c r="F687" s="92" t="s">
        <v>156</v>
      </c>
      <c r="G687" s="92"/>
      <c r="H687" s="92"/>
      <c r="I687" s="93">
        <v>2547.62</v>
      </c>
      <c r="J687" s="203"/>
      <c r="K687" s="95" t="s">
        <v>157</v>
      </c>
      <c r="L687" s="94"/>
      <c r="M687" s="94"/>
      <c r="N687" s="94"/>
      <c r="O687" s="170"/>
    </row>
    <row r="688" spans="1:15">
      <c r="A688" s="92">
        <v>4006004</v>
      </c>
      <c r="B688" s="92" t="s">
        <v>275</v>
      </c>
      <c r="C688" s="92">
        <v>221</v>
      </c>
      <c r="D688" s="92" t="s">
        <v>276</v>
      </c>
      <c r="E688" s="92">
        <v>142900</v>
      </c>
      <c r="F688" s="92" t="s">
        <v>156</v>
      </c>
      <c r="G688" s="92"/>
      <c r="H688" s="92"/>
      <c r="I688" s="93">
        <v>59.04</v>
      </c>
      <c r="J688" s="203"/>
      <c r="K688" s="95" t="s">
        <v>157</v>
      </c>
      <c r="L688" s="94"/>
      <c r="M688" s="94"/>
      <c r="N688" s="94"/>
      <c r="O688" s="170"/>
    </row>
    <row r="689" spans="1:15">
      <c r="A689" s="92">
        <v>4006008</v>
      </c>
      <c r="B689" s="92" t="s">
        <v>284</v>
      </c>
      <c r="C689" s="92">
        <v>221</v>
      </c>
      <c r="D689" s="92" t="s">
        <v>276</v>
      </c>
      <c r="E689" s="92">
        <v>142900</v>
      </c>
      <c r="F689" s="92" t="s">
        <v>156</v>
      </c>
      <c r="G689" s="92"/>
      <c r="H689" s="92"/>
      <c r="I689" s="93">
        <v>47.21</v>
      </c>
      <c r="J689" s="203"/>
      <c r="K689" s="95" t="s">
        <v>157</v>
      </c>
      <c r="L689" s="94"/>
      <c r="M689" s="94"/>
      <c r="N689" s="94"/>
      <c r="O689" s="170"/>
    </row>
    <row r="690" spans="1:15">
      <c r="A690" s="92">
        <v>4006008</v>
      </c>
      <c r="B690" s="92" t="s">
        <v>284</v>
      </c>
      <c r="C690" s="92">
        <v>221</v>
      </c>
      <c r="D690" s="92" t="s">
        <v>276</v>
      </c>
      <c r="E690" s="92">
        <v>142900</v>
      </c>
      <c r="F690" s="92" t="s">
        <v>156</v>
      </c>
      <c r="G690" s="92"/>
      <c r="H690" s="92"/>
      <c r="I690" s="93">
        <v>47.21</v>
      </c>
      <c r="J690" s="203"/>
      <c r="K690" s="95" t="s">
        <v>157</v>
      </c>
      <c r="L690" s="94"/>
      <c r="M690" s="94"/>
      <c r="N690" s="94"/>
      <c r="O690" s="170"/>
    </row>
    <row r="691" spans="1:15">
      <c r="A691" s="92">
        <v>4006004</v>
      </c>
      <c r="B691" s="92" t="s">
        <v>275</v>
      </c>
      <c r="C691" s="92">
        <v>221</v>
      </c>
      <c r="D691" s="92" t="s">
        <v>276</v>
      </c>
      <c r="E691" s="92">
        <v>142900</v>
      </c>
      <c r="F691" s="92" t="s">
        <v>156</v>
      </c>
      <c r="G691" s="92"/>
      <c r="H691" s="92"/>
      <c r="I691" s="93">
        <v>946</v>
      </c>
      <c r="J691" s="203"/>
      <c r="K691" s="95" t="s">
        <v>157</v>
      </c>
      <c r="L691" s="94"/>
      <c r="M691" s="94"/>
      <c r="N691" s="94"/>
      <c r="O691" s="170"/>
    </row>
    <row r="692" spans="1:15">
      <c r="A692" s="92">
        <v>4006004</v>
      </c>
      <c r="B692" s="92" t="s">
        <v>275</v>
      </c>
      <c r="C692" s="92">
        <v>221</v>
      </c>
      <c r="D692" s="92" t="s">
        <v>276</v>
      </c>
      <c r="E692" s="92">
        <v>142900</v>
      </c>
      <c r="F692" s="92" t="s">
        <v>156</v>
      </c>
      <c r="G692" s="92"/>
      <c r="H692" s="92"/>
      <c r="I692" s="93">
        <v>554.25</v>
      </c>
      <c r="J692" s="203"/>
      <c r="K692" s="95" t="s">
        <v>157</v>
      </c>
      <c r="L692" s="94"/>
      <c r="M692" s="94"/>
      <c r="N692" s="94"/>
      <c r="O692" s="170"/>
    </row>
    <row r="693" spans="1:15">
      <c r="A693" s="92">
        <v>4006004</v>
      </c>
      <c r="B693" s="92" t="s">
        <v>275</v>
      </c>
      <c r="C693" s="92">
        <v>221</v>
      </c>
      <c r="D693" s="92" t="s">
        <v>276</v>
      </c>
      <c r="E693" s="92">
        <v>142900</v>
      </c>
      <c r="F693" s="92" t="s">
        <v>156</v>
      </c>
      <c r="G693" s="92"/>
      <c r="H693" s="92"/>
      <c r="I693" s="93">
        <v>2653.88</v>
      </c>
      <c r="J693" s="203"/>
      <c r="K693" s="95" t="s">
        <v>157</v>
      </c>
      <c r="L693" s="94"/>
      <c r="M693" s="94"/>
      <c r="N693" s="94"/>
      <c r="O693" s="170"/>
    </row>
    <row r="694" spans="1:15">
      <c r="A694" s="92">
        <v>4006004</v>
      </c>
      <c r="B694" s="92" t="s">
        <v>275</v>
      </c>
      <c r="C694" s="92">
        <v>221</v>
      </c>
      <c r="D694" s="92" t="s">
        <v>276</v>
      </c>
      <c r="E694" s="92">
        <v>142900</v>
      </c>
      <c r="F694" s="92" t="s">
        <v>156</v>
      </c>
      <c r="G694" s="92"/>
      <c r="H694" s="92"/>
      <c r="I694" s="93">
        <v>392.91</v>
      </c>
      <c r="J694" s="203"/>
      <c r="K694" s="95" t="s">
        <v>157</v>
      </c>
      <c r="L694" s="94"/>
      <c r="M694" s="94"/>
      <c r="N694" s="94"/>
      <c r="O694" s="170"/>
    </row>
    <row r="695" spans="1:15">
      <c r="A695" s="92">
        <v>4006004</v>
      </c>
      <c r="B695" s="92" t="s">
        <v>275</v>
      </c>
      <c r="C695" s="92">
        <v>221</v>
      </c>
      <c r="D695" s="92" t="s">
        <v>276</v>
      </c>
      <c r="E695" s="92">
        <v>142900</v>
      </c>
      <c r="F695" s="92" t="s">
        <v>156</v>
      </c>
      <c r="G695" s="92"/>
      <c r="H695" s="92"/>
      <c r="I695" s="93">
        <v>197.4</v>
      </c>
      <c r="J695" s="203"/>
      <c r="K695" s="95" t="s">
        <v>157</v>
      </c>
      <c r="L695" s="94"/>
      <c r="M695" s="94"/>
      <c r="N695" s="94"/>
      <c r="O695" s="170"/>
    </row>
    <row r="696" spans="1:15">
      <c r="A696" s="92">
        <v>4006004</v>
      </c>
      <c r="B696" s="92" t="s">
        <v>275</v>
      </c>
      <c r="C696" s="92">
        <v>221</v>
      </c>
      <c r="D696" s="92" t="s">
        <v>276</v>
      </c>
      <c r="E696" s="92">
        <v>142900</v>
      </c>
      <c r="F696" s="92" t="s">
        <v>156</v>
      </c>
      <c r="G696" s="92"/>
      <c r="H696" s="92"/>
      <c r="I696" s="93">
        <v>989.5</v>
      </c>
      <c r="J696" s="203"/>
      <c r="K696" s="95" t="s">
        <v>157</v>
      </c>
      <c r="L696" s="94"/>
      <c r="M696" s="94"/>
      <c r="N696" s="94"/>
      <c r="O696" s="170"/>
    </row>
    <row r="697" spans="1:15">
      <c r="A697" s="92">
        <v>4006004</v>
      </c>
      <c r="B697" s="92" t="s">
        <v>275</v>
      </c>
      <c r="C697" s="92">
        <v>221</v>
      </c>
      <c r="D697" s="92" t="s">
        <v>276</v>
      </c>
      <c r="E697" s="92">
        <v>142900</v>
      </c>
      <c r="F697" s="92" t="s">
        <v>156</v>
      </c>
      <c r="G697" s="92"/>
      <c r="H697" s="92"/>
      <c r="I697" s="93">
        <v>1349.27</v>
      </c>
      <c r="J697" s="203"/>
      <c r="K697" s="95" t="s">
        <v>157</v>
      </c>
      <c r="L697" s="94"/>
      <c r="M697" s="94"/>
      <c r="N697" s="94"/>
      <c r="O697" s="170"/>
    </row>
    <row r="698" spans="1:15">
      <c r="A698" s="92">
        <v>4006004</v>
      </c>
      <c r="B698" s="92" t="s">
        <v>275</v>
      </c>
      <c r="C698" s="92">
        <v>221</v>
      </c>
      <c r="D698" s="92" t="s">
        <v>276</v>
      </c>
      <c r="E698" s="92">
        <v>142900</v>
      </c>
      <c r="F698" s="92" t="s">
        <v>156</v>
      </c>
      <c r="G698" s="92"/>
      <c r="H698" s="92"/>
      <c r="I698" s="93">
        <v>215.57</v>
      </c>
      <c r="J698" s="203"/>
      <c r="K698" s="95" t="s">
        <v>157</v>
      </c>
      <c r="L698" s="94"/>
      <c r="M698" s="94"/>
      <c r="N698" s="94"/>
      <c r="O698" s="170"/>
    </row>
    <row r="699" spans="1:15">
      <c r="A699" s="92">
        <v>4006004</v>
      </c>
      <c r="B699" s="92" t="s">
        <v>275</v>
      </c>
      <c r="C699" s="92">
        <v>221</v>
      </c>
      <c r="D699" s="92" t="s">
        <v>276</v>
      </c>
      <c r="E699" s="92">
        <v>142900</v>
      </c>
      <c r="F699" s="92" t="s">
        <v>156</v>
      </c>
      <c r="G699" s="92"/>
      <c r="H699" s="92"/>
      <c r="I699" s="93">
        <v>2050.06</v>
      </c>
      <c r="J699" s="203"/>
      <c r="K699" s="95" t="s">
        <v>157</v>
      </c>
      <c r="L699" s="94"/>
      <c r="M699" s="94"/>
      <c r="N699" s="94"/>
      <c r="O699" s="170"/>
    </row>
    <row r="700" spans="1:15">
      <c r="A700" s="92">
        <v>4006003</v>
      </c>
      <c r="B700" s="92" t="s">
        <v>278</v>
      </c>
      <c r="C700" s="92">
        <v>221</v>
      </c>
      <c r="D700" s="92" t="s">
        <v>276</v>
      </c>
      <c r="E700" s="92">
        <v>142900</v>
      </c>
      <c r="F700" s="92" t="s">
        <v>156</v>
      </c>
      <c r="G700" s="92"/>
      <c r="H700" s="92"/>
      <c r="I700" s="93">
        <v>38.18</v>
      </c>
      <c r="J700" s="203"/>
      <c r="K700" s="95" t="s">
        <v>157</v>
      </c>
      <c r="L700" s="94"/>
      <c r="M700" s="94"/>
      <c r="N700" s="94"/>
      <c r="O700" s="170"/>
    </row>
    <row r="701" spans="1:15">
      <c r="A701" s="92">
        <v>4006004</v>
      </c>
      <c r="B701" s="92" t="s">
        <v>275</v>
      </c>
      <c r="C701" s="92">
        <v>221</v>
      </c>
      <c r="D701" s="92" t="s">
        <v>276</v>
      </c>
      <c r="E701" s="92">
        <v>142900</v>
      </c>
      <c r="F701" s="92" t="s">
        <v>156</v>
      </c>
      <c r="G701" s="92"/>
      <c r="H701" s="92"/>
      <c r="I701" s="93">
        <v>177.33</v>
      </c>
      <c r="J701" s="203"/>
      <c r="K701" s="95" t="s">
        <v>157</v>
      </c>
      <c r="L701" s="94"/>
      <c r="M701" s="94"/>
      <c r="N701" s="94"/>
      <c r="O701" s="170"/>
    </row>
    <row r="702" spans="1:15">
      <c r="A702" s="92">
        <v>4006004</v>
      </c>
      <c r="B702" s="92" t="s">
        <v>275</v>
      </c>
      <c r="C702" s="92">
        <v>221</v>
      </c>
      <c r="D702" s="92" t="s">
        <v>276</v>
      </c>
      <c r="E702" s="92">
        <v>142900</v>
      </c>
      <c r="F702" s="92" t="s">
        <v>156</v>
      </c>
      <c r="G702" s="92"/>
      <c r="H702" s="92"/>
      <c r="I702" s="93">
        <v>729.25</v>
      </c>
      <c r="J702" s="203"/>
      <c r="K702" s="95" t="s">
        <v>157</v>
      </c>
      <c r="L702" s="94"/>
      <c r="M702" s="94"/>
      <c r="N702" s="94"/>
      <c r="O702" s="170"/>
    </row>
    <row r="703" spans="1:15">
      <c r="A703" s="92">
        <v>4006004</v>
      </c>
      <c r="B703" s="92" t="s">
        <v>275</v>
      </c>
      <c r="C703" s="92">
        <v>221</v>
      </c>
      <c r="D703" s="92" t="s">
        <v>276</v>
      </c>
      <c r="E703" s="92">
        <v>142900</v>
      </c>
      <c r="F703" s="92" t="s">
        <v>156</v>
      </c>
      <c r="G703" s="92"/>
      <c r="H703" s="92"/>
      <c r="I703" s="93">
        <v>2057.8200000000002</v>
      </c>
      <c r="J703" s="203"/>
      <c r="K703" s="95" t="s">
        <v>157</v>
      </c>
      <c r="L703" s="94"/>
      <c r="M703" s="94"/>
      <c r="N703" s="94"/>
      <c r="O703" s="170"/>
    </row>
    <row r="704" spans="1:15">
      <c r="A704" s="92">
        <v>4006003</v>
      </c>
      <c r="B704" s="92" t="s">
        <v>278</v>
      </c>
      <c r="C704" s="92">
        <v>221</v>
      </c>
      <c r="D704" s="92" t="s">
        <v>276</v>
      </c>
      <c r="E704" s="92">
        <v>142900</v>
      </c>
      <c r="F704" s="92" t="s">
        <v>156</v>
      </c>
      <c r="G704" s="92"/>
      <c r="H704" s="92"/>
      <c r="I704" s="93">
        <v>1346.89</v>
      </c>
      <c r="J704" s="203"/>
      <c r="K704" s="95" t="s">
        <v>157</v>
      </c>
      <c r="L704" s="94"/>
      <c r="M704" s="94"/>
      <c r="N704" s="94"/>
      <c r="O704" s="170"/>
    </row>
    <row r="705" spans="1:15">
      <c r="A705" s="92">
        <v>4006004</v>
      </c>
      <c r="B705" s="92" t="s">
        <v>275</v>
      </c>
      <c r="C705" s="92">
        <v>221</v>
      </c>
      <c r="D705" s="92" t="s">
        <v>276</v>
      </c>
      <c r="E705" s="92">
        <v>142900</v>
      </c>
      <c r="F705" s="92" t="s">
        <v>156</v>
      </c>
      <c r="G705" s="92"/>
      <c r="H705" s="92"/>
      <c r="I705" s="93">
        <v>288.04000000000002</v>
      </c>
      <c r="J705" s="203"/>
      <c r="K705" s="95" t="s">
        <v>157</v>
      </c>
      <c r="L705" s="94"/>
      <c r="M705" s="94"/>
      <c r="N705" s="94"/>
      <c r="O705" s="170"/>
    </row>
    <row r="706" spans="1:15">
      <c r="A706" s="92">
        <v>4006004</v>
      </c>
      <c r="B706" s="92" t="s">
        <v>275</v>
      </c>
      <c r="C706" s="92">
        <v>221</v>
      </c>
      <c r="D706" s="92" t="s">
        <v>276</v>
      </c>
      <c r="E706" s="92">
        <v>142900</v>
      </c>
      <c r="F706" s="92" t="s">
        <v>156</v>
      </c>
      <c r="G706" s="92"/>
      <c r="H706" s="92"/>
      <c r="I706" s="93">
        <v>71.069999999999993</v>
      </c>
      <c r="J706" s="203"/>
      <c r="K706" s="95" t="s">
        <v>157</v>
      </c>
      <c r="L706" s="94"/>
      <c r="M706" s="94"/>
      <c r="N706" s="94"/>
      <c r="O706" s="170"/>
    </row>
    <row r="707" spans="1:15">
      <c r="A707" s="92">
        <v>4006004</v>
      </c>
      <c r="B707" s="92" t="s">
        <v>275</v>
      </c>
      <c r="C707" s="92">
        <v>221</v>
      </c>
      <c r="D707" s="92" t="s">
        <v>276</v>
      </c>
      <c r="E707" s="92">
        <v>142900</v>
      </c>
      <c r="F707" s="92" t="s">
        <v>156</v>
      </c>
      <c r="G707" s="92"/>
      <c r="H707" s="92"/>
      <c r="I707" s="93">
        <v>168.74</v>
      </c>
      <c r="J707" s="203"/>
      <c r="K707" s="95" t="s">
        <v>157</v>
      </c>
      <c r="L707" s="94"/>
      <c r="M707" s="94"/>
      <c r="N707" s="94"/>
      <c r="O707" s="170"/>
    </row>
    <row r="708" spans="1:15">
      <c r="A708" s="92">
        <v>4006004</v>
      </c>
      <c r="B708" s="92" t="s">
        <v>275</v>
      </c>
      <c r="C708" s="92">
        <v>221</v>
      </c>
      <c r="D708" s="92" t="s">
        <v>276</v>
      </c>
      <c r="E708" s="92">
        <v>142900</v>
      </c>
      <c r="F708" s="92" t="s">
        <v>156</v>
      </c>
      <c r="G708" s="92"/>
      <c r="H708" s="92"/>
      <c r="I708" s="93">
        <v>56.78</v>
      </c>
      <c r="J708" s="203"/>
      <c r="K708" s="95" t="s">
        <v>157</v>
      </c>
      <c r="L708" s="94"/>
      <c r="M708" s="94"/>
      <c r="N708" s="94"/>
      <c r="O708" s="170"/>
    </row>
    <row r="709" spans="1:15">
      <c r="A709" s="92">
        <v>4006004</v>
      </c>
      <c r="B709" s="92" t="s">
        <v>275</v>
      </c>
      <c r="C709" s="92">
        <v>221</v>
      </c>
      <c r="D709" s="92" t="s">
        <v>276</v>
      </c>
      <c r="E709" s="92">
        <v>142900</v>
      </c>
      <c r="F709" s="92" t="s">
        <v>156</v>
      </c>
      <c r="G709" s="92"/>
      <c r="H709" s="92"/>
      <c r="I709" s="93">
        <v>24.94</v>
      </c>
      <c r="J709" s="203"/>
      <c r="K709" s="95" t="s">
        <v>157</v>
      </c>
      <c r="L709" s="94"/>
      <c r="M709" s="94"/>
      <c r="N709" s="94"/>
      <c r="O709" s="170"/>
    </row>
    <row r="710" spans="1:15">
      <c r="A710" s="92">
        <v>4006004</v>
      </c>
      <c r="B710" s="92" t="s">
        <v>275</v>
      </c>
      <c r="C710" s="92">
        <v>221</v>
      </c>
      <c r="D710" s="92" t="s">
        <v>276</v>
      </c>
      <c r="E710" s="92">
        <v>142900</v>
      </c>
      <c r="F710" s="92" t="s">
        <v>156</v>
      </c>
      <c r="G710" s="92"/>
      <c r="H710" s="92"/>
      <c r="I710" s="93">
        <v>177.33</v>
      </c>
      <c r="J710" s="203"/>
      <c r="K710" s="95" t="s">
        <v>157</v>
      </c>
      <c r="L710" s="94"/>
      <c r="M710" s="94"/>
      <c r="N710" s="94"/>
      <c r="O710" s="170"/>
    </row>
    <row r="711" spans="1:15">
      <c r="A711" s="92">
        <v>4006004</v>
      </c>
      <c r="B711" s="92" t="s">
        <v>275</v>
      </c>
      <c r="C711" s="92">
        <v>221</v>
      </c>
      <c r="D711" s="92" t="s">
        <v>276</v>
      </c>
      <c r="E711" s="92">
        <v>142900</v>
      </c>
      <c r="F711" s="92" t="s">
        <v>156</v>
      </c>
      <c r="G711" s="92"/>
      <c r="H711" s="92"/>
      <c r="I711" s="93">
        <v>215.57</v>
      </c>
      <c r="J711" s="203"/>
      <c r="K711" s="95" t="s">
        <v>157</v>
      </c>
      <c r="L711" s="94"/>
      <c r="M711" s="94"/>
      <c r="N711" s="94"/>
      <c r="O711" s="170"/>
    </row>
    <row r="712" spans="1:15">
      <c r="A712" s="92">
        <v>4006004</v>
      </c>
      <c r="B712" s="92" t="s">
        <v>275</v>
      </c>
      <c r="C712" s="92">
        <v>221</v>
      </c>
      <c r="D712" s="92" t="s">
        <v>276</v>
      </c>
      <c r="E712" s="92">
        <v>142900</v>
      </c>
      <c r="F712" s="92" t="s">
        <v>156</v>
      </c>
      <c r="G712" s="92"/>
      <c r="H712" s="92"/>
      <c r="I712" s="93">
        <v>1145</v>
      </c>
      <c r="J712" s="203"/>
      <c r="K712" s="95" t="s">
        <v>157</v>
      </c>
      <c r="L712" s="94"/>
      <c r="M712" s="94"/>
      <c r="N712" s="94"/>
      <c r="O712" s="170"/>
    </row>
    <row r="713" spans="1:15">
      <c r="A713" s="92">
        <v>4006004</v>
      </c>
      <c r="B713" s="92" t="s">
        <v>275</v>
      </c>
      <c r="C713" s="92">
        <v>221</v>
      </c>
      <c r="D713" s="92" t="s">
        <v>276</v>
      </c>
      <c r="E713" s="92">
        <v>142900</v>
      </c>
      <c r="F713" s="92" t="s">
        <v>156</v>
      </c>
      <c r="G713" s="92"/>
      <c r="H713" s="92"/>
      <c r="I713" s="93">
        <v>625</v>
      </c>
      <c r="J713" s="203"/>
      <c r="K713" s="95" t="s">
        <v>157</v>
      </c>
      <c r="L713" s="94"/>
      <c r="M713" s="94"/>
      <c r="N713" s="94"/>
      <c r="O713" s="170"/>
    </row>
    <row r="714" spans="1:15">
      <c r="A714" s="92">
        <v>4006004</v>
      </c>
      <c r="B714" s="92" t="s">
        <v>275</v>
      </c>
      <c r="C714" s="92">
        <v>221</v>
      </c>
      <c r="D714" s="92" t="s">
        <v>276</v>
      </c>
      <c r="E714" s="92">
        <v>142900</v>
      </c>
      <c r="F714" s="92" t="s">
        <v>156</v>
      </c>
      <c r="G714" s="92"/>
      <c r="H714" s="92"/>
      <c r="I714" s="93">
        <v>2117.7399999999998</v>
      </c>
      <c r="J714" s="203"/>
      <c r="K714" s="95" t="s">
        <v>157</v>
      </c>
      <c r="L714" s="94"/>
      <c r="M714" s="94"/>
      <c r="N714" s="94"/>
      <c r="O714" s="170"/>
    </row>
    <row r="715" spans="1:15">
      <c r="A715" s="92">
        <v>4006003</v>
      </c>
      <c r="B715" s="92" t="s">
        <v>278</v>
      </c>
      <c r="C715" s="92">
        <v>221</v>
      </c>
      <c r="D715" s="92" t="s">
        <v>276</v>
      </c>
      <c r="E715" s="92">
        <v>142900</v>
      </c>
      <c r="F715" s="92" t="s">
        <v>156</v>
      </c>
      <c r="G715" s="92"/>
      <c r="H715" s="92"/>
      <c r="I715" s="93">
        <v>573.34</v>
      </c>
      <c r="J715" s="203"/>
      <c r="K715" s="95" t="s">
        <v>157</v>
      </c>
      <c r="L715" s="94"/>
      <c r="M715" s="94"/>
      <c r="N715" s="94"/>
      <c r="O715" s="170"/>
    </row>
    <row r="716" spans="1:15">
      <c r="A716" s="92">
        <v>4006004</v>
      </c>
      <c r="B716" s="92" t="s">
        <v>275</v>
      </c>
      <c r="C716" s="92">
        <v>221</v>
      </c>
      <c r="D716" s="92" t="s">
        <v>276</v>
      </c>
      <c r="E716" s="92">
        <v>142900</v>
      </c>
      <c r="F716" s="92" t="s">
        <v>156</v>
      </c>
      <c r="G716" s="92"/>
      <c r="H716" s="92"/>
      <c r="I716" s="93">
        <v>1698.31</v>
      </c>
      <c r="J716" s="203"/>
      <c r="K716" s="95" t="s">
        <v>157</v>
      </c>
      <c r="L716" s="94"/>
      <c r="M716" s="94"/>
      <c r="N716" s="94"/>
      <c r="O716" s="170"/>
    </row>
    <row r="717" spans="1:15">
      <c r="A717" s="92">
        <v>4006003</v>
      </c>
      <c r="B717" s="92" t="s">
        <v>278</v>
      </c>
      <c r="C717" s="92">
        <v>221</v>
      </c>
      <c r="D717" s="92" t="s">
        <v>276</v>
      </c>
      <c r="E717" s="92">
        <v>142900</v>
      </c>
      <c r="F717" s="92" t="s">
        <v>156</v>
      </c>
      <c r="G717" s="92"/>
      <c r="H717" s="92"/>
      <c r="I717" s="93">
        <v>2617.09</v>
      </c>
      <c r="J717" s="203"/>
      <c r="K717" s="95" t="s">
        <v>157</v>
      </c>
      <c r="L717" s="94"/>
      <c r="M717" s="94"/>
      <c r="N717" s="94"/>
      <c r="O717" s="170"/>
    </row>
    <row r="718" spans="1:15">
      <c r="A718" s="92">
        <v>4006008</v>
      </c>
      <c r="B718" s="92" t="s">
        <v>284</v>
      </c>
      <c r="C718" s="92">
        <v>221</v>
      </c>
      <c r="D718" s="92" t="s">
        <v>276</v>
      </c>
      <c r="E718" s="92">
        <v>142900</v>
      </c>
      <c r="F718" s="92" t="s">
        <v>156</v>
      </c>
      <c r="G718" s="92"/>
      <c r="H718" s="92"/>
      <c r="I718" s="93">
        <v>425.39</v>
      </c>
      <c r="J718" s="203"/>
      <c r="K718" s="95" t="s">
        <v>157</v>
      </c>
      <c r="L718" s="94"/>
      <c r="M718" s="94"/>
      <c r="N718" s="94"/>
      <c r="O718" s="170"/>
    </row>
    <row r="719" spans="1:15">
      <c r="A719" s="92">
        <v>4006008</v>
      </c>
      <c r="B719" s="92" t="s">
        <v>284</v>
      </c>
      <c r="C719" s="92">
        <v>221</v>
      </c>
      <c r="D719" s="92" t="s">
        <v>276</v>
      </c>
      <c r="E719" s="92">
        <v>142900</v>
      </c>
      <c r="F719" s="92" t="s">
        <v>156</v>
      </c>
      <c r="G719" s="92"/>
      <c r="H719" s="92"/>
      <c r="I719" s="93">
        <v>887.48</v>
      </c>
      <c r="J719" s="203"/>
      <c r="K719" s="95" t="s">
        <v>157</v>
      </c>
      <c r="L719" s="94"/>
      <c r="M719" s="94"/>
      <c r="N719" s="94"/>
      <c r="O719" s="170"/>
    </row>
    <row r="720" spans="1:15">
      <c r="A720" s="92">
        <v>4006008</v>
      </c>
      <c r="B720" s="92" t="s">
        <v>284</v>
      </c>
      <c r="C720" s="92">
        <v>221</v>
      </c>
      <c r="D720" s="92" t="s">
        <v>276</v>
      </c>
      <c r="E720" s="92">
        <v>142900</v>
      </c>
      <c r="F720" s="92" t="s">
        <v>156</v>
      </c>
      <c r="G720" s="92"/>
      <c r="H720" s="92"/>
      <c r="I720" s="93">
        <v>248.44</v>
      </c>
      <c r="J720" s="203"/>
      <c r="K720" s="95" t="s">
        <v>157</v>
      </c>
      <c r="L720" s="94"/>
      <c r="M720" s="94"/>
      <c r="N720" s="94"/>
      <c r="O720" s="170"/>
    </row>
    <row r="721" spans="1:15">
      <c r="A721" s="92">
        <v>4006008</v>
      </c>
      <c r="B721" s="92" t="s">
        <v>284</v>
      </c>
      <c r="C721" s="92">
        <v>221</v>
      </c>
      <c r="D721" s="92" t="s">
        <v>276</v>
      </c>
      <c r="E721" s="92">
        <v>142900</v>
      </c>
      <c r="F721" s="92" t="s">
        <v>156</v>
      </c>
      <c r="G721" s="92"/>
      <c r="H721" s="92"/>
      <c r="I721" s="93">
        <v>1544.47</v>
      </c>
      <c r="J721" s="203"/>
      <c r="K721" s="95" t="s">
        <v>157</v>
      </c>
      <c r="L721" s="94"/>
      <c r="M721" s="94"/>
      <c r="N721" s="94"/>
      <c r="O721" s="170"/>
    </row>
    <row r="722" spans="1:15">
      <c r="A722" s="92">
        <v>4006004</v>
      </c>
      <c r="B722" s="92" t="s">
        <v>275</v>
      </c>
      <c r="C722" s="92">
        <v>221</v>
      </c>
      <c r="D722" s="92" t="s">
        <v>276</v>
      </c>
      <c r="E722" s="92">
        <v>142900</v>
      </c>
      <c r="F722" s="92" t="s">
        <v>156</v>
      </c>
      <c r="G722" s="92"/>
      <c r="H722" s="92"/>
      <c r="I722" s="93">
        <v>1454.99</v>
      </c>
      <c r="J722" s="203"/>
      <c r="K722" s="95" t="s">
        <v>157</v>
      </c>
      <c r="L722" s="94"/>
      <c r="M722" s="94"/>
      <c r="N722" s="94"/>
      <c r="O722" s="170"/>
    </row>
    <row r="723" spans="1:15">
      <c r="A723" s="92">
        <v>4006004</v>
      </c>
      <c r="B723" s="92" t="s">
        <v>275</v>
      </c>
      <c r="C723" s="92">
        <v>221</v>
      </c>
      <c r="D723" s="92" t="s">
        <v>276</v>
      </c>
      <c r="E723" s="92">
        <v>142900</v>
      </c>
      <c r="F723" s="92" t="s">
        <v>156</v>
      </c>
      <c r="G723" s="92"/>
      <c r="H723" s="92"/>
      <c r="I723" s="93">
        <v>814.43</v>
      </c>
      <c r="J723" s="203"/>
      <c r="K723" s="95" t="s">
        <v>157</v>
      </c>
      <c r="L723" s="94"/>
      <c r="M723" s="94"/>
      <c r="N723" s="94"/>
      <c r="O723" s="170"/>
    </row>
    <row r="724" spans="1:15">
      <c r="A724" s="92">
        <v>4006004</v>
      </c>
      <c r="B724" s="92" t="s">
        <v>275</v>
      </c>
      <c r="C724" s="92">
        <v>221</v>
      </c>
      <c r="D724" s="92" t="s">
        <v>276</v>
      </c>
      <c r="E724" s="92">
        <v>142900</v>
      </c>
      <c r="F724" s="92" t="s">
        <v>156</v>
      </c>
      <c r="G724" s="92"/>
      <c r="H724" s="92"/>
      <c r="I724" s="93">
        <v>168.74</v>
      </c>
      <c r="J724" s="203"/>
      <c r="K724" s="95" t="s">
        <v>157</v>
      </c>
      <c r="L724" s="94"/>
      <c r="M724" s="94"/>
      <c r="N724" s="94"/>
      <c r="O724" s="170"/>
    </row>
    <row r="725" spans="1:15">
      <c r="A725" s="92">
        <v>4006004</v>
      </c>
      <c r="B725" s="92" t="s">
        <v>275</v>
      </c>
      <c r="C725" s="92">
        <v>221</v>
      </c>
      <c r="D725" s="92" t="s">
        <v>276</v>
      </c>
      <c r="E725" s="92">
        <v>142900</v>
      </c>
      <c r="F725" s="92" t="s">
        <v>156</v>
      </c>
      <c r="G725" s="92"/>
      <c r="H725" s="92"/>
      <c r="I725" s="93">
        <v>1576.25</v>
      </c>
      <c r="J725" s="203"/>
      <c r="K725" s="95" t="s">
        <v>157</v>
      </c>
      <c r="L725" s="94"/>
      <c r="M725" s="94"/>
      <c r="N725" s="94"/>
      <c r="O725" s="170"/>
    </row>
    <row r="726" spans="1:15">
      <c r="A726" s="92">
        <v>4006004</v>
      </c>
      <c r="B726" s="92" t="s">
        <v>275</v>
      </c>
      <c r="C726" s="92">
        <v>221</v>
      </c>
      <c r="D726" s="92" t="s">
        <v>276</v>
      </c>
      <c r="E726" s="92">
        <v>142900</v>
      </c>
      <c r="F726" s="92" t="s">
        <v>156</v>
      </c>
      <c r="G726" s="92"/>
      <c r="H726" s="92"/>
      <c r="I726" s="93">
        <v>729.25</v>
      </c>
      <c r="J726" s="203"/>
      <c r="K726" s="95" t="s">
        <v>157</v>
      </c>
      <c r="L726" s="94"/>
      <c r="M726" s="94"/>
      <c r="N726" s="94"/>
      <c r="O726" s="170"/>
    </row>
    <row r="727" spans="1:15">
      <c r="A727" s="92">
        <v>4006004</v>
      </c>
      <c r="B727" s="92" t="s">
        <v>275</v>
      </c>
      <c r="C727" s="92">
        <v>221</v>
      </c>
      <c r="D727" s="92" t="s">
        <v>276</v>
      </c>
      <c r="E727" s="92">
        <v>142900</v>
      </c>
      <c r="F727" s="92" t="s">
        <v>156</v>
      </c>
      <c r="G727" s="92"/>
      <c r="H727" s="92"/>
      <c r="I727" s="93">
        <v>554.25</v>
      </c>
      <c r="J727" s="203"/>
      <c r="K727" s="95" t="s">
        <v>157</v>
      </c>
      <c r="L727" s="94"/>
      <c r="M727" s="94"/>
      <c r="N727" s="94"/>
      <c r="O727" s="170"/>
    </row>
    <row r="728" spans="1:15">
      <c r="A728" s="92">
        <v>4006004</v>
      </c>
      <c r="B728" s="92" t="s">
        <v>275</v>
      </c>
      <c r="C728" s="92">
        <v>221</v>
      </c>
      <c r="D728" s="92" t="s">
        <v>276</v>
      </c>
      <c r="E728" s="92">
        <v>142900</v>
      </c>
      <c r="F728" s="92" t="s">
        <v>156</v>
      </c>
      <c r="G728" s="92"/>
      <c r="H728" s="92"/>
      <c r="I728" s="93">
        <v>85.17</v>
      </c>
      <c r="J728" s="203"/>
      <c r="K728" s="95" t="s">
        <v>157</v>
      </c>
      <c r="L728" s="94"/>
      <c r="M728" s="94"/>
      <c r="N728" s="94"/>
      <c r="O728" s="170"/>
    </row>
    <row r="729" spans="1:15">
      <c r="A729" s="92">
        <v>4006003</v>
      </c>
      <c r="B729" s="92" t="s">
        <v>278</v>
      </c>
      <c r="C729" s="92">
        <v>221</v>
      </c>
      <c r="D729" s="92" t="s">
        <v>276</v>
      </c>
      <c r="E729" s="92">
        <v>142900</v>
      </c>
      <c r="F729" s="92" t="s">
        <v>156</v>
      </c>
      <c r="G729" s="92"/>
      <c r="H729" s="92"/>
      <c r="I729" s="93">
        <v>559.49</v>
      </c>
      <c r="J729" s="203"/>
      <c r="K729" s="95" t="s">
        <v>157</v>
      </c>
      <c r="L729" s="94"/>
      <c r="M729" s="94"/>
      <c r="N729" s="94"/>
      <c r="O729" s="170"/>
    </row>
    <row r="730" spans="1:15">
      <c r="A730" s="92">
        <v>4006003</v>
      </c>
      <c r="B730" s="92" t="s">
        <v>278</v>
      </c>
      <c r="C730" s="92">
        <v>221</v>
      </c>
      <c r="D730" s="92" t="s">
        <v>276</v>
      </c>
      <c r="E730" s="92">
        <v>142900</v>
      </c>
      <c r="F730" s="92" t="s">
        <v>156</v>
      </c>
      <c r="G730" s="92"/>
      <c r="H730" s="92"/>
      <c r="I730" s="93">
        <v>205.13</v>
      </c>
      <c r="J730" s="203"/>
      <c r="K730" s="95" t="s">
        <v>157</v>
      </c>
      <c r="L730" s="94"/>
      <c r="M730" s="94"/>
      <c r="N730" s="94"/>
      <c r="O730" s="170"/>
    </row>
    <row r="731" spans="1:15">
      <c r="A731" s="92">
        <v>4006003</v>
      </c>
      <c r="B731" s="92" t="s">
        <v>278</v>
      </c>
      <c r="C731" s="92">
        <v>221</v>
      </c>
      <c r="D731" s="92" t="s">
        <v>276</v>
      </c>
      <c r="E731" s="92">
        <v>142900</v>
      </c>
      <c r="F731" s="92" t="s">
        <v>156</v>
      </c>
      <c r="G731" s="92"/>
      <c r="H731" s="92"/>
      <c r="I731" s="93">
        <v>1470.63</v>
      </c>
      <c r="J731" s="203"/>
      <c r="K731" s="95" t="s">
        <v>157</v>
      </c>
      <c r="L731" s="94"/>
      <c r="M731" s="94"/>
      <c r="N731" s="94"/>
      <c r="O731" s="170"/>
    </row>
    <row r="732" spans="1:15">
      <c r="A732" s="92">
        <v>4006003</v>
      </c>
      <c r="B732" s="92" t="s">
        <v>278</v>
      </c>
      <c r="C732" s="92">
        <v>221</v>
      </c>
      <c r="D732" s="92" t="s">
        <v>276</v>
      </c>
      <c r="E732" s="92">
        <v>142900</v>
      </c>
      <c r="F732" s="92" t="s">
        <v>156</v>
      </c>
      <c r="G732" s="92"/>
      <c r="H732" s="92"/>
      <c r="I732" s="93">
        <v>-427.82</v>
      </c>
      <c r="J732" s="203"/>
      <c r="K732" s="95" t="s">
        <v>157</v>
      </c>
      <c r="L732" s="94"/>
      <c r="M732" s="94"/>
      <c r="N732" s="94"/>
      <c r="O732" s="170"/>
    </row>
    <row r="733" spans="1:15">
      <c r="A733" s="92">
        <v>4006004</v>
      </c>
      <c r="B733" s="92" t="s">
        <v>275</v>
      </c>
      <c r="C733" s="92">
        <v>221</v>
      </c>
      <c r="D733" s="92" t="s">
        <v>276</v>
      </c>
      <c r="E733" s="92">
        <v>142900</v>
      </c>
      <c r="F733" s="92" t="s">
        <v>156</v>
      </c>
      <c r="G733" s="92"/>
      <c r="H733" s="92"/>
      <c r="I733" s="93">
        <v>1398.49</v>
      </c>
      <c r="J733" s="203"/>
      <c r="K733" s="95" t="s">
        <v>157</v>
      </c>
      <c r="L733" s="94"/>
      <c r="M733" s="94"/>
      <c r="N733" s="94"/>
      <c r="O733" s="170"/>
    </row>
    <row r="734" spans="1:15">
      <c r="A734" s="92">
        <v>4006008</v>
      </c>
      <c r="B734" s="92" t="s">
        <v>284</v>
      </c>
      <c r="C734" s="92">
        <v>221</v>
      </c>
      <c r="D734" s="92" t="s">
        <v>276</v>
      </c>
      <c r="E734" s="92">
        <v>142900</v>
      </c>
      <c r="F734" s="92" t="s">
        <v>156</v>
      </c>
      <c r="G734" s="92"/>
      <c r="H734" s="92"/>
      <c r="I734" s="93">
        <v>213.66</v>
      </c>
      <c r="J734" s="203"/>
      <c r="K734" s="95" t="s">
        <v>157</v>
      </c>
      <c r="L734" s="94"/>
      <c r="M734" s="94"/>
      <c r="N734" s="94"/>
      <c r="O734" s="170"/>
    </row>
    <row r="735" spans="1:15">
      <c r="A735" s="92">
        <v>4006008</v>
      </c>
      <c r="B735" s="92" t="s">
        <v>284</v>
      </c>
      <c r="C735" s="92">
        <v>221</v>
      </c>
      <c r="D735" s="92" t="s">
        <v>276</v>
      </c>
      <c r="E735" s="92">
        <v>142900</v>
      </c>
      <c r="F735" s="92" t="s">
        <v>156</v>
      </c>
      <c r="G735" s="92"/>
      <c r="H735" s="92"/>
      <c r="I735" s="93">
        <v>423.68</v>
      </c>
      <c r="J735" s="203"/>
      <c r="K735" s="95" t="s">
        <v>157</v>
      </c>
      <c r="L735" s="94"/>
      <c r="M735" s="94"/>
      <c r="N735" s="94"/>
      <c r="O735" s="170"/>
    </row>
    <row r="736" spans="1:15">
      <c r="A736" s="92">
        <v>4006008</v>
      </c>
      <c r="B736" s="92" t="s">
        <v>284</v>
      </c>
      <c r="C736" s="92">
        <v>221</v>
      </c>
      <c r="D736" s="92" t="s">
        <v>276</v>
      </c>
      <c r="E736" s="92">
        <v>142900</v>
      </c>
      <c r="F736" s="92" t="s">
        <v>156</v>
      </c>
      <c r="G736" s="92"/>
      <c r="H736" s="92"/>
      <c r="I736" s="93">
        <v>1143.73</v>
      </c>
      <c r="J736" s="203"/>
      <c r="K736" s="95" t="s">
        <v>157</v>
      </c>
      <c r="L736" s="94"/>
      <c r="M736" s="94"/>
      <c r="N736" s="94"/>
      <c r="O736" s="170"/>
    </row>
    <row r="737" spans="1:15">
      <c r="A737" s="92">
        <v>4006008</v>
      </c>
      <c r="B737" s="92" t="s">
        <v>284</v>
      </c>
      <c r="C737" s="92">
        <v>221</v>
      </c>
      <c r="D737" s="92" t="s">
        <v>276</v>
      </c>
      <c r="E737" s="92">
        <v>142900</v>
      </c>
      <c r="F737" s="92" t="s">
        <v>156</v>
      </c>
      <c r="G737" s="92"/>
      <c r="H737" s="92"/>
      <c r="I737" s="93">
        <v>695.51</v>
      </c>
      <c r="J737" s="203"/>
      <c r="K737" s="95" t="s">
        <v>157</v>
      </c>
      <c r="L737" s="94"/>
      <c r="M737" s="94"/>
      <c r="N737" s="94"/>
      <c r="O737" s="170"/>
    </row>
    <row r="738" spans="1:15">
      <c r="A738" s="92">
        <v>4006008</v>
      </c>
      <c r="B738" s="92" t="s">
        <v>284</v>
      </c>
      <c r="C738" s="92">
        <v>221</v>
      </c>
      <c r="D738" s="92" t="s">
        <v>276</v>
      </c>
      <c r="E738" s="92">
        <v>142900</v>
      </c>
      <c r="F738" s="92" t="s">
        <v>156</v>
      </c>
      <c r="G738" s="92"/>
      <c r="H738" s="92"/>
      <c r="I738" s="93">
        <v>213.66</v>
      </c>
      <c r="J738" s="203"/>
      <c r="K738" s="95" t="s">
        <v>157</v>
      </c>
      <c r="L738" s="94"/>
      <c r="M738" s="94"/>
      <c r="N738" s="94"/>
      <c r="O738" s="170"/>
    </row>
    <row r="739" spans="1:15">
      <c r="A739" s="92">
        <v>4006008</v>
      </c>
      <c r="B739" s="92" t="s">
        <v>284</v>
      </c>
      <c r="C739" s="92">
        <v>221</v>
      </c>
      <c r="D739" s="92" t="s">
        <v>276</v>
      </c>
      <c r="E739" s="92">
        <v>142900</v>
      </c>
      <c r="F739" s="92" t="s">
        <v>156</v>
      </c>
      <c r="G739" s="92"/>
      <c r="H739" s="92"/>
      <c r="I739" s="93">
        <v>339.31</v>
      </c>
      <c r="J739" s="203"/>
      <c r="K739" s="95" t="s">
        <v>157</v>
      </c>
      <c r="L739" s="94"/>
      <c r="M739" s="94"/>
      <c r="N739" s="94"/>
      <c r="O739" s="170"/>
    </row>
    <row r="740" spans="1:15">
      <c r="A740" s="92">
        <v>4006008</v>
      </c>
      <c r="B740" s="92" t="s">
        <v>284</v>
      </c>
      <c r="C740" s="92">
        <v>221</v>
      </c>
      <c r="D740" s="92" t="s">
        <v>276</v>
      </c>
      <c r="E740" s="92">
        <v>142900</v>
      </c>
      <c r="F740" s="92" t="s">
        <v>156</v>
      </c>
      <c r="G740" s="92"/>
      <c r="H740" s="92"/>
      <c r="I740" s="93">
        <v>753.07</v>
      </c>
      <c r="J740" s="203"/>
      <c r="K740" s="95" t="s">
        <v>157</v>
      </c>
      <c r="L740" s="94"/>
      <c r="M740" s="94"/>
      <c r="N740" s="94"/>
      <c r="O740" s="170"/>
    </row>
    <row r="741" spans="1:15">
      <c r="A741" s="92">
        <v>4006008</v>
      </c>
      <c r="B741" s="92" t="s">
        <v>284</v>
      </c>
      <c r="C741" s="92">
        <v>221</v>
      </c>
      <c r="D741" s="92" t="s">
        <v>276</v>
      </c>
      <c r="E741" s="92">
        <v>142900</v>
      </c>
      <c r="F741" s="92" t="s">
        <v>156</v>
      </c>
      <c r="G741" s="92"/>
      <c r="H741" s="92"/>
      <c r="I741" s="93">
        <v>462.36</v>
      </c>
      <c r="J741" s="203"/>
      <c r="K741" s="95" t="s">
        <v>157</v>
      </c>
      <c r="L741" s="94"/>
      <c r="M741" s="94"/>
      <c r="N741" s="94"/>
      <c r="O741" s="170"/>
    </row>
    <row r="742" spans="1:15">
      <c r="A742" s="92">
        <v>4006003</v>
      </c>
      <c r="B742" s="92" t="s">
        <v>278</v>
      </c>
      <c r="C742" s="92">
        <v>221</v>
      </c>
      <c r="D742" s="92" t="s">
        <v>276</v>
      </c>
      <c r="E742" s="92">
        <v>142900</v>
      </c>
      <c r="F742" s="92" t="s">
        <v>156</v>
      </c>
      <c r="G742" s="92"/>
      <c r="H742" s="92"/>
      <c r="I742" s="93">
        <v>37.5</v>
      </c>
      <c r="J742" s="203"/>
      <c r="K742" s="95" t="s">
        <v>157</v>
      </c>
      <c r="L742" s="94"/>
      <c r="M742" s="94"/>
      <c r="N742" s="94"/>
      <c r="O742" s="170"/>
    </row>
    <row r="743" spans="1:15">
      <c r="A743" s="92">
        <v>4006004</v>
      </c>
      <c r="B743" s="92" t="s">
        <v>275</v>
      </c>
      <c r="C743" s="92">
        <v>221</v>
      </c>
      <c r="D743" s="92" t="s">
        <v>276</v>
      </c>
      <c r="E743" s="92">
        <v>142900</v>
      </c>
      <c r="F743" s="92" t="s">
        <v>156</v>
      </c>
      <c r="G743" s="92"/>
      <c r="H743" s="92"/>
      <c r="I743" s="93">
        <v>264.3</v>
      </c>
      <c r="J743" s="203"/>
      <c r="K743" s="95" t="s">
        <v>157</v>
      </c>
      <c r="L743" s="94"/>
      <c r="M743" s="94"/>
      <c r="N743" s="94"/>
      <c r="O743" s="170"/>
    </row>
    <row r="744" spans="1:15">
      <c r="A744" s="92">
        <v>4006004</v>
      </c>
      <c r="B744" s="92" t="s">
        <v>275</v>
      </c>
      <c r="C744" s="92">
        <v>221</v>
      </c>
      <c r="D744" s="92" t="s">
        <v>276</v>
      </c>
      <c r="E744" s="92">
        <v>142900</v>
      </c>
      <c r="F744" s="92" t="s">
        <v>156</v>
      </c>
      <c r="G744" s="92"/>
      <c r="H744" s="92"/>
      <c r="I744" s="93">
        <v>989.5</v>
      </c>
      <c r="J744" s="203"/>
      <c r="K744" s="95" t="s">
        <v>157</v>
      </c>
      <c r="L744" s="94"/>
      <c r="M744" s="94"/>
      <c r="N744" s="94"/>
      <c r="O744" s="170"/>
    </row>
    <row r="745" spans="1:15">
      <c r="A745" s="92">
        <v>4006004</v>
      </c>
      <c r="B745" s="92" t="s">
        <v>275</v>
      </c>
      <c r="C745" s="92">
        <v>221</v>
      </c>
      <c r="D745" s="92" t="s">
        <v>276</v>
      </c>
      <c r="E745" s="92">
        <v>142900</v>
      </c>
      <c r="F745" s="92" t="s">
        <v>156</v>
      </c>
      <c r="G745" s="92"/>
      <c r="H745" s="92"/>
      <c r="I745" s="93">
        <v>410.3</v>
      </c>
      <c r="J745" s="203"/>
      <c r="K745" s="95" t="s">
        <v>157</v>
      </c>
      <c r="L745" s="94"/>
      <c r="M745" s="94"/>
      <c r="N745" s="94"/>
      <c r="O745" s="170"/>
    </row>
    <row r="746" spans="1:15">
      <c r="A746" s="92">
        <v>4006004</v>
      </c>
      <c r="B746" s="92" t="s">
        <v>275</v>
      </c>
      <c r="C746" s="92">
        <v>221</v>
      </c>
      <c r="D746" s="92" t="s">
        <v>276</v>
      </c>
      <c r="E746" s="92">
        <v>142900</v>
      </c>
      <c r="F746" s="92" t="s">
        <v>156</v>
      </c>
      <c r="G746" s="92"/>
      <c r="H746" s="92"/>
      <c r="I746" s="93">
        <v>212.23</v>
      </c>
      <c r="J746" s="203"/>
      <c r="K746" s="95" t="s">
        <v>157</v>
      </c>
      <c r="L746" s="94"/>
      <c r="M746" s="94"/>
      <c r="N746" s="94"/>
      <c r="O746" s="170"/>
    </row>
    <row r="747" spans="1:15">
      <c r="A747" s="92">
        <v>4006004</v>
      </c>
      <c r="B747" s="92" t="s">
        <v>275</v>
      </c>
      <c r="C747" s="92">
        <v>221</v>
      </c>
      <c r="D747" s="92" t="s">
        <v>276</v>
      </c>
      <c r="E747" s="92">
        <v>142900</v>
      </c>
      <c r="F747" s="92" t="s">
        <v>156</v>
      </c>
      <c r="G747" s="92"/>
      <c r="H747" s="92"/>
      <c r="I747" s="93">
        <v>173.99</v>
      </c>
      <c r="J747" s="203"/>
      <c r="K747" s="95" t="s">
        <v>157</v>
      </c>
      <c r="L747" s="94"/>
      <c r="M747" s="94"/>
      <c r="N747" s="94"/>
      <c r="O747" s="170"/>
    </row>
    <row r="748" spans="1:15">
      <c r="A748" s="92">
        <v>4006004</v>
      </c>
      <c r="B748" s="92" t="s">
        <v>275</v>
      </c>
      <c r="C748" s="92">
        <v>221</v>
      </c>
      <c r="D748" s="92" t="s">
        <v>276</v>
      </c>
      <c r="E748" s="92">
        <v>142900</v>
      </c>
      <c r="F748" s="92" t="s">
        <v>156</v>
      </c>
      <c r="G748" s="92"/>
      <c r="H748" s="92"/>
      <c r="I748" s="93">
        <v>165.4</v>
      </c>
      <c r="J748" s="203"/>
      <c r="K748" s="95" t="s">
        <v>157</v>
      </c>
      <c r="L748" s="94"/>
      <c r="M748" s="94"/>
      <c r="N748" s="94"/>
      <c r="O748" s="170"/>
    </row>
    <row r="749" spans="1:15">
      <c r="A749" s="92">
        <v>4006004</v>
      </c>
      <c r="B749" s="92" t="s">
        <v>275</v>
      </c>
      <c r="C749" s="92">
        <v>221</v>
      </c>
      <c r="D749" s="92" t="s">
        <v>276</v>
      </c>
      <c r="E749" s="92">
        <v>142900</v>
      </c>
      <c r="F749" s="92" t="s">
        <v>156</v>
      </c>
      <c r="G749" s="92"/>
      <c r="H749" s="92"/>
      <c r="I749" s="93">
        <v>989.5</v>
      </c>
      <c r="J749" s="203"/>
      <c r="K749" s="95" t="s">
        <v>157</v>
      </c>
      <c r="L749" s="94"/>
      <c r="M749" s="94"/>
      <c r="N749" s="94"/>
      <c r="O749" s="170"/>
    </row>
    <row r="750" spans="1:15">
      <c r="A750" s="92">
        <v>4006004</v>
      </c>
      <c r="B750" s="92" t="s">
        <v>275</v>
      </c>
      <c r="C750" s="92">
        <v>221</v>
      </c>
      <c r="D750" s="92" t="s">
        <v>276</v>
      </c>
      <c r="E750" s="92">
        <v>142900</v>
      </c>
      <c r="F750" s="92" t="s">
        <v>156</v>
      </c>
      <c r="G750" s="92"/>
      <c r="H750" s="92"/>
      <c r="I750" s="93">
        <v>946</v>
      </c>
      <c r="J750" s="203"/>
      <c r="K750" s="95" t="s">
        <v>157</v>
      </c>
      <c r="L750" s="94"/>
      <c r="M750" s="94"/>
      <c r="N750" s="94"/>
      <c r="O750" s="170"/>
    </row>
    <row r="751" spans="1:15">
      <c r="A751" s="92">
        <v>4006004</v>
      </c>
      <c r="B751" s="92" t="s">
        <v>275</v>
      </c>
      <c r="C751" s="92">
        <v>221</v>
      </c>
      <c r="D751" s="92" t="s">
        <v>276</v>
      </c>
      <c r="E751" s="92">
        <v>142900</v>
      </c>
      <c r="F751" s="92" t="s">
        <v>156</v>
      </c>
      <c r="G751" s="92"/>
      <c r="H751" s="92"/>
      <c r="I751" s="93">
        <v>554.25</v>
      </c>
      <c r="J751" s="203"/>
      <c r="K751" s="95" t="s">
        <v>157</v>
      </c>
      <c r="L751" s="94"/>
      <c r="M751" s="94"/>
      <c r="N751" s="94"/>
      <c r="O751" s="170"/>
    </row>
    <row r="752" spans="1:15">
      <c r="A752" s="92">
        <v>4006004</v>
      </c>
      <c r="B752" s="92" t="s">
        <v>275</v>
      </c>
      <c r="C752" s="92">
        <v>221</v>
      </c>
      <c r="D752" s="92" t="s">
        <v>276</v>
      </c>
      <c r="E752" s="92">
        <v>142900</v>
      </c>
      <c r="F752" s="92" t="s">
        <v>156</v>
      </c>
      <c r="G752" s="92"/>
      <c r="H752" s="92"/>
      <c r="I752" s="93">
        <v>729.25</v>
      </c>
      <c r="J752" s="203"/>
      <c r="K752" s="95" t="s">
        <v>157</v>
      </c>
      <c r="L752" s="94"/>
      <c r="M752" s="94"/>
      <c r="N752" s="94"/>
      <c r="O752" s="170"/>
    </row>
    <row r="753" spans="1:15">
      <c r="A753" s="92">
        <v>4006004</v>
      </c>
      <c r="B753" s="92" t="s">
        <v>275</v>
      </c>
      <c r="C753" s="92">
        <v>221</v>
      </c>
      <c r="D753" s="92" t="s">
        <v>276</v>
      </c>
      <c r="E753" s="92">
        <v>142900</v>
      </c>
      <c r="F753" s="92" t="s">
        <v>156</v>
      </c>
      <c r="G753" s="92"/>
      <c r="H753" s="92"/>
      <c r="I753" s="93">
        <v>2524.3000000000002</v>
      </c>
      <c r="J753" s="203"/>
      <c r="K753" s="95" t="s">
        <v>157</v>
      </c>
      <c r="L753" s="94"/>
      <c r="M753" s="94"/>
      <c r="N753" s="94"/>
      <c r="O753" s="170"/>
    </row>
    <row r="754" spans="1:15">
      <c r="A754" s="92">
        <v>4006004</v>
      </c>
      <c r="B754" s="92" t="s">
        <v>275</v>
      </c>
      <c r="C754" s="92">
        <v>221</v>
      </c>
      <c r="D754" s="92" t="s">
        <v>276</v>
      </c>
      <c r="E754" s="92">
        <v>142900</v>
      </c>
      <c r="F754" s="92" t="s">
        <v>156</v>
      </c>
      <c r="G754" s="92"/>
      <c r="H754" s="92"/>
      <c r="I754" s="93">
        <v>29.18</v>
      </c>
      <c r="J754" s="203"/>
      <c r="K754" s="95" t="s">
        <v>157</v>
      </c>
      <c r="L754" s="94"/>
      <c r="M754" s="94"/>
      <c r="N754" s="94"/>
      <c r="O754" s="170"/>
    </row>
    <row r="755" spans="1:15">
      <c r="A755" s="92">
        <v>4006004</v>
      </c>
      <c r="B755" s="92" t="s">
        <v>275</v>
      </c>
      <c r="C755" s="92">
        <v>221</v>
      </c>
      <c r="D755" s="92" t="s">
        <v>276</v>
      </c>
      <c r="E755" s="92">
        <v>142900</v>
      </c>
      <c r="F755" s="92" t="s">
        <v>156</v>
      </c>
      <c r="G755" s="92"/>
      <c r="H755" s="92"/>
      <c r="I755" s="93">
        <v>2328.27</v>
      </c>
      <c r="J755" s="203"/>
      <c r="K755" s="95" t="s">
        <v>157</v>
      </c>
      <c r="L755" s="94"/>
      <c r="M755" s="94"/>
      <c r="N755" s="94"/>
      <c r="O755" s="170"/>
    </row>
    <row r="756" spans="1:15">
      <c r="A756" s="92">
        <v>4006004</v>
      </c>
      <c r="B756" s="92" t="s">
        <v>275</v>
      </c>
      <c r="C756" s="92">
        <v>221</v>
      </c>
      <c r="D756" s="92" t="s">
        <v>276</v>
      </c>
      <c r="E756" s="92">
        <v>142900</v>
      </c>
      <c r="F756" s="92" t="s">
        <v>156</v>
      </c>
      <c r="G756" s="92"/>
      <c r="H756" s="92"/>
      <c r="I756" s="93">
        <v>1947.87</v>
      </c>
      <c r="J756" s="203"/>
      <c r="K756" s="95" t="s">
        <v>157</v>
      </c>
      <c r="L756" s="94"/>
      <c r="M756" s="94"/>
      <c r="N756" s="94"/>
      <c r="O756" s="170"/>
    </row>
    <row r="757" spans="1:15">
      <c r="A757" s="92">
        <v>4006004</v>
      </c>
      <c r="B757" s="92" t="s">
        <v>275</v>
      </c>
      <c r="C757" s="92">
        <v>221</v>
      </c>
      <c r="D757" s="92" t="s">
        <v>276</v>
      </c>
      <c r="E757" s="92">
        <v>142900</v>
      </c>
      <c r="F757" s="92" t="s">
        <v>156</v>
      </c>
      <c r="G757" s="92"/>
      <c r="H757" s="92"/>
      <c r="I757" s="93">
        <v>146.66999999999999</v>
      </c>
      <c r="J757" s="203"/>
      <c r="K757" s="95" t="s">
        <v>157</v>
      </c>
      <c r="L757" s="94"/>
      <c r="M757" s="94"/>
      <c r="N757" s="94"/>
      <c r="O757" s="170"/>
    </row>
    <row r="758" spans="1:15">
      <c r="A758" s="92">
        <v>4006004</v>
      </c>
      <c r="B758" s="92" t="s">
        <v>275</v>
      </c>
      <c r="C758" s="92">
        <v>221</v>
      </c>
      <c r="D758" s="92" t="s">
        <v>276</v>
      </c>
      <c r="E758" s="92">
        <v>142900</v>
      </c>
      <c r="F758" s="92" t="s">
        <v>156</v>
      </c>
      <c r="G758" s="92"/>
      <c r="H758" s="92"/>
      <c r="I758" s="93">
        <v>946</v>
      </c>
      <c r="J758" s="203"/>
      <c r="K758" s="95" t="s">
        <v>157</v>
      </c>
      <c r="L758" s="94"/>
      <c r="M758" s="94"/>
      <c r="N758" s="94"/>
      <c r="O758" s="170"/>
    </row>
    <row r="759" spans="1:15">
      <c r="A759" s="92">
        <v>4006004</v>
      </c>
      <c r="B759" s="92" t="s">
        <v>275</v>
      </c>
      <c r="C759" s="92">
        <v>221</v>
      </c>
      <c r="D759" s="92" t="s">
        <v>276</v>
      </c>
      <c r="E759" s="92">
        <v>142900</v>
      </c>
      <c r="F759" s="92" t="s">
        <v>156</v>
      </c>
      <c r="G759" s="92"/>
      <c r="H759" s="92"/>
      <c r="I759" s="93">
        <v>237.5</v>
      </c>
      <c r="J759" s="203"/>
      <c r="K759" s="95" t="s">
        <v>157</v>
      </c>
      <c r="L759" s="94"/>
      <c r="M759" s="94"/>
      <c r="N759" s="94"/>
      <c r="O759" s="170"/>
    </row>
    <row r="760" spans="1:15">
      <c r="A760" s="92">
        <v>4006004</v>
      </c>
      <c r="B760" s="92" t="s">
        <v>275</v>
      </c>
      <c r="C760" s="92">
        <v>221</v>
      </c>
      <c r="D760" s="92" t="s">
        <v>276</v>
      </c>
      <c r="E760" s="92">
        <v>142900</v>
      </c>
      <c r="F760" s="92" t="s">
        <v>156</v>
      </c>
      <c r="G760" s="92"/>
      <c r="H760" s="92"/>
      <c r="I760" s="93">
        <v>516.08000000000004</v>
      </c>
      <c r="J760" s="203"/>
      <c r="K760" s="95" t="s">
        <v>157</v>
      </c>
      <c r="L760" s="94"/>
      <c r="M760" s="94"/>
      <c r="N760" s="94"/>
      <c r="O760" s="170"/>
    </row>
    <row r="761" spans="1:15">
      <c r="A761" s="92">
        <v>4006004</v>
      </c>
      <c r="B761" s="92" t="s">
        <v>275</v>
      </c>
      <c r="C761" s="92">
        <v>221</v>
      </c>
      <c r="D761" s="92" t="s">
        <v>276</v>
      </c>
      <c r="E761" s="92">
        <v>142900</v>
      </c>
      <c r="F761" s="92" t="s">
        <v>156</v>
      </c>
      <c r="G761" s="92"/>
      <c r="H761" s="92"/>
      <c r="I761" s="93">
        <v>1084.42</v>
      </c>
      <c r="J761" s="203"/>
      <c r="K761" s="95" t="s">
        <v>157</v>
      </c>
      <c r="L761" s="94"/>
      <c r="M761" s="94"/>
      <c r="N761" s="94"/>
      <c r="O761" s="170"/>
    </row>
    <row r="762" spans="1:15">
      <c r="A762" s="92">
        <v>4006008</v>
      </c>
      <c r="B762" s="92" t="s">
        <v>284</v>
      </c>
      <c r="C762" s="92">
        <v>221</v>
      </c>
      <c r="D762" s="92" t="s">
        <v>276</v>
      </c>
      <c r="E762" s="92">
        <v>142900</v>
      </c>
      <c r="F762" s="92" t="s">
        <v>156</v>
      </c>
      <c r="G762" s="92"/>
      <c r="H762" s="92"/>
      <c r="I762" s="93">
        <v>719.51</v>
      </c>
      <c r="J762" s="203"/>
      <c r="K762" s="95" t="s">
        <v>157</v>
      </c>
      <c r="L762" s="94"/>
      <c r="M762" s="94"/>
      <c r="N762" s="94"/>
      <c r="O762" s="170"/>
    </row>
    <row r="763" spans="1:15">
      <c r="A763" s="92">
        <v>4006008</v>
      </c>
      <c r="B763" s="92" t="s">
        <v>284</v>
      </c>
      <c r="C763" s="92">
        <v>221</v>
      </c>
      <c r="D763" s="92" t="s">
        <v>276</v>
      </c>
      <c r="E763" s="92">
        <v>142900</v>
      </c>
      <c r="F763" s="92" t="s">
        <v>156</v>
      </c>
      <c r="G763" s="92"/>
      <c r="H763" s="92"/>
      <c r="I763" s="93">
        <v>2299.4499999999998</v>
      </c>
      <c r="J763" s="203"/>
      <c r="K763" s="95" t="s">
        <v>157</v>
      </c>
      <c r="L763" s="94"/>
      <c r="M763" s="94"/>
      <c r="N763" s="94"/>
      <c r="O763" s="170"/>
    </row>
    <row r="764" spans="1:15">
      <c r="A764" s="92">
        <v>4006008</v>
      </c>
      <c r="B764" s="92" t="s">
        <v>284</v>
      </c>
      <c r="C764" s="92">
        <v>221</v>
      </c>
      <c r="D764" s="92" t="s">
        <v>276</v>
      </c>
      <c r="E764" s="92">
        <v>142900</v>
      </c>
      <c r="F764" s="92" t="s">
        <v>156</v>
      </c>
      <c r="G764" s="92"/>
      <c r="H764" s="92"/>
      <c r="I764" s="93">
        <v>48.53</v>
      </c>
      <c r="J764" s="203"/>
      <c r="K764" s="95" t="s">
        <v>157</v>
      </c>
      <c r="L764" s="94"/>
      <c r="M764" s="94"/>
      <c r="N764" s="94"/>
      <c r="O764" s="170"/>
    </row>
    <row r="765" spans="1:15">
      <c r="A765" s="92">
        <v>4006008</v>
      </c>
      <c r="B765" s="92" t="s">
        <v>284</v>
      </c>
      <c r="C765" s="92">
        <v>221</v>
      </c>
      <c r="D765" s="92" t="s">
        <v>276</v>
      </c>
      <c r="E765" s="92">
        <v>142900</v>
      </c>
      <c r="F765" s="92" t="s">
        <v>156</v>
      </c>
      <c r="G765" s="92"/>
      <c r="H765" s="92"/>
      <c r="I765" s="93">
        <v>169.47</v>
      </c>
      <c r="J765" s="203"/>
      <c r="K765" s="95" t="s">
        <v>157</v>
      </c>
      <c r="L765" s="94"/>
      <c r="M765" s="94"/>
      <c r="N765" s="94"/>
      <c r="O765" s="170"/>
    </row>
    <row r="766" spans="1:15">
      <c r="A766" s="92">
        <v>4006008</v>
      </c>
      <c r="B766" s="92" t="s">
        <v>284</v>
      </c>
      <c r="C766" s="92">
        <v>221</v>
      </c>
      <c r="D766" s="92" t="s">
        <v>276</v>
      </c>
      <c r="E766" s="92">
        <v>142900</v>
      </c>
      <c r="F766" s="92" t="s">
        <v>156</v>
      </c>
      <c r="G766" s="92"/>
      <c r="H766" s="92"/>
      <c r="I766" s="93">
        <v>113.26</v>
      </c>
      <c r="J766" s="203"/>
      <c r="K766" s="95" t="s">
        <v>157</v>
      </c>
      <c r="L766" s="94"/>
      <c r="M766" s="94"/>
      <c r="N766" s="94"/>
      <c r="O766" s="170"/>
    </row>
    <row r="767" spans="1:15">
      <c r="A767" s="92">
        <v>4006008</v>
      </c>
      <c r="B767" s="92" t="s">
        <v>284</v>
      </c>
      <c r="C767" s="92">
        <v>221</v>
      </c>
      <c r="D767" s="92" t="s">
        <v>276</v>
      </c>
      <c r="E767" s="92">
        <v>142900</v>
      </c>
      <c r="F767" s="92" t="s">
        <v>156</v>
      </c>
      <c r="G767" s="92"/>
      <c r="H767" s="92"/>
      <c r="I767" s="93">
        <v>1553.58</v>
      </c>
      <c r="J767" s="203"/>
      <c r="K767" s="95" t="s">
        <v>157</v>
      </c>
      <c r="L767" s="94"/>
      <c r="M767" s="94"/>
      <c r="N767" s="94"/>
      <c r="O767" s="170"/>
    </row>
    <row r="768" spans="1:15">
      <c r="A768" s="92">
        <v>4006008</v>
      </c>
      <c r="B768" s="92" t="s">
        <v>284</v>
      </c>
      <c r="C768" s="92">
        <v>221</v>
      </c>
      <c r="D768" s="92" t="s">
        <v>276</v>
      </c>
      <c r="E768" s="92">
        <v>142900</v>
      </c>
      <c r="F768" s="92" t="s">
        <v>156</v>
      </c>
      <c r="G768" s="92"/>
      <c r="H768" s="92"/>
      <c r="I768" s="93">
        <v>500</v>
      </c>
      <c r="J768" s="203"/>
      <c r="K768" s="95" t="s">
        <v>157</v>
      </c>
      <c r="L768" s="94"/>
      <c r="M768" s="94"/>
      <c r="N768" s="94"/>
      <c r="O768" s="170"/>
    </row>
    <row r="769" spans="1:15">
      <c r="A769" s="92">
        <v>4006004</v>
      </c>
      <c r="B769" s="92" t="s">
        <v>275</v>
      </c>
      <c r="C769" s="92">
        <v>221</v>
      </c>
      <c r="D769" s="92" t="s">
        <v>276</v>
      </c>
      <c r="E769" s="92">
        <v>142900</v>
      </c>
      <c r="F769" s="92" t="s">
        <v>156</v>
      </c>
      <c r="G769" s="92"/>
      <c r="H769" s="92"/>
      <c r="I769" s="93">
        <v>168.74</v>
      </c>
      <c r="J769" s="203"/>
      <c r="K769" s="95" t="s">
        <v>157</v>
      </c>
      <c r="L769" s="94"/>
      <c r="M769" s="94"/>
      <c r="N769" s="94"/>
      <c r="O769" s="170"/>
    </row>
    <row r="770" spans="1:15">
      <c r="A770" s="92">
        <v>4006004</v>
      </c>
      <c r="B770" s="92" t="s">
        <v>275</v>
      </c>
      <c r="C770" s="92">
        <v>221</v>
      </c>
      <c r="D770" s="92" t="s">
        <v>276</v>
      </c>
      <c r="E770" s="92">
        <v>142900</v>
      </c>
      <c r="F770" s="92" t="s">
        <v>156</v>
      </c>
      <c r="G770" s="92"/>
      <c r="H770" s="92"/>
      <c r="I770" s="93">
        <v>178.4</v>
      </c>
      <c r="J770" s="203"/>
      <c r="K770" s="95" t="s">
        <v>157</v>
      </c>
      <c r="L770" s="94"/>
      <c r="M770" s="94"/>
      <c r="N770" s="94"/>
      <c r="O770" s="170"/>
    </row>
    <row r="771" spans="1:15">
      <c r="A771" s="92">
        <v>4006004</v>
      </c>
      <c r="B771" s="92" t="s">
        <v>275</v>
      </c>
      <c r="C771" s="92">
        <v>221</v>
      </c>
      <c r="D771" s="92" t="s">
        <v>276</v>
      </c>
      <c r="E771" s="92">
        <v>142900</v>
      </c>
      <c r="F771" s="92" t="s">
        <v>156</v>
      </c>
      <c r="G771" s="92"/>
      <c r="H771" s="92"/>
      <c r="I771" s="93">
        <v>215.57</v>
      </c>
      <c r="J771" s="203"/>
      <c r="K771" s="95" t="s">
        <v>157</v>
      </c>
      <c r="L771" s="94"/>
      <c r="M771" s="94"/>
      <c r="N771" s="94"/>
      <c r="O771" s="170"/>
    </row>
    <row r="772" spans="1:15">
      <c r="A772" s="92">
        <v>4006004</v>
      </c>
      <c r="B772" s="92" t="s">
        <v>275</v>
      </c>
      <c r="C772" s="92">
        <v>221</v>
      </c>
      <c r="D772" s="92" t="s">
        <v>276</v>
      </c>
      <c r="E772" s="92">
        <v>142900</v>
      </c>
      <c r="F772" s="92" t="s">
        <v>156</v>
      </c>
      <c r="G772" s="92"/>
      <c r="H772" s="92"/>
      <c r="I772" s="93">
        <v>2407.79</v>
      </c>
      <c r="J772" s="203"/>
      <c r="K772" s="95" t="s">
        <v>157</v>
      </c>
      <c r="L772" s="94"/>
      <c r="M772" s="94"/>
      <c r="N772" s="94"/>
      <c r="O772" s="170"/>
    </row>
    <row r="773" spans="1:15">
      <c r="A773" s="92">
        <v>4006004</v>
      </c>
      <c r="B773" s="92" t="s">
        <v>275</v>
      </c>
      <c r="C773" s="92">
        <v>221</v>
      </c>
      <c r="D773" s="92" t="s">
        <v>276</v>
      </c>
      <c r="E773" s="92">
        <v>142900</v>
      </c>
      <c r="F773" s="92" t="s">
        <v>156</v>
      </c>
      <c r="G773" s="92"/>
      <c r="H773" s="92"/>
      <c r="I773" s="93">
        <v>2913.14</v>
      </c>
      <c r="J773" s="203"/>
      <c r="K773" s="95" t="s">
        <v>157</v>
      </c>
      <c r="L773" s="94"/>
      <c r="M773" s="94"/>
      <c r="N773" s="94"/>
      <c r="O773" s="170"/>
    </row>
    <row r="774" spans="1:15">
      <c r="A774" s="92">
        <v>4006004</v>
      </c>
      <c r="B774" s="92" t="s">
        <v>275</v>
      </c>
      <c r="C774" s="92">
        <v>221</v>
      </c>
      <c r="D774" s="92" t="s">
        <v>276</v>
      </c>
      <c r="E774" s="92">
        <v>142900</v>
      </c>
      <c r="F774" s="92" t="s">
        <v>156</v>
      </c>
      <c r="G774" s="92"/>
      <c r="H774" s="92"/>
      <c r="I774" s="93">
        <v>554.25</v>
      </c>
      <c r="J774" s="203"/>
      <c r="K774" s="95" t="s">
        <v>157</v>
      </c>
      <c r="L774" s="94"/>
      <c r="M774" s="94"/>
      <c r="N774" s="94"/>
      <c r="O774" s="170"/>
    </row>
    <row r="775" spans="1:15">
      <c r="A775" s="92">
        <v>4006004</v>
      </c>
      <c r="B775" s="92" t="s">
        <v>275</v>
      </c>
      <c r="C775" s="92">
        <v>221</v>
      </c>
      <c r="D775" s="92" t="s">
        <v>276</v>
      </c>
      <c r="E775" s="92">
        <v>142900</v>
      </c>
      <c r="F775" s="92" t="s">
        <v>156</v>
      </c>
      <c r="G775" s="92"/>
      <c r="H775" s="92"/>
      <c r="I775" s="93">
        <v>729.25</v>
      </c>
      <c r="J775" s="203"/>
      <c r="K775" s="95" t="s">
        <v>157</v>
      </c>
      <c r="L775" s="94"/>
      <c r="M775" s="94"/>
      <c r="N775" s="94"/>
      <c r="O775" s="170"/>
    </row>
    <row r="776" spans="1:15">
      <c r="A776" s="92">
        <v>4006004</v>
      </c>
      <c r="B776" s="92" t="s">
        <v>275</v>
      </c>
      <c r="C776" s="92">
        <v>221</v>
      </c>
      <c r="D776" s="92" t="s">
        <v>276</v>
      </c>
      <c r="E776" s="92">
        <v>142900</v>
      </c>
      <c r="F776" s="92" t="s">
        <v>156</v>
      </c>
      <c r="G776" s="92"/>
      <c r="H776" s="92"/>
      <c r="I776" s="93">
        <v>989.5</v>
      </c>
      <c r="J776" s="203"/>
      <c r="K776" s="95" t="s">
        <v>157</v>
      </c>
      <c r="L776" s="94"/>
      <c r="M776" s="94"/>
      <c r="N776" s="94"/>
      <c r="O776" s="170"/>
    </row>
    <row r="777" spans="1:15">
      <c r="A777" s="92">
        <v>4006004</v>
      </c>
      <c r="B777" s="92" t="s">
        <v>275</v>
      </c>
      <c r="C777" s="92">
        <v>221</v>
      </c>
      <c r="D777" s="92" t="s">
        <v>276</v>
      </c>
      <c r="E777" s="92">
        <v>142900</v>
      </c>
      <c r="F777" s="92" t="s">
        <v>156</v>
      </c>
      <c r="G777" s="92"/>
      <c r="H777" s="92"/>
      <c r="I777" s="93">
        <v>80</v>
      </c>
      <c r="J777" s="203"/>
      <c r="K777" s="95" t="s">
        <v>157</v>
      </c>
      <c r="L777" s="94"/>
      <c r="M777" s="94"/>
      <c r="N777" s="94"/>
      <c r="O777" s="170"/>
    </row>
    <row r="778" spans="1:15">
      <c r="A778" s="92">
        <v>4006004</v>
      </c>
      <c r="B778" s="92" t="s">
        <v>275</v>
      </c>
      <c r="C778" s="92">
        <v>221</v>
      </c>
      <c r="D778" s="92" t="s">
        <v>276</v>
      </c>
      <c r="E778" s="92">
        <v>142900</v>
      </c>
      <c r="F778" s="92" t="s">
        <v>156</v>
      </c>
      <c r="G778" s="92"/>
      <c r="H778" s="92"/>
      <c r="I778" s="93">
        <v>807.5</v>
      </c>
      <c r="J778" s="203"/>
      <c r="K778" s="95" t="s">
        <v>157</v>
      </c>
      <c r="L778" s="94"/>
      <c r="M778" s="94"/>
      <c r="N778" s="94"/>
      <c r="O778" s="170"/>
    </row>
    <row r="779" spans="1:15">
      <c r="A779" s="92">
        <v>4006004</v>
      </c>
      <c r="B779" s="92" t="s">
        <v>275</v>
      </c>
      <c r="C779" s="92">
        <v>221</v>
      </c>
      <c r="D779" s="92" t="s">
        <v>276</v>
      </c>
      <c r="E779" s="92">
        <v>142900</v>
      </c>
      <c r="F779" s="92" t="s">
        <v>156</v>
      </c>
      <c r="G779" s="92"/>
      <c r="H779" s="92"/>
      <c r="I779" s="93">
        <v>97.44</v>
      </c>
      <c r="J779" s="203"/>
      <c r="K779" s="95" t="s">
        <v>157</v>
      </c>
      <c r="L779" s="94"/>
      <c r="M779" s="94"/>
      <c r="N779" s="94"/>
      <c r="O779" s="170"/>
    </row>
    <row r="780" spans="1:15">
      <c r="A780" s="92">
        <v>4006004</v>
      </c>
      <c r="B780" s="92" t="s">
        <v>275</v>
      </c>
      <c r="C780" s="92">
        <v>221</v>
      </c>
      <c r="D780" s="92" t="s">
        <v>276</v>
      </c>
      <c r="E780" s="92">
        <v>142900</v>
      </c>
      <c r="F780" s="92" t="s">
        <v>156</v>
      </c>
      <c r="G780" s="92"/>
      <c r="H780" s="92"/>
      <c r="I780" s="93">
        <v>4740.13</v>
      </c>
      <c r="J780" s="203"/>
      <c r="K780" s="95" t="s">
        <v>157</v>
      </c>
      <c r="L780" s="94"/>
      <c r="M780" s="94"/>
      <c r="N780" s="94"/>
      <c r="O780" s="170"/>
    </row>
    <row r="781" spans="1:15">
      <c r="A781" s="92">
        <v>4006004</v>
      </c>
      <c r="B781" s="92" t="s">
        <v>275</v>
      </c>
      <c r="C781" s="92">
        <v>221</v>
      </c>
      <c r="D781" s="92" t="s">
        <v>276</v>
      </c>
      <c r="E781" s="92">
        <v>142900</v>
      </c>
      <c r="F781" s="92" t="s">
        <v>156</v>
      </c>
      <c r="G781" s="92"/>
      <c r="H781" s="92"/>
      <c r="I781" s="93">
        <v>2052.11</v>
      </c>
      <c r="J781" s="203"/>
      <c r="K781" s="95" t="s">
        <v>157</v>
      </c>
      <c r="L781" s="94"/>
      <c r="M781" s="94"/>
      <c r="N781" s="94"/>
      <c r="O781" s="170"/>
    </row>
    <row r="782" spans="1:15">
      <c r="A782" s="92">
        <v>4006004</v>
      </c>
      <c r="B782" s="92" t="s">
        <v>275</v>
      </c>
      <c r="C782" s="92">
        <v>221</v>
      </c>
      <c r="D782" s="92" t="s">
        <v>276</v>
      </c>
      <c r="E782" s="92">
        <v>142900</v>
      </c>
      <c r="F782" s="92" t="s">
        <v>156</v>
      </c>
      <c r="G782" s="92"/>
      <c r="H782" s="92"/>
      <c r="I782" s="93">
        <v>1370.54</v>
      </c>
      <c r="J782" s="203"/>
      <c r="K782" s="95" t="s">
        <v>157</v>
      </c>
      <c r="L782" s="94"/>
      <c r="M782" s="94"/>
      <c r="N782" s="94"/>
      <c r="O782" s="170"/>
    </row>
    <row r="783" spans="1:15">
      <c r="A783" s="92">
        <v>4006004</v>
      </c>
      <c r="B783" s="92" t="s">
        <v>275</v>
      </c>
      <c r="C783" s="92">
        <v>221</v>
      </c>
      <c r="D783" s="92" t="s">
        <v>276</v>
      </c>
      <c r="E783" s="92">
        <v>142900</v>
      </c>
      <c r="F783" s="92" t="s">
        <v>156</v>
      </c>
      <c r="G783" s="92"/>
      <c r="H783" s="92"/>
      <c r="I783" s="93">
        <v>625</v>
      </c>
      <c r="J783" s="203"/>
      <c r="K783" s="95" t="s">
        <v>157</v>
      </c>
      <c r="L783" s="94"/>
      <c r="M783" s="94"/>
      <c r="N783" s="94"/>
      <c r="O783" s="170"/>
    </row>
    <row r="784" spans="1:15">
      <c r="A784" s="92">
        <v>4006004</v>
      </c>
      <c r="B784" s="92" t="s">
        <v>275</v>
      </c>
      <c r="C784" s="92">
        <v>221</v>
      </c>
      <c r="D784" s="92" t="s">
        <v>276</v>
      </c>
      <c r="E784" s="92">
        <v>142900</v>
      </c>
      <c r="F784" s="92" t="s">
        <v>156</v>
      </c>
      <c r="G784" s="92"/>
      <c r="H784" s="92"/>
      <c r="I784" s="93">
        <v>846.88</v>
      </c>
      <c r="J784" s="203"/>
      <c r="K784" s="95" t="s">
        <v>157</v>
      </c>
      <c r="L784" s="94"/>
      <c r="M784" s="94"/>
      <c r="N784" s="94"/>
      <c r="O784" s="170"/>
    </row>
    <row r="785" spans="1:15">
      <c r="A785" s="92">
        <v>4006004</v>
      </c>
      <c r="B785" s="92" t="s">
        <v>275</v>
      </c>
      <c r="C785" s="92">
        <v>221</v>
      </c>
      <c r="D785" s="92" t="s">
        <v>276</v>
      </c>
      <c r="E785" s="92">
        <v>142900</v>
      </c>
      <c r="F785" s="92" t="s">
        <v>156</v>
      </c>
      <c r="G785" s="92"/>
      <c r="H785" s="92"/>
      <c r="I785" s="93">
        <v>660.37</v>
      </c>
      <c r="J785" s="203"/>
      <c r="K785" s="95" t="s">
        <v>157</v>
      </c>
      <c r="L785" s="94"/>
      <c r="M785" s="94"/>
      <c r="N785" s="94"/>
      <c r="O785" s="170"/>
    </row>
    <row r="786" spans="1:15">
      <c r="A786" s="92">
        <v>4006004</v>
      </c>
      <c r="B786" s="92" t="s">
        <v>275</v>
      </c>
      <c r="C786" s="92">
        <v>221</v>
      </c>
      <c r="D786" s="92" t="s">
        <v>276</v>
      </c>
      <c r="E786" s="92">
        <v>142900</v>
      </c>
      <c r="F786" s="92" t="s">
        <v>156</v>
      </c>
      <c r="G786" s="92"/>
      <c r="H786" s="92"/>
      <c r="I786" s="93">
        <v>122.47</v>
      </c>
      <c r="J786" s="203"/>
      <c r="K786" s="95" t="s">
        <v>157</v>
      </c>
      <c r="L786" s="94"/>
      <c r="M786" s="94"/>
      <c r="N786" s="94"/>
      <c r="O786" s="170"/>
    </row>
    <row r="787" spans="1:15">
      <c r="A787" s="92">
        <v>4006004</v>
      </c>
      <c r="B787" s="92" t="s">
        <v>275</v>
      </c>
      <c r="C787" s="92">
        <v>221</v>
      </c>
      <c r="D787" s="92" t="s">
        <v>276</v>
      </c>
      <c r="E787" s="92">
        <v>142900</v>
      </c>
      <c r="F787" s="92" t="s">
        <v>156</v>
      </c>
      <c r="G787" s="92"/>
      <c r="H787" s="92"/>
      <c r="I787" s="93">
        <v>90.26</v>
      </c>
      <c r="J787" s="203"/>
      <c r="K787" s="95" t="s">
        <v>157</v>
      </c>
      <c r="L787" s="94"/>
      <c r="M787" s="94"/>
      <c r="N787" s="94"/>
      <c r="O787" s="170"/>
    </row>
    <row r="788" spans="1:15">
      <c r="A788" s="92">
        <v>4006004</v>
      </c>
      <c r="B788" s="92" t="s">
        <v>275</v>
      </c>
      <c r="C788" s="92">
        <v>221</v>
      </c>
      <c r="D788" s="92" t="s">
        <v>276</v>
      </c>
      <c r="E788" s="92">
        <v>142900</v>
      </c>
      <c r="F788" s="92" t="s">
        <v>156</v>
      </c>
      <c r="G788" s="92"/>
      <c r="H788" s="92"/>
      <c r="I788" s="93">
        <v>981.25</v>
      </c>
      <c r="J788" s="203"/>
      <c r="K788" s="95" t="s">
        <v>157</v>
      </c>
      <c r="L788" s="94"/>
      <c r="M788" s="94"/>
      <c r="N788" s="94"/>
      <c r="O788" s="170"/>
    </row>
    <row r="789" spans="1:15">
      <c r="A789" s="92">
        <v>4006008</v>
      </c>
      <c r="B789" s="92" t="s">
        <v>284</v>
      </c>
      <c r="C789" s="92">
        <v>221</v>
      </c>
      <c r="D789" s="92" t="s">
        <v>276</v>
      </c>
      <c r="E789" s="92">
        <v>142900</v>
      </c>
      <c r="F789" s="92" t="s">
        <v>156</v>
      </c>
      <c r="G789" s="92"/>
      <c r="H789" s="92"/>
      <c r="I789" s="93">
        <v>174.95</v>
      </c>
      <c r="J789" s="203"/>
      <c r="K789" s="95" t="s">
        <v>157</v>
      </c>
      <c r="L789" s="94"/>
      <c r="M789" s="94"/>
      <c r="N789" s="94"/>
      <c r="O789" s="170"/>
    </row>
    <row r="790" spans="1:15">
      <c r="A790" s="92">
        <v>4006008</v>
      </c>
      <c r="B790" s="92" t="s">
        <v>284</v>
      </c>
      <c r="C790" s="92">
        <v>221</v>
      </c>
      <c r="D790" s="92" t="s">
        <v>276</v>
      </c>
      <c r="E790" s="92">
        <v>142900</v>
      </c>
      <c r="F790" s="92" t="s">
        <v>156</v>
      </c>
      <c r="G790" s="92"/>
      <c r="H790" s="92"/>
      <c r="I790" s="93">
        <v>569.12</v>
      </c>
      <c r="J790" s="203"/>
      <c r="K790" s="95" t="s">
        <v>157</v>
      </c>
      <c r="L790" s="94"/>
      <c r="M790" s="94"/>
      <c r="N790" s="94"/>
      <c r="O790" s="170"/>
    </row>
    <row r="791" spans="1:15">
      <c r="A791" s="92">
        <v>4006008</v>
      </c>
      <c r="B791" s="92" t="s">
        <v>284</v>
      </c>
      <c r="C791" s="92">
        <v>221</v>
      </c>
      <c r="D791" s="92" t="s">
        <v>276</v>
      </c>
      <c r="E791" s="92">
        <v>142900</v>
      </c>
      <c r="F791" s="92" t="s">
        <v>156</v>
      </c>
      <c r="G791" s="92"/>
      <c r="H791" s="92"/>
      <c r="I791" s="93">
        <v>1253.3</v>
      </c>
      <c r="J791" s="203"/>
      <c r="K791" s="95" t="s">
        <v>157</v>
      </c>
      <c r="L791" s="94"/>
      <c r="M791" s="94"/>
      <c r="N791" s="94"/>
      <c r="O791" s="170"/>
    </row>
    <row r="792" spans="1:15">
      <c r="A792" s="92">
        <v>4006004</v>
      </c>
      <c r="B792" s="92" t="s">
        <v>275</v>
      </c>
      <c r="C792" s="92">
        <v>221</v>
      </c>
      <c r="D792" s="92" t="s">
        <v>276</v>
      </c>
      <c r="E792" s="92">
        <v>142900</v>
      </c>
      <c r="F792" s="92" t="s">
        <v>156</v>
      </c>
      <c r="G792" s="92"/>
      <c r="H792" s="92"/>
      <c r="I792" s="93">
        <v>67.47</v>
      </c>
      <c r="J792" s="203"/>
      <c r="K792" s="95" t="s">
        <v>157</v>
      </c>
      <c r="L792" s="94"/>
      <c r="M792" s="94"/>
      <c r="N792" s="94"/>
      <c r="O792" s="170"/>
    </row>
    <row r="793" spans="1:15">
      <c r="A793" s="92">
        <v>4006004</v>
      </c>
      <c r="B793" s="92" t="s">
        <v>275</v>
      </c>
      <c r="C793" s="92">
        <v>221</v>
      </c>
      <c r="D793" s="92" t="s">
        <v>276</v>
      </c>
      <c r="E793" s="92">
        <v>142900</v>
      </c>
      <c r="F793" s="92" t="s">
        <v>156</v>
      </c>
      <c r="G793" s="92"/>
      <c r="H793" s="92"/>
      <c r="I793" s="93">
        <v>76.5</v>
      </c>
      <c r="J793" s="203"/>
      <c r="K793" s="95" t="s">
        <v>157</v>
      </c>
      <c r="L793" s="94"/>
      <c r="M793" s="94"/>
      <c r="N793" s="94"/>
      <c r="O793" s="170"/>
    </row>
    <row r="794" spans="1:15">
      <c r="A794" s="92">
        <v>4006004</v>
      </c>
      <c r="B794" s="92" t="s">
        <v>275</v>
      </c>
      <c r="C794" s="92">
        <v>221</v>
      </c>
      <c r="D794" s="92" t="s">
        <v>276</v>
      </c>
      <c r="E794" s="92">
        <v>142900</v>
      </c>
      <c r="F794" s="92" t="s">
        <v>156</v>
      </c>
      <c r="G794" s="92"/>
      <c r="H794" s="92"/>
      <c r="I794" s="93">
        <v>173.99</v>
      </c>
      <c r="J794" s="203"/>
      <c r="K794" s="95" t="s">
        <v>157</v>
      </c>
      <c r="L794" s="94"/>
      <c r="M794" s="94"/>
      <c r="N794" s="94"/>
      <c r="O794" s="170"/>
    </row>
    <row r="795" spans="1:15">
      <c r="A795" s="92">
        <v>4006004</v>
      </c>
      <c r="B795" s="92" t="s">
        <v>275</v>
      </c>
      <c r="C795" s="92">
        <v>221</v>
      </c>
      <c r="D795" s="92" t="s">
        <v>276</v>
      </c>
      <c r="E795" s="92">
        <v>142900</v>
      </c>
      <c r="F795" s="92" t="s">
        <v>156</v>
      </c>
      <c r="G795" s="92"/>
      <c r="H795" s="92"/>
      <c r="I795" s="93">
        <v>212.23</v>
      </c>
      <c r="J795" s="203"/>
      <c r="K795" s="95" t="s">
        <v>157</v>
      </c>
      <c r="L795" s="94"/>
      <c r="M795" s="94"/>
      <c r="N795" s="94"/>
      <c r="O795" s="170"/>
    </row>
    <row r="796" spans="1:15">
      <c r="A796" s="92">
        <v>4006004</v>
      </c>
      <c r="B796" s="92" t="s">
        <v>275</v>
      </c>
      <c r="C796" s="92">
        <v>221</v>
      </c>
      <c r="D796" s="92" t="s">
        <v>276</v>
      </c>
      <c r="E796" s="92">
        <v>142900</v>
      </c>
      <c r="F796" s="92" t="s">
        <v>156</v>
      </c>
      <c r="G796" s="92"/>
      <c r="H796" s="92"/>
      <c r="I796" s="93">
        <v>165.4</v>
      </c>
      <c r="J796" s="203"/>
      <c r="K796" s="95" t="s">
        <v>157</v>
      </c>
      <c r="L796" s="94"/>
      <c r="M796" s="94"/>
      <c r="N796" s="94"/>
      <c r="O796" s="170"/>
    </row>
    <row r="797" spans="1:15">
      <c r="A797" s="92">
        <v>4006004</v>
      </c>
      <c r="B797" s="92" t="s">
        <v>275</v>
      </c>
      <c r="C797" s="92">
        <v>221</v>
      </c>
      <c r="D797" s="92" t="s">
        <v>276</v>
      </c>
      <c r="E797" s="92">
        <v>142900</v>
      </c>
      <c r="F797" s="92" t="s">
        <v>156</v>
      </c>
      <c r="G797" s="92"/>
      <c r="H797" s="92"/>
      <c r="I797" s="93">
        <v>946</v>
      </c>
      <c r="J797" s="203"/>
      <c r="K797" s="95" t="s">
        <v>157</v>
      </c>
      <c r="L797" s="94"/>
      <c r="M797" s="94"/>
      <c r="N797" s="94"/>
      <c r="O797" s="170"/>
    </row>
    <row r="798" spans="1:15">
      <c r="A798" s="92">
        <v>4006004</v>
      </c>
      <c r="B798" s="92" t="s">
        <v>275</v>
      </c>
      <c r="C798" s="92">
        <v>221</v>
      </c>
      <c r="D798" s="92" t="s">
        <v>276</v>
      </c>
      <c r="E798" s="92">
        <v>142900</v>
      </c>
      <c r="F798" s="92" t="s">
        <v>156</v>
      </c>
      <c r="G798" s="92"/>
      <c r="H798" s="92"/>
      <c r="I798" s="93">
        <v>910.38</v>
      </c>
      <c r="J798" s="203"/>
      <c r="K798" s="95" t="s">
        <v>157</v>
      </c>
      <c r="L798" s="94"/>
      <c r="M798" s="94"/>
      <c r="N798" s="94"/>
      <c r="O798" s="170"/>
    </row>
    <row r="799" spans="1:15">
      <c r="A799" s="92">
        <v>4006004</v>
      </c>
      <c r="B799" s="92" t="s">
        <v>275</v>
      </c>
      <c r="C799" s="92">
        <v>221</v>
      </c>
      <c r="D799" s="92" t="s">
        <v>276</v>
      </c>
      <c r="E799" s="92">
        <v>142900</v>
      </c>
      <c r="F799" s="92" t="s">
        <v>156</v>
      </c>
      <c r="G799" s="92"/>
      <c r="H799" s="92"/>
      <c r="I799" s="93">
        <v>1645.65</v>
      </c>
      <c r="J799" s="203"/>
      <c r="K799" s="95" t="s">
        <v>157</v>
      </c>
      <c r="L799" s="94"/>
      <c r="M799" s="94"/>
      <c r="N799" s="94"/>
      <c r="O799" s="170"/>
    </row>
    <row r="800" spans="1:15">
      <c r="A800" s="92">
        <v>4006004</v>
      </c>
      <c r="B800" s="92" t="s">
        <v>275</v>
      </c>
      <c r="C800" s="92">
        <v>221</v>
      </c>
      <c r="D800" s="92" t="s">
        <v>276</v>
      </c>
      <c r="E800" s="92">
        <v>142900</v>
      </c>
      <c r="F800" s="92" t="s">
        <v>156</v>
      </c>
      <c r="G800" s="92"/>
      <c r="H800" s="92"/>
      <c r="I800" s="93">
        <v>989.5</v>
      </c>
      <c r="J800" s="203"/>
      <c r="K800" s="95" t="s">
        <v>157</v>
      </c>
      <c r="L800" s="94"/>
      <c r="M800" s="94"/>
      <c r="N800" s="94"/>
      <c r="O800" s="170"/>
    </row>
    <row r="801" spans="1:15">
      <c r="A801" s="92">
        <v>4006004</v>
      </c>
      <c r="B801" s="92" t="s">
        <v>275</v>
      </c>
      <c r="C801" s="92">
        <v>221</v>
      </c>
      <c r="D801" s="92" t="s">
        <v>276</v>
      </c>
      <c r="E801" s="92">
        <v>142900</v>
      </c>
      <c r="F801" s="92" t="s">
        <v>156</v>
      </c>
      <c r="G801" s="92"/>
      <c r="H801" s="92"/>
      <c r="I801" s="93">
        <v>2294.5</v>
      </c>
      <c r="J801" s="203"/>
      <c r="K801" s="95" t="s">
        <v>157</v>
      </c>
      <c r="L801" s="94"/>
      <c r="M801" s="94"/>
      <c r="N801" s="94"/>
      <c r="O801" s="170"/>
    </row>
    <row r="802" spans="1:15">
      <c r="A802" s="92">
        <v>4006004</v>
      </c>
      <c r="B802" s="92" t="s">
        <v>275</v>
      </c>
      <c r="C802" s="92">
        <v>221</v>
      </c>
      <c r="D802" s="92" t="s">
        <v>276</v>
      </c>
      <c r="E802" s="92">
        <v>142900</v>
      </c>
      <c r="F802" s="92" t="s">
        <v>156</v>
      </c>
      <c r="G802" s="92"/>
      <c r="H802" s="92"/>
      <c r="I802" s="93">
        <v>125.54</v>
      </c>
      <c r="J802" s="203"/>
      <c r="K802" s="95" t="s">
        <v>157</v>
      </c>
      <c r="L802" s="94"/>
      <c r="M802" s="94"/>
      <c r="N802" s="94"/>
      <c r="O802" s="170"/>
    </row>
    <row r="803" spans="1:15">
      <c r="A803" s="92">
        <v>4006004</v>
      </c>
      <c r="B803" s="92" t="s">
        <v>275</v>
      </c>
      <c r="C803" s="92">
        <v>221</v>
      </c>
      <c r="D803" s="92" t="s">
        <v>276</v>
      </c>
      <c r="E803" s="92">
        <v>142900</v>
      </c>
      <c r="F803" s="92" t="s">
        <v>156</v>
      </c>
      <c r="G803" s="92"/>
      <c r="H803" s="92"/>
      <c r="I803" s="93">
        <v>6422.9</v>
      </c>
      <c r="J803" s="203"/>
      <c r="K803" s="95" t="s">
        <v>157</v>
      </c>
      <c r="L803" s="94"/>
      <c r="M803" s="94"/>
      <c r="N803" s="94"/>
      <c r="O803" s="170"/>
    </row>
    <row r="804" spans="1:15">
      <c r="A804" s="92">
        <v>4006004</v>
      </c>
      <c r="B804" s="92" t="s">
        <v>275</v>
      </c>
      <c r="C804" s="92">
        <v>221</v>
      </c>
      <c r="D804" s="92" t="s">
        <v>276</v>
      </c>
      <c r="E804" s="92">
        <v>142900</v>
      </c>
      <c r="F804" s="92" t="s">
        <v>156</v>
      </c>
      <c r="G804" s="92"/>
      <c r="H804" s="92"/>
      <c r="I804" s="93">
        <v>1035.24</v>
      </c>
      <c r="J804" s="203"/>
      <c r="K804" s="95" t="s">
        <v>157</v>
      </c>
      <c r="L804" s="94"/>
      <c r="M804" s="94"/>
      <c r="N804" s="94"/>
      <c r="O804" s="170"/>
    </row>
    <row r="805" spans="1:15">
      <c r="A805" s="92">
        <v>4006004</v>
      </c>
      <c r="B805" s="92" t="s">
        <v>275</v>
      </c>
      <c r="C805" s="92">
        <v>221</v>
      </c>
      <c r="D805" s="92" t="s">
        <v>276</v>
      </c>
      <c r="E805" s="92">
        <v>142900</v>
      </c>
      <c r="F805" s="92" t="s">
        <v>156</v>
      </c>
      <c r="G805" s="92"/>
      <c r="H805" s="92"/>
      <c r="I805" s="93">
        <v>775.26</v>
      </c>
      <c r="J805" s="203"/>
      <c r="K805" s="95" t="s">
        <v>157</v>
      </c>
      <c r="L805" s="94"/>
      <c r="M805" s="94"/>
      <c r="N805" s="94"/>
      <c r="O805" s="170"/>
    </row>
    <row r="806" spans="1:15">
      <c r="A806" s="92">
        <v>4006004</v>
      </c>
      <c r="B806" s="92" t="s">
        <v>275</v>
      </c>
      <c r="C806" s="92">
        <v>221</v>
      </c>
      <c r="D806" s="92" t="s">
        <v>276</v>
      </c>
      <c r="E806" s="92">
        <v>142900</v>
      </c>
      <c r="F806" s="92" t="s">
        <v>156</v>
      </c>
      <c r="G806" s="92"/>
      <c r="H806" s="92"/>
      <c r="I806" s="93">
        <v>65.56</v>
      </c>
      <c r="J806" s="203"/>
      <c r="K806" s="95" t="s">
        <v>157</v>
      </c>
      <c r="L806" s="94"/>
      <c r="M806" s="94"/>
      <c r="N806" s="94"/>
      <c r="O806" s="170"/>
    </row>
    <row r="807" spans="1:15">
      <c r="A807" s="92">
        <v>4006004</v>
      </c>
      <c r="B807" s="92" t="s">
        <v>275</v>
      </c>
      <c r="C807" s="92">
        <v>221</v>
      </c>
      <c r="D807" s="92" t="s">
        <v>276</v>
      </c>
      <c r="E807" s="92">
        <v>142900</v>
      </c>
      <c r="F807" s="92" t="s">
        <v>156</v>
      </c>
      <c r="G807" s="92"/>
      <c r="H807" s="92"/>
      <c r="I807" s="93">
        <v>3338.42</v>
      </c>
      <c r="J807" s="203"/>
      <c r="K807" s="95" t="s">
        <v>157</v>
      </c>
      <c r="L807" s="94"/>
      <c r="M807" s="94"/>
      <c r="N807" s="94"/>
      <c r="O807" s="170"/>
    </row>
    <row r="808" spans="1:15">
      <c r="A808" s="92">
        <v>4006004</v>
      </c>
      <c r="B808" s="92" t="s">
        <v>275</v>
      </c>
      <c r="C808" s="92">
        <v>221</v>
      </c>
      <c r="D808" s="92" t="s">
        <v>276</v>
      </c>
      <c r="E808" s="92">
        <v>142900</v>
      </c>
      <c r="F808" s="92" t="s">
        <v>156</v>
      </c>
      <c r="G808" s="92"/>
      <c r="H808" s="92"/>
      <c r="I808" s="93">
        <v>3370.98</v>
      </c>
      <c r="J808" s="203"/>
      <c r="K808" s="95" t="s">
        <v>157</v>
      </c>
      <c r="L808" s="94"/>
      <c r="M808" s="94"/>
      <c r="N808" s="94"/>
      <c r="O808" s="170"/>
    </row>
    <row r="809" spans="1:15">
      <c r="A809" s="92">
        <v>4006004</v>
      </c>
      <c r="B809" s="92" t="s">
        <v>275</v>
      </c>
      <c r="C809" s="92">
        <v>221</v>
      </c>
      <c r="D809" s="92" t="s">
        <v>276</v>
      </c>
      <c r="E809" s="92">
        <v>142900</v>
      </c>
      <c r="F809" s="92" t="s">
        <v>156</v>
      </c>
      <c r="G809" s="92"/>
      <c r="H809" s="92"/>
      <c r="I809" s="93">
        <v>1612.98</v>
      </c>
      <c r="J809" s="203"/>
      <c r="K809" s="95" t="s">
        <v>157</v>
      </c>
      <c r="L809" s="94"/>
      <c r="M809" s="94"/>
      <c r="N809" s="94"/>
      <c r="O809" s="170"/>
    </row>
    <row r="810" spans="1:15">
      <c r="A810" s="92">
        <v>4006004</v>
      </c>
      <c r="B810" s="92" t="s">
        <v>275</v>
      </c>
      <c r="C810" s="92">
        <v>221</v>
      </c>
      <c r="D810" s="92" t="s">
        <v>276</v>
      </c>
      <c r="E810" s="92">
        <v>142900</v>
      </c>
      <c r="F810" s="92" t="s">
        <v>156</v>
      </c>
      <c r="G810" s="92"/>
      <c r="H810" s="92"/>
      <c r="I810" s="93">
        <v>4800.62</v>
      </c>
      <c r="J810" s="203"/>
      <c r="K810" s="95" t="s">
        <v>157</v>
      </c>
      <c r="L810" s="94"/>
      <c r="M810" s="94"/>
      <c r="N810" s="94"/>
      <c r="O810" s="170"/>
    </row>
    <row r="811" spans="1:15">
      <c r="A811" s="92">
        <v>4006004</v>
      </c>
      <c r="B811" s="92" t="s">
        <v>275</v>
      </c>
      <c r="C811" s="92">
        <v>221</v>
      </c>
      <c r="D811" s="92" t="s">
        <v>276</v>
      </c>
      <c r="E811" s="92">
        <v>142900</v>
      </c>
      <c r="F811" s="92" t="s">
        <v>156</v>
      </c>
      <c r="G811" s="92"/>
      <c r="H811" s="92"/>
      <c r="I811" s="93">
        <v>358.75</v>
      </c>
      <c r="J811" s="203"/>
      <c r="K811" s="95" t="s">
        <v>157</v>
      </c>
      <c r="L811" s="94"/>
      <c r="M811" s="94"/>
      <c r="N811" s="94"/>
      <c r="O811" s="170"/>
    </row>
    <row r="812" spans="1:15">
      <c r="A812" s="92">
        <v>4006004</v>
      </c>
      <c r="B812" s="92" t="s">
        <v>275</v>
      </c>
      <c r="C812" s="92">
        <v>221</v>
      </c>
      <c r="D812" s="92" t="s">
        <v>276</v>
      </c>
      <c r="E812" s="92">
        <v>142900</v>
      </c>
      <c r="F812" s="92" t="s">
        <v>156</v>
      </c>
      <c r="G812" s="92"/>
      <c r="H812" s="92"/>
      <c r="I812" s="93">
        <v>142.80000000000001</v>
      </c>
      <c r="J812" s="203"/>
      <c r="K812" s="95" t="s">
        <v>157</v>
      </c>
      <c r="L812" s="94"/>
      <c r="M812" s="94"/>
      <c r="N812" s="94"/>
      <c r="O812" s="170"/>
    </row>
    <row r="813" spans="1:15">
      <c r="A813" s="92">
        <v>4006008</v>
      </c>
      <c r="B813" s="92" t="s">
        <v>284</v>
      </c>
      <c r="C813" s="92">
        <v>221</v>
      </c>
      <c r="D813" s="92" t="s">
        <v>276</v>
      </c>
      <c r="E813" s="92">
        <v>142900</v>
      </c>
      <c r="F813" s="92" t="s">
        <v>156</v>
      </c>
      <c r="G813" s="92"/>
      <c r="H813" s="92"/>
      <c r="I813" s="93">
        <v>169.09</v>
      </c>
      <c r="J813" s="203"/>
      <c r="K813" s="95" t="s">
        <v>157</v>
      </c>
      <c r="L813" s="94"/>
      <c r="M813" s="94"/>
      <c r="N813" s="94"/>
      <c r="O813" s="170"/>
    </row>
    <row r="814" spans="1:15">
      <c r="A814" s="92">
        <v>4006008</v>
      </c>
      <c r="B814" s="92" t="s">
        <v>284</v>
      </c>
      <c r="C814" s="92">
        <v>221</v>
      </c>
      <c r="D814" s="92" t="s">
        <v>276</v>
      </c>
      <c r="E814" s="92">
        <v>142900</v>
      </c>
      <c r="F814" s="92" t="s">
        <v>156</v>
      </c>
      <c r="G814" s="92"/>
      <c r="H814" s="92"/>
      <c r="I814" s="93">
        <v>2132.23</v>
      </c>
      <c r="J814" s="203"/>
      <c r="K814" s="95" t="s">
        <v>157</v>
      </c>
      <c r="L814" s="94"/>
      <c r="M814" s="94"/>
      <c r="N814" s="94"/>
      <c r="O814" s="170"/>
    </row>
    <row r="815" spans="1:15">
      <c r="A815" s="92">
        <v>4006008</v>
      </c>
      <c r="B815" s="92" t="s">
        <v>284</v>
      </c>
      <c r="C815" s="92">
        <v>221</v>
      </c>
      <c r="D815" s="92" t="s">
        <v>276</v>
      </c>
      <c r="E815" s="92">
        <v>142900</v>
      </c>
      <c r="F815" s="92" t="s">
        <v>156</v>
      </c>
      <c r="G815" s="92"/>
      <c r="H815" s="92"/>
      <c r="I815" s="93">
        <v>316</v>
      </c>
      <c r="J815" s="203"/>
      <c r="K815" s="95" t="s">
        <v>157</v>
      </c>
      <c r="L815" s="94"/>
      <c r="M815" s="94"/>
      <c r="N815" s="94"/>
      <c r="O815" s="170"/>
    </row>
    <row r="816" spans="1:15">
      <c r="A816" s="92">
        <v>4006008</v>
      </c>
      <c r="B816" s="92" t="s">
        <v>284</v>
      </c>
      <c r="C816" s="92">
        <v>221</v>
      </c>
      <c r="D816" s="92" t="s">
        <v>276</v>
      </c>
      <c r="E816" s="92">
        <v>142900</v>
      </c>
      <c r="F816" s="92" t="s">
        <v>156</v>
      </c>
      <c r="G816" s="92"/>
      <c r="H816" s="92"/>
      <c r="I816" s="93">
        <v>19.079999999999998</v>
      </c>
      <c r="J816" s="203"/>
      <c r="K816" s="95" t="s">
        <v>157</v>
      </c>
      <c r="L816" s="94"/>
      <c r="M816" s="94"/>
      <c r="N816" s="94"/>
      <c r="O816" s="170"/>
    </row>
    <row r="817" spans="1:15">
      <c r="A817" s="92">
        <v>4006008</v>
      </c>
      <c r="B817" s="92" t="s">
        <v>284</v>
      </c>
      <c r="C817" s="92">
        <v>221</v>
      </c>
      <c r="D817" s="92" t="s">
        <v>276</v>
      </c>
      <c r="E817" s="92">
        <v>142900</v>
      </c>
      <c r="F817" s="92" t="s">
        <v>156</v>
      </c>
      <c r="G817" s="92"/>
      <c r="H817" s="92"/>
      <c r="I817" s="93">
        <v>44.37</v>
      </c>
      <c r="J817" s="203"/>
      <c r="K817" s="95" t="s">
        <v>157</v>
      </c>
      <c r="L817" s="94"/>
      <c r="M817" s="94"/>
      <c r="N817" s="94"/>
      <c r="O817" s="170"/>
    </row>
    <row r="818" spans="1:15">
      <c r="A818" s="92">
        <v>4006008</v>
      </c>
      <c r="B818" s="92" t="s">
        <v>284</v>
      </c>
      <c r="C818" s="92">
        <v>221</v>
      </c>
      <c r="D818" s="92" t="s">
        <v>276</v>
      </c>
      <c r="E818" s="92">
        <v>142900</v>
      </c>
      <c r="F818" s="92" t="s">
        <v>156</v>
      </c>
      <c r="G818" s="92"/>
      <c r="H818" s="92"/>
      <c r="I818" s="93">
        <v>150.76</v>
      </c>
      <c r="J818" s="203"/>
      <c r="K818" s="95" t="s">
        <v>157</v>
      </c>
      <c r="L818" s="94"/>
      <c r="M818" s="94"/>
      <c r="N818" s="94"/>
      <c r="O818" s="170"/>
    </row>
    <row r="819" spans="1:15">
      <c r="A819" s="92">
        <v>4006008</v>
      </c>
      <c r="B819" s="92" t="s">
        <v>284</v>
      </c>
      <c r="C819" s="92">
        <v>221</v>
      </c>
      <c r="D819" s="92" t="s">
        <v>276</v>
      </c>
      <c r="E819" s="92">
        <v>142900</v>
      </c>
      <c r="F819" s="92" t="s">
        <v>156</v>
      </c>
      <c r="G819" s="92"/>
      <c r="H819" s="92"/>
      <c r="I819" s="93">
        <v>1590.03</v>
      </c>
      <c r="J819" s="203"/>
      <c r="K819" s="95" t="s">
        <v>157</v>
      </c>
      <c r="L819" s="94"/>
      <c r="M819" s="94"/>
      <c r="N819" s="94"/>
      <c r="O819" s="170"/>
    </row>
    <row r="820" spans="1:15">
      <c r="A820" s="92">
        <v>4006008</v>
      </c>
      <c r="B820" s="92" t="s">
        <v>284</v>
      </c>
      <c r="C820" s="92">
        <v>221</v>
      </c>
      <c r="D820" s="92" t="s">
        <v>276</v>
      </c>
      <c r="E820" s="92">
        <v>142900</v>
      </c>
      <c r="F820" s="92" t="s">
        <v>156</v>
      </c>
      <c r="G820" s="92"/>
      <c r="H820" s="92"/>
      <c r="I820" s="93">
        <v>486.41</v>
      </c>
      <c r="J820" s="203"/>
      <c r="K820" s="95" t="s">
        <v>157</v>
      </c>
      <c r="L820" s="94"/>
      <c r="M820" s="94"/>
      <c r="N820" s="94"/>
      <c r="O820" s="170"/>
    </row>
    <row r="821" spans="1:15">
      <c r="A821" s="92">
        <v>4006004</v>
      </c>
      <c r="B821" s="92" t="s">
        <v>275</v>
      </c>
      <c r="C821" s="92">
        <v>221</v>
      </c>
      <c r="D821" s="92" t="s">
        <v>276</v>
      </c>
      <c r="E821" s="92">
        <v>142900</v>
      </c>
      <c r="F821" s="92" t="s">
        <v>156</v>
      </c>
      <c r="G821" s="92"/>
      <c r="H821" s="92"/>
      <c r="I821" s="93">
        <v>1412.2</v>
      </c>
      <c r="J821" s="203"/>
      <c r="K821" s="95" t="s">
        <v>157</v>
      </c>
      <c r="L821" s="94"/>
      <c r="M821" s="94"/>
      <c r="N821" s="94"/>
      <c r="O821" s="170"/>
    </row>
    <row r="822" spans="1:15">
      <c r="A822" s="92">
        <v>4006004</v>
      </c>
      <c r="B822" s="92" t="s">
        <v>275</v>
      </c>
      <c r="C822" s="92">
        <v>221</v>
      </c>
      <c r="D822" s="92" t="s">
        <v>276</v>
      </c>
      <c r="E822" s="92">
        <v>142900</v>
      </c>
      <c r="F822" s="92" t="s">
        <v>156</v>
      </c>
      <c r="G822" s="92"/>
      <c r="H822" s="92"/>
      <c r="I822" s="93">
        <v>71.42</v>
      </c>
      <c r="J822" s="203"/>
      <c r="K822" s="95" t="s">
        <v>157</v>
      </c>
      <c r="L822" s="94"/>
      <c r="M822" s="94"/>
      <c r="N822" s="94"/>
      <c r="O822" s="170"/>
    </row>
    <row r="823" spans="1:15">
      <c r="A823" s="92">
        <v>4006004</v>
      </c>
      <c r="B823" s="92" t="s">
        <v>275</v>
      </c>
      <c r="C823" s="92">
        <v>221</v>
      </c>
      <c r="D823" s="92" t="s">
        <v>276</v>
      </c>
      <c r="E823" s="92">
        <v>142900</v>
      </c>
      <c r="F823" s="92" t="s">
        <v>156</v>
      </c>
      <c r="G823" s="92"/>
      <c r="H823" s="92"/>
      <c r="I823" s="93">
        <v>568.75</v>
      </c>
      <c r="J823" s="203"/>
      <c r="K823" s="95" t="s">
        <v>157</v>
      </c>
      <c r="L823" s="94"/>
      <c r="M823" s="94"/>
      <c r="N823" s="94"/>
      <c r="O823" s="170"/>
    </row>
    <row r="824" spans="1:15">
      <c r="A824" s="92">
        <v>4006004</v>
      </c>
      <c r="B824" s="92" t="s">
        <v>275</v>
      </c>
      <c r="C824" s="92">
        <v>221</v>
      </c>
      <c r="D824" s="92" t="s">
        <v>276</v>
      </c>
      <c r="E824" s="92">
        <v>142900</v>
      </c>
      <c r="F824" s="92" t="s">
        <v>156</v>
      </c>
      <c r="G824" s="92"/>
      <c r="H824" s="92"/>
      <c r="I824" s="93">
        <v>172.73</v>
      </c>
      <c r="J824" s="203"/>
      <c r="K824" s="95" t="s">
        <v>157</v>
      </c>
      <c r="L824" s="94"/>
      <c r="M824" s="94"/>
      <c r="N824" s="94"/>
      <c r="O824" s="170"/>
    </row>
    <row r="825" spans="1:15">
      <c r="A825" s="92">
        <v>4006004</v>
      </c>
      <c r="B825" s="92" t="s">
        <v>275</v>
      </c>
      <c r="C825" s="92">
        <v>221</v>
      </c>
      <c r="D825" s="92" t="s">
        <v>276</v>
      </c>
      <c r="E825" s="92">
        <v>142900</v>
      </c>
      <c r="F825" s="92" t="s">
        <v>156</v>
      </c>
      <c r="G825" s="92"/>
      <c r="H825" s="92"/>
      <c r="I825" s="93">
        <v>289.16000000000003</v>
      </c>
      <c r="J825" s="203"/>
      <c r="K825" s="95" t="s">
        <v>157</v>
      </c>
      <c r="L825" s="94"/>
      <c r="M825" s="94"/>
      <c r="N825" s="94"/>
      <c r="O825" s="170"/>
    </row>
    <row r="826" spans="1:15">
      <c r="A826" s="92">
        <v>4006004</v>
      </c>
      <c r="B826" s="92" t="s">
        <v>275</v>
      </c>
      <c r="C826" s="92">
        <v>221</v>
      </c>
      <c r="D826" s="92" t="s">
        <v>276</v>
      </c>
      <c r="E826" s="92">
        <v>142900</v>
      </c>
      <c r="F826" s="92" t="s">
        <v>156</v>
      </c>
      <c r="G826" s="92"/>
      <c r="H826" s="92"/>
      <c r="I826" s="93">
        <v>460.63</v>
      </c>
      <c r="J826" s="203"/>
      <c r="K826" s="95" t="s">
        <v>157</v>
      </c>
      <c r="L826" s="94"/>
      <c r="M826" s="94"/>
      <c r="N826" s="94"/>
      <c r="O826" s="170"/>
    </row>
    <row r="827" spans="1:15">
      <c r="A827" s="92">
        <v>4006004</v>
      </c>
      <c r="B827" s="92" t="s">
        <v>275</v>
      </c>
      <c r="C827" s="92">
        <v>221</v>
      </c>
      <c r="D827" s="92" t="s">
        <v>276</v>
      </c>
      <c r="E827" s="92">
        <v>142900</v>
      </c>
      <c r="F827" s="92" t="s">
        <v>156</v>
      </c>
      <c r="G827" s="92"/>
      <c r="H827" s="92"/>
      <c r="I827" s="93">
        <v>751.93</v>
      </c>
      <c r="J827" s="203"/>
      <c r="K827" s="95" t="s">
        <v>157</v>
      </c>
      <c r="L827" s="94"/>
      <c r="M827" s="94"/>
      <c r="N827" s="94"/>
      <c r="O827" s="170"/>
    </row>
    <row r="828" spans="1:15">
      <c r="A828" s="92">
        <v>4006004</v>
      </c>
      <c r="B828" s="92" t="s">
        <v>275</v>
      </c>
      <c r="C828" s="92">
        <v>221</v>
      </c>
      <c r="D828" s="92" t="s">
        <v>276</v>
      </c>
      <c r="E828" s="92">
        <v>142900</v>
      </c>
      <c r="F828" s="92" t="s">
        <v>156</v>
      </c>
      <c r="G828" s="92"/>
      <c r="H828" s="92"/>
      <c r="I828" s="93">
        <v>4282.12</v>
      </c>
      <c r="J828" s="203"/>
      <c r="K828" s="95" t="s">
        <v>157</v>
      </c>
      <c r="L828" s="94"/>
      <c r="M828" s="94"/>
      <c r="N828" s="94"/>
      <c r="O828" s="170"/>
    </row>
    <row r="829" spans="1:15">
      <c r="A829" s="92">
        <v>4006004</v>
      </c>
      <c r="B829" s="92" t="s">
        <v>275</v>
      </c>
      <c r="C829" s="92">
        <v>221</v>
      </c>
      <c r="D829" s="92" t="s">
        <v>276</v>
      </c>
      <c r="E829" s="92">
        <v>142900</v>
      </c>
      <c r="F829" s="92" t="s">
        <v>156</v>
      </c>
      <c r="G829" s="92"/>
      <c r="H829" s="92"/>
      <c r="I829" s="93">
        <v>4242.2</v>
      </c>
      <c r="J829" s="203"/>
      <c r="K829" s="95" t="s">
        <v>157</v>
      </c>
      <c r="L829" s="94"/>
      <c r="M829" s="94"/>
      <c r="N829" s="94"/>
      <c r="O829" s="170"/>
    </row>
    <row r="830" spans="1:15">
      <c r="A830" s="92">
        <v>4006004</v>
      </c>
      <c r="B830" s="92" t="s">
        <v>275</v>
      </c>
      <c r="C830" s="92">
        <v>221</v>
      </c>
      <c r="D830" s="92" t="s">
        <v>276</v>
      </c>
      <c r="E830" s="92">
        <v>142900</v>
      </c>
      <c r="F830" s="92" t="s">
        <v>156</v>
      </c>
      <c r="G830" s="92"/>
      <c r="H830" s="92"/>
      <c r="I830" s="93">
        <v>6261.99</v>
      </c>
      <c r="J830" s="203"/>
      <c r="K830" s="95" t="s">
        <v>157</v>
      </c>
      <c r="L830" s="94"/>
      <c r="M830" s="94"/>
      <c r="N830" s="94"/>
      <c r="O830" s="170"/>
    </row>
    <row r="831" spans="1:15">
      <c r="A831" s="92">
        <v>4006004</v>
      </c>
      <c r="B831" s="92" t="s">
        <v>275</v>
      </c>
      <c r="C831" s="92">
        <v>221</v>
      </c>
      <c r="D831" s="92" t="s">
        <v>276</v>
      </c>
      <c r="E831" s="92">
        <v>142900</v>
      </c>
      <c r="F831" s="92" t="s">
        <v>156</v>
      </c>
      <c r="G831" s="92"/>
      <c r="H831" s="92"/>
      <c r="I831" s="93">
        <v>272.22000000000003</v>
      </c>
      <c r="J831" s="203"/>
      <c r="K831" s="95" t="s">
        <v>157</v>
      </c>
      <c r="L831" s="94"/>
      <c r="M831" s="94"/>
      <c r="N831" s="94"/>
      <c r="O831" s="170"/>
    </row>
    <row r="832" spans="1:15">
      <c r="A832" s="92">
        <v>4006004</v>
      </c>
      <c r="B832" s="92" t="s">
        <v>275</v>
      </c>
      <c r="C832" s="92">
        <v>221</v>
      </c>
      <c r="D832" s="92" t="s">
        <v>276</v>
      </c>
      <c r="E832" s="92">
        <v>142900</v>
      </c>
      <c r="F832" s="92" t="s">
        <v>156</v>
      </c>
      <c r="G832" s="92"/>
      <c r="H832" s="92"/>
      <c r="I832" s="93">
        <v>168.74</v>
      </c>
      <c r="J832" s="203"/>
      <c r="K832" s="95" t="s">
        <v>157</v>
      </c>
      <c r="L832" s="94"/>
      <c r="M832" s="94"/>
      <c r="N832" s="94"/>
      <c r="O832" s="170"/>
    </row>
    <row r="833" spans="1:15">
      <c r="A833" s="92">
        <v>4006004</v>
      </c>
      <c r="B833" s="92" t="s">
        <v>275</v>
      </c>
      <c r="C833" s="92">
        <v>221</v>
      </c>
      <c r="D833" s="92" t="s">
        <v>276</v>
      </c>
      <c r="E833" s="92">
        <v>142900</v>
      </c>
      <c r="F833" s="92" t="s">
        <v>156</v>
      </c>
      <c r="G833" s="92"/>
      <c r="H833" s="92"/>
      <c r="I833" s="93">
        <v>177.33</v>
      </c>
      <c r="J833" s="203"/>
      <c r="K833" s="95" t="s">
        <v>157</v>
      </c>
      <c r="L833" s="94"/>
      <c r="M833" s="94"/>
      <c r="N833" s="94"/>
      <c r="O833" s="170"/>
    </row>
    <row r="834" spans="1:15">
      <c r="A834" s="92">
        <v>4006004</v>
      </c>
      <c r="B834" s="92" t="s">
        <v>275</v>
      </c>
      <c r="C834" s="92">
        <v>221</v>
      </c>
      <c r="D834" s="92" t="s">
        <v>276</v>
      </c>
      <c r="E834" s="92">
        <v>142900</v>
      </c>
      <c r="F834" s="92" t="s">
        <v>156</v>
      </c>
      <c r="G834" s="92"/>
      <c r="H834" s="92"/>
      <c r="I834" s="93">
        <v>625</v>
      </c>
      <c r="J834" s="203"/>
      <c r="K834" s="95" t="s">
        <v>157</v>
      </c>
      <c r="L834" s="94"/>
      <c r="M834" s="94"/>
      <c r="N834" s="94"/>
      <c r="O834" s="170"/>
    </row>
    <row r="835" spans="1:15">
      <c r="A835" s="92">
        <v>4006004</v>
      </c>
      <c r="B835" s="92" t="s">
        <v>275</v>
      </c>
      <c r="C835" s="92">
        <v>221</v>
      </c>
      <c r="D835" s="92" t="s">
        <v>276</v>
      </c>
      <c r="E835" s="92">
        <v>142900</v>
      </c>
      <c r="F835" s="92" t="s">
        <v>156</v>
      </c>
      <c r="G835" s="92"/>
      <c r="H835" s="92"/>
      <c r="I835" s="93">
        <v>1830.16</v>
      </c>
      <c r="J835" s="203"/>
      <c r="K835" s="95" t="s">
        <v>157</v>
      </c>
      <c r="L835" s="94"/>
      <c r="M835" s="94"/>
      <c r="N835" s="94"/>
      <c r="O835" s="170"/>
    </row>
    <row r="836" spans="1:15">
      <c r="A836" s="92">
        <v>4006004</v>
      </c>
      <c r="B836" s="92" t="s">
        <v>275</v>
      </c>
      <c r="C836" s="92">
        <v>221</v>
      </c>
      <c r="D836" s="92" t="s">
        <v>276</v>
      </c>
      <c r="E836" s="92">
        <v>142900</v>
      </c>
      <c r="F836" s="92" t="s">
        <v>156</v>
      </c>
      <c r="G836" s="92"/>
      <c r="H836" s="92"/>
      <c r="I836" s="93">
        <v>223.13</v>
      </c>
      <c r="J836" s="203"/>
      <c r="K836" s="95" t="s">
        <v>157</v>
      </c>
      <c r="L836" s="94"/>
      <c r="M836" s="94"/>
      <c r="N836" s="94"/>
      <c r="O836" s="170"/>
    </row>
    <row r="837" spans="1:15">
      <c r="A837" s="92">
        <v>4006008</v>
      </c>
      <c r="B837" s="92" t="s">
        <v>284</v>
      </c>
      <c r="C837" s="92">
        <v>221</v>
      </c>
      <c r="D837" s="92" t="s">
        <v>276</v>
      </c>
      <c r="E837" s="92">
        <v>142900</v>
      </c>
      <c r="F837" s="92" t="s">
        <v>156</v>
      </c>
      <c r="G837" s="92"/>
      <c r="H837" s="92"/>
      <c r="I837" s="93">
        <v>1443.48</v>
      </c>
      <c r="J837" s="203"/>
      <c r="K837" s="95" t="s">
        <v>157</v>
      </c>
      <c r="L837" s="94"/>
      <c r="M837" s="94"/>
      <c r="N837" s="94"/>
      <c r="O837" s="170"/>
    </row>
    <row r="838" spans="1:15">
      <c r="A838" s="92">
        <v>4006008</v>
      </c>
      <c r="B838" s="92" t="s">
        <v>284</v>
      </c>
      <c r="C838" s="92">
        <v>221</v>
      </c>
      <c r="D838" s="92" t="s">
        <v>276</v>
      </c>
      <c r="E838" s="92">
        <v>142900</v>
      </c>
      <c r="F838" s="92" t="s">
        <v>156</v>
      </c>
      <c r="G838" s="92"/>
      <c r="H838" s="92"/>
      <c r="I838" s="93">
        <v>70.819999999999993</v>
      </c>
      <c r="J838" s="203"/>
      <c r="K838" s="95" t="s">
        <v>157</v>
      </c>
      <c r="L838" s="94"/>
      <c r="M838" s="94"/>
      <c r="N838" s="94"/>
      <c r="O838" s="170"/>
    </row>
    <row r="839" spans="1:15">
      <c r="A839" s="92">
        <v>4006008</v>
      </c>
      <c r="B839" s="92" t="s">
        <v>284</v>
      </c>
      <c r="C839" s="92">
        <v>221</v>
      </c>
      <c r="D839" s="92" t="s">
        <v>276</v>
      </c>
      <c r="E839" s="92">
        <v>142900</v>
      </c>
      <c r="F839" s="92" t="s">
        <v>156</v>
      </c>
      <c r="G839" s="92"/>
      <c r="H839" s="92"/>
      <c r="I839" s="93">
        <v>1353.5</v>
      </c>
      <c r="J839" s="203"/>
      <c r="K839" s="95" t="s">
        <v>157</v>
      </c>
      <c r="L839" s="94"/>
      <c r="M839" s="94"/>
      <c r="N839" s="94"/>
      <c r="O839" s="170"/>
    </row>
    <row r="840" spans="1:15">
      <c r="A840" s="92">
        <v>4006008</v>
      </c>
      <c r="B840" s="92" t="s">
        <v>284</v>
      </c>
      <c r="C840" s="92">
        <v>221</v>
      </c>
      <c r="D840" s="92" t="s">
        <v>276</v>
      </c>
      <c r="E840" s="92">
        <v>142900</v>
      </c>
      <c r="F840" s="92" t="s">
        <v>156</v>
      </c>
      <c r="G840" s="92"/>
      <c r="H840" s="92"/>
      <c r="I840" s="93">
        <v>1535.86</v>
      </c>
      <c r="J840" s="203"/>
      <c r="K840" s="95" t="s">
        <v>157</v>
      </c>
      <c r="L840" s="94"/>
      <c r="M840" s="94"/>
      <c r="N840" s="94"/>
      <c r="O840" s="170"/>
    </row>
    <row r="841" spans="1:15">
      <c r="A841" s="92">
        <v>4006004</v>
      </c>
      <c r="B841" s="92" t="s">
        <v>275</v>
      </c>
      <c r="C841" s="92">
        <v>221</v>
      </c>
      <c r="D841" s="92" t="s">
        <v>276</v>
      </c>
      <c r="E841" s="92">
        <v>142900</v>
      </c>
      <c r="F841" s="92" t="s">
        <v>156</v>
      </c>
      <c r="G841" s="92"/>
      <c r="H841" s="92"/>
      <c r="I841" s="93">
        <v>989.5</v>
      </c>
      <c r="J841" s="203"/>
      <c r="K841" s="95" t="s">
        <v>157</v>
      </c>
      <c r="L841" s="94"/>
      <c r="M841" s="94"/>
      <c r="N841" s="94"/>
      <c r="O841" s="170"/>
    </row>
    <row r="842" spans="1:15">
      <c r="A842" s="92">
        <v>4006004</v>
      </c>
      <c r="B842" s="92" t="s">
        <v>275</v>
      </c>
      <c r="C842" s="92">
        <v>221</v>
      </c>
      <c r="D842" s="92" t="s">
        <v>276</v>
      </c>
      <c r="E842" s="92">
        <v>142900</v>
      </c>
      <c r="F842" s="92" t="s">
        <v>156</v>
      </c>
      <c r="G842" s="92"/>
      <c r="H842" s="92"/>
      <c r="I842" s="93">
        <v>2228.12</v>
      </c>
      <c r="J842" s="203"/>
      <c r="K842" s="95" t="s">
        <v>157</v>
      </c>
      <c r="L842" s="94"/>
      <c r="M842" s="94"/>
      <c r="N842" s="94"/>
      <c r="O842" s="170"/>
    </row>
    <row r="843" spans="1:15">
      <c r="A843" s="92">
        <v>4006004</v>
      </c>
      <c r="B843" s="92" t="s">
        <v>275</v>
      </c>
      <c r="C843" s="92">
        <v>221</v>
      </c>
      <c r="D843" s="92" t="s">
        <v>276</v>
      </c>
      <c r="E843" s="92">
        <v>142900</v>
      </c>
      <c r="F843" s="92" t="s">
        <v>156</v>
      </c>
      <c r="G843" s="92"/>
      <c r="H843" s="92"/>
      <c r="I843" s="93">
        <v>729.25</v>
      </c>
      <c r="J843" s="203"/>
      <c r="K843" s="95" t="s">
        <v>157</v>
      </c>
      <c r="L843" s="94"/>
      <c r="M843" s="94"/>
      <c r="N843" s="94"/>
      <c r="O843" s="170"/>
    </row>
    <row r="844" spans="1:15">
      <c r="A844" s="92">
        <v>4006004</v>
      </c>
      <c r="B844" s="92" t="s">
        <v>275</v>
      </c>
      <c r="C844" s="92">
        <v>221</v>
      </c>
      <c r="D844" s="92" t="s">
        <v>276</v>
      </c>
      <c r="E844" s="92">
        <v>142900</v>
      </c>
      <c r="F844" s="92" t="s">
        <v>156</v>
      </c>
      <c r="G844" s="92"/>
      <c r="H844" s="92"/>
      <c r="I844" s="93">
        <v>946</v>
      </c>
      <c r="J844" s="203"/>
      <c r="K844" s="95" t="s">
        <v>157</v>
      </c>
      <c r="L844" s="94"/>
      <c r="M844" s="94"/>
      <c r="N844" s="94"/>
      <c r="O844" s="170"/>
    </row>
    <row r="845" spans="1:15">
      <c r="A845" s="92">
        <v>4006004</v>
      </c>
      <c r="B845" s="92" t="s">
        <v>275</v>
      </c>
      <c r="C845" s="92">
        <v>221</v>
      </c>
      <c r="D845" s="92" t="s">
        <v>276</v>
      </c>
      <c r="E845" s="92">
        <v>142900</v>
      </c>
      <c r="F845" s="92" t="s">
        <v>156</v>
      </c>
      <c r="G845" s="92"/>
      <c r="H845" s="92"/>
      <c r="I845" s="93">
        <v>554.25</v>
      </c>
      <c r="J845" s="203"/>
      <c r="K845" s="95" t="s">
        <v>157</v>
      </c>
      <c r="L845" s="94"/>
      <c r="M845" s="94"/>
      <c r="N845" s="94"/>
      <c r="O845" s="170"/>
    </row>
    <row r="846" spans="1:15">
      <c r="A846" s="92">
        <v>4006004</v>
      </c>
      <c r="B846" s="92" t="s">
        <v>275</v>
      </c>
      <c r="C846" s="92">
        <v>221</v>
      </c>
      <c r="D846" s="92" t="s">
        <v>276</v>
      </c>
      <c r="E846" s="92">
        <v>142900</v>
      </c>
      <c r="F846" s="92" t="s">
        <v>156</v>
      </c>
      <c r="G846" s="92"/>
      <c r="H846" s="92"/>
      <c r="I846" s="93">
        <v>946</v>
      </c>
      <c r="J846" s="203"/>
      <c r="K846" s="95" t="s">
        <v>157</v>
      </c>
      <c r="L846" s="94"/>
      <c r="M846" s="94"/>
      <c r="N846" s="94"/>
      <c r="O846" s="170"/>
    </row>
    <row r="847" spans="1:15">
      <c r="A847" s="92">
        <v>4006004</v>
      </c>
      <c r="B847" s="92" t="s">
        <v>275</v>
      </c>
      <c r="C847" s="92">
        <v>221</v>
      </c>
      <c r="D847" s="92" t="s">
        <v>276</v>
      </c>
      <c r="E847" s="92">
        <v>142900</v>
      </c>
      <c r="F847" s="92" t="s">
        <v>156</v>
      </c>
      <c r="G847" s="92"/>
      <c r="H847" s="92"/>
      <c r="I847" s="93">
        <v>554.25</v>
      </c>
      <c r="J847" s="203"/>
      <c r="K847" s="95" t="s">
        <v>157</v>
      </c>
      <c r="L847" s="94"/>
      <c r="M847" s="94"/>
      <c r="N847" s="94"/>
      <c r="O847" s="170"/>
    </row>
    <row r="848" spans="1:15">
      <c r="A848" s="92">
        <v>4006004</v>
      </c>
      <c r="B848" s="92" t="s">
        <v>275</v>
      </c>
      <c r="C848" s="92">
        <v>221</v>
      </c>
      <c r="D848" s="92" t="s">
        <v>276</v>
      </c>
      <c r="E848" s="92">
        <v>142900</v>
      </c>
      <c r="F848" s="92" t="s">
        <v>156</v>
      </c>
      <c r="G848" s="92"/>
      <c r="H848" s="92"/>
      <c r="I848" s="93">
        <v>729.25</v>
      </c>
      <c r="J848" s="203"/>
      <c r="K848" s="95" t="s">
        <v>157</v>
      </c>
      <c r="L848" s="94"/>
      <c r="M848" s="94"/>
      <c r="N848" s="94"/>
      <c r="O848" s="170"/>
    </row>
    <row r="849" spans="1:15">
      <c r="A849" s="92">
        <v>4006004</v>
      </c>
      <c r="B849" s="92" t="s">
        <v>275</v>
      </c>
      <c r="C849" s="92">
        <v>221</v>
      </c>
      <c r="D849" s="92" t="s">
        <v>276</v>
      </c>
      <c r="E849" s="92">
        <v>142900</v>
      </c>
      <c r="F849" s="92" t="s">
        <v>156</v>
      </c>
      <c r="G849" s="92"/>
      <c r="H849" s="92"/>
      <c r="I849" s="93">
        <v>989.5</v>
      </c>
      <c r="J849" s="203"/>
      <c r="K849" s="95" t="s">
        <v>157</v>
      </c>
      <c r="L849" s="94"/>
      <c r="M849" s="94"/>
      <c r="N849" s="94"/>
      <c r="O849" s="170"/>
    </row>
    <row r="850" spans="1:15">
      <c r="A850" s="92">
        <v>4006004</v>
      </c>
      <c r="B850" s="92" t="s">
        <v>275</v>
      </c>
      <c r="C850" s="92">
        <v>221</v>
      </c>
      <c r="D850" s="92" t="s">
        <v>276</v>
      </c>
      <c r="E850" s="92">
        <v>142900</v>
      </c>
      <c r="F850" s="92" t="s">
        <v>156</v>
      </c>
      <c r="G850" s="92"/>
      <c r="H850" s="92"/>
      <c r="I850" s="93">
        <v>1120.7</v>
      </c>
      <c r="J850" s="203"/>
      <c r="K850" s="95" t="s">
        <v>157</v>
      </c>
      <c r="L850" s="94"/>
      <c r="M850" s="94"/>
      <c r="N850" s="94"/>
      <c r="O850" s="170"/>
    </row>
    <row r="851" spans="1:15">
      <c r="A851" s="92">
        <v>4006004</v>
      </c>
      <c r="B851" s="92" t="s">
        <v>275</v>
      </c>
      <c r="C851" s="92">
        <v>221</v>
      </c>
      <c r="D851" s="92" t="s">
        <v>276</v>
      </c>
      <c r="E851" s="92">
        <v>142900</v>
      </c>
      <c r="F851" s="92" t="s">
        <v>156</v>
      </c>
      <c r="G851" s="92"/>
      <c r="H851" s="92"/>
      <c r="I851" s="93">
        <v>-554.25</v>
      </c>
      <c r="J851" s="203"/>
      <c r="K851" s="95" t="s">
        <v>157</v>
      </c>
      <c r="L851" s="94"/>
      <c r="M851" s="94"/>
      <c r="N851" s="94"/>
      <c r="O851" s="170"/>
    </row>
    <row r="852" spans="1:15">
      <c r="A852" s="92">
        <v>4006004</v>
      </c>
      <c r="B852" s="92" t="s">
        <v>275</v>
      </c>
      <c r="C852" s="92">
        <v>221</v>
      </c>
      <c r="D852" s="92" t="s">
        <v>276</v>
      </c>
      <c r="E852" s="92">
        <v>142900</v>
      </c>
      <c r="F852" s="92" t="s">
        <v>156</v>
      </c>
      <c r="G852" s="92"/>
      <c r="H852" s="92"/>
      <c r="I852" s="93">
        <v>-946</v>
      </c>
      <c r="J852" s="203"/>
      <c r="K852" s="95" t="s">
        <v>157</v>
      </c>
      <c r="L852" s="94"/>
      <c r="M852" s="94"/>
      <c r="N852" s="94"/>
      <c r="O852" s="170"/>
    </row>
    <row r="853" spans="1:15">
      <c r="A853" s="92">
        <v>4006004</v>
      </c>
      <c r="B853" s="92" t="s">
        <v>275</v>
      </c>
      <c r="C853" s="92">
        <v>221</v>
      </c>
      <c r="D853" s="92" t="s">
        <v>276</v>
      </c>
      <c r="E853" s="92">
        <v>142900</v>
      </c>
      <c r="F853" s="92" t="s">
        <v>156</v>
      </c>
      <c r="G853" s="92"/>
      <c r="H853" s="92"/>
      <c r="I853" s="93">
        <v>729.25</v>
      </c>
      <c r="J853" s="203"/>
      <c r="K853" s="95" t="s">
        <v>157</v>
      </c>
      <c r="L853" s="94"/>
      <c r="M853" s="94"/>
      <c r="N853" s="94"/>
      <c r="O853" s="170"/>
    </row>
    <row r="854" spans="1:15">
      <c r="A854" s="92">
        <v>4006004</v>
      </c>
      <c r="B854" s="92" t="s">
        <v>275</v>
      </c>
      <c r="C854" s="92">
        <v>221</v>
      </c>
      <c r="D854" s="92" t="s">
        <v>276</v>
      </c>
      <c r="E854" s="92">
        <v>142900</v>
      </c>
      <c r="F854" s="92" t="s">
        <v>156</v>
      </c>
      <c r="G854" s="92"/>
      <c r="H854" s="92"/>
      <c r="I854" s="93">
        <v>625</v>
      </c>
      <c r="J854" s="203"/>
      <c r="K854" s="95" t="s">
        <v>157</v>
      </c>
      <c r="L854" s="94"/>
      <c r="M854" s="94"/>
      <c r="N854" s="94"/>
      <c r="O854" s="170"/>
    </row>
    <row r="855" spans="1:15">
      <c r="A855" s="92">
        <v>4006004</v>
      </c>
      <c r="B855" s="92" t="s">
        <v>275</v>
      </c>
      <c r="C855" s="92">
        <v>221</v>
      </c>
      <c r="D855" s="92" t="s">
        <v>276</v>
      </c>
      <c r="E855" s="92">
        <v>142900</v>
      </c>
      <c r="F855" s="92" t="s">
        <v>156</v>
      </c>
      <c r="G855" s="92"/>
      <c r="H855" s="92"/>
      <c r="I855" s="93">
        <v>-729.25</v>
      </c>
      <c r="J855" s="203"/>
      <c r="K855" s="95" t="s">
        <v>157</v>
      </c>
      <c r="L855" s="94"/>
      <c r="M855" s="94"/>
      <c r="N855" s="94"/>
      <c r="O855" s="170"/>
    </row>
    <row r="856" spans="1:15">
      <c r="A856" s="92">
        <v>4006004</v>
      </c>
      <c r="B856" s="92" t="s">
        <v>275</v>
      </c>
      <c r="C856" s="92">
        <v>221</v>
      </c>
      <c r="D856" s="92" t="s">
        <v>276</v>
      </c>
      <c r="E856" s="92">
        <v>142900</v>
      </c>
      <c r="F856" s="92" t="s">
        <v>156</v>
      </c>
      <c r="G856" s="92"/>
      <c r="H856" s="92"/>
      <c r="I856" s="93">
        <v>946</v>
      </c>
      <c r="J856" s="203"/>
      <c r="K856" s="95" t="s">
        <v>157</v>
      </c>
      <c r="L856" s="94"/>
      <c r="M856" s="94"/>
      <c r="N856" s="94"/>
      <c r="O856" s="170"/>
    </row>
    <row r="857" spans="1:15">
      <c r="A857" s="92">
        <v>4006004</v>
      </c>
      <c r="B857" s="92" t="s">
        <v>275</v>
      </c>
      <c r="C857" s="92">
        <v>221</v>
      </c>
      <c r="D857" s="92" t="s">
        <v>276</v>
      </c>
      <c r="E857" s="92">
        <v>142900</v>
      </c>
      <c r="F857" s="92" t="s">
        <v>156</v>
      </c>
      <c r="G857" s="92"/>
      <c r="H857" s="92"/>
      <c r="I857" s="93">
        <v>-989.5</v>
      </c>
      <c r="J857" s="203"/>
      <c r="K857" s="95" t="s">
        <v>157</v>
      </c>
      <c r="L857" s="94"/>
      <c r="M857" s="94"/>
      <c r="N857" s="94"/>
      <c r="O857" s="170"/>
    </row>
    <row r="858" spans="1:15">
      <c r="A858" s="92">
        <v>4006004</v>
      </c>
      <c r="B858" s="92" t="s">
        <v>275</v>
      </c>
      <c r="C858" s="92">
        <v>221</v>
      </c>
      <c r="D858" s="92" t="s">
        <v>276</v>
      </c>
      <c r="E858" s="92">
        <v>142900</v>
      </c>
      <c r="F858" s="92" t="s">
        <v>156</v>
      </c>
      <c r="G858" s="92"/>
      <c r="H858" s="92"/>
      <c r="I858" s="93">
        <v>989.5</v>
      </c>
      <c r="J858" s="203"/>
      <c r="K858" s="95" t="s">
        <v>157</v>
      </c>
      <c r="L858" s="94"/>
      <c r="M858" s="94"/>
      <c r="N858" s="94"/>
      <c r="O858" s="170"/>
    </row>
    <row r="859" spans="1:15">
      <c r="A859" s="92">
        <v>4006003</v>
      </c>
      <c r="B859" s="92" t="s">
        <v>278</v>
      </c>
      <c r="C859" s="92">
        <v>221</v>
      </c>
      <c r="D859" s="92" t="s">
        <v>276</v>
      </c>
      <c r="E859" s="92">
        <v>150002</v>
      </c>
      <c r="F859" s="92" t="s">
        <v>254</v>
      </c>
      <c r="G859" s="92"/>
      <c r="H859" s="92"/>
      <c r="I859" s="93">
        <v>206.89</v>
      </c>
      <c r="J859" s="203"/>
      <c r="K859" s="95" t="s">
        <v>154</v>
      </c>
      <c r="L859" s="94"/>
      <c r="M859" s="94"/>
      <c r="N859" s="94"/>
      <c r="O859" s="170"/>
    </row>
    <row r="860" spans="1:15">
      <c r="A860" s="92">
        <v>4006008</v>
      </c>
      <c r="B860" s="92" t="s">
        <v>284</v>
      </c>
      <c r="C860" s="92">
        <v>221</v>
      </c>
      <c r="D860" s="92" t="s">
        <v>276</v>
      </c>
      <c r="E860" s="92">
        <v>150002</v>
      </c>
      <c r="F860" s="92" t="s">
        <v>254</v>
      </c>
      <c r="G860" s="92"/>
      <c r="H860" s="92"/>
      <c r="I860" s="93">
        <v>118.7</v>
      </c>
      <c r="J860" s="203"/>
      <c r="K860" s="95" t="s">
        <v>154</v>
      </c>
      <c r="L860" s="94"/>
      <c r="M860" s="94"/>
      <c r="N860" s="94"/>
      <c r="O860" s="170"/>
    </row>
    <row r="861" spans="1:15">
      <c r="A861" s="92">
        <v>7001001</v>
      </c>
      <c r="B861" s="92" t="s">
        <v>297</v>
      </c>
      <c r="C861" s="92">
        <v>221</v>
      </c>
      <c r="D861" s="92" t="s">
        <v>276</v>
      </c>
      <c r="E861" s="92">
        <v>159000</v>
      </c>
      <c r="F861" s="92" t="s">
        <v>298</v>
      </c>
      <c r="G861" s="92"/>
      <c r="H861" s="92"/>
      <c r="I861" s="93">
        <v>113902.6</v>
      </c>
      <c r="J861" s="203"/>
      <c r="K861" s="95" t="s">
        <v>172</v>
      </c>
      <c r="L861" s="94"/>
      <c r="M861" s="94"/>
      <c r="N861" s="94"/>
      <c r="O861" s="170"/>
    </row>
    <row r="862" spans="1:15">
      <c r="A862" s="92">
        <v>7001001</v>
      </c>
      <c r="B862" s="92" t="s">
        <v>297</v>
      </c>
      <c r="C862" s="92">
        <v>221</v>
      </c>
      <c r="D862" s="92" t="s">
        <v>276</v>
      </c>
      <c r="E862" s="92">
        <v>159000</v>
      </c>
      <c r="F862" s="92" t="s">
        <v>298</v>
      </c>
      <c r="G862" s="92"/>
      <c r="H862" s="92"/>
      <c r="I862" s="93">
        <v>1547551.61</v>
      </c>
      <c r="J862" s="203"/>
      <c r="K862" s="95" t="s">
        <v>172</v>
      </c>
      <c r="L862" s="94"/>
      <c r="M862" s="94"/>
      <c r="N862" s="94"/>
      <c r="O862" s="170"/>
    </row>
    <row r="863" spans="1:15">
      <c r="A863" s="92">
        <v>4006008</v>
      </c>
      <c r="B863" s="92" t="s">
        <v>284</v>
      </c>
      <c r="C863" s="92">
        <v>221</v>
      </c>
      <c r="D863" s="92" t="s">
        <v>276</v>
      </c>
      <c r="E863" s="92">
        <v>162000</v>
      </c>
      <c r="F863" s="92" t="s">
        <v>299</v>
      </c>
      <c r="G863" s="92"/>
      <c r="H863" s="92"/>
      <c r="I863" s="93">
        <v>-3595.29</v>
      </c>
      <c r="J863" s="203"/>
      <c r="K863" s="95" t="s">
        <v>154</v>
      </c>
      <c r="L863" s="94"/>
      <c r="M863" s="94"/>
      <c r="N863" s="94"/>
      <c r="O863" s="170"/>
    </row>
    <row r="864" spans="1:15">
      <c r="A864" s="92">
        <v>4006004</v>
      </c>
      <c r="B864" s="92" t="s">
        <v>275</v>
      </c>
      <c r="C864" s="92">
        <v>221</v>
      </c>
      <c r="D864" s="92" t="s">
        <v>276</v>
      </c>
      <c r="E864" s="92">
        <v>166000</v>
      </c>
      <c r="F864" s="92" t="s">
        <v>300</v>
      </c>
      <c r="G864" s="92"/>
      <c r="H864" s="92"/>
      <c r="I864" s="93">
        <v>-1375</v>
      </c>
      <c r="J864" s="203"/>
      <c r="K864" s="95" t="s">
        <v>154</v>
      </c>
      <c r="L864" s="94"/>
      <c r="M864" s="94"/>
      <c r="N864" s="94"/>
      <c r="O864" s="170"/>
    </row>
    <row r="865" spans="1:15">
      <c r="A865" s="92">
        <v>4006003</v>
      </c>
      <c r="B865" s="92" t="s">
        <v>278</v>
      </c>
      <c r="C865" s="92">
        <v>221</v>
      </c>
      <c r="D865" s="92" t="s">
        <v>276</v>
      </c>
      <c r="E865" s="92">
        <v>170000</v>
      </c>
      <c r="F865" s="92" t="s">
        <v>258</v>
      </c>
      <c r="G865" s="92"/>
      <c r="H865" s="92"/>
      <c r="I865" s="93">
        <v>-2120.1</v>
      </c>
      <c r="J865" s="203"/>
      <c r="K865" s="95" t="s">
        <v>166</v>
      </c>
      <c r="L865" s="94"/>
      <c r="M865" s="94"/>
      <c r="N865" s="94"/>
      <c r="O865" s="170"/>
    </row>
    <row r="866" spans="1:15">
      <c r="A866" s="92">
        <v>4006004</v>
      </c>
      <c r="B866" s="92" t="s">
        <v>275</v>
      </c>
      <c r="C866" s="92">
        <v>221</v>
      </c>
      <c r="D866" s="92" t="s">
        <v>276</v>
      </c>
      <c r="E866" s="92">
        <v>170000</v>
      </c>
      <c r="F866" s="92" t="s">
        <v>258</v>
      </c>
      <c r="G866" s="92"/>
      <c r="H866" s="92"/>
      <c r="I866" s="93">
        <v>-4248.13</v>
      </c>
      <c r="J866" s="203"/>
      <c r="K866" s="95" t="s">
        <v>166</v>
      </c>
      <c r="L866" s="94"/>
      <c r="M866" s="94"/>
      <c r="N866" s="94"/>
      <c r="O866" s="170"/>
    </row>
    <row r="867" spans="1:15">
      <c r="A867" s="92">
        <v>4006008</v>
      </c>
      <c r="B867" s="92" t="s">
        <v>284</v>
      </c>
      <c r="C867" s="92">
        <v>221</v>
      </c>
      <c r="D867" s="92" t="s">
        <v>276</v>
      </c>
      <c r="E867" s="92">
        <v>171000</v>
      </c>
      <c r="F867" s="92" t="s">
        <v>259</v>
      </c>
      <c r="G867" s="92"/>
      <c r="H867" s="92"/>
      <c r="I867" s="93">
        <v>-1190.4000000000001</v>
      </c>
      <c r="J867" s="203"/>
      <c r="K867" s="95" t="s">
        <v>163</v>
      </c>
      <c r="L867" s="94"/>
      <c r="M867" s="94"/>
      <c r="N867" s="94"/>
      <c r="O867" s="170"/>
    </row>
    <row r="868" spans="1:15">
      <c r="A868" s="92">
        <v>4006008</v>
      </c>
      <c r="B868" s="92" t="s">
        <v>284</v>
      </c>
      <c r="C868" s="92">
        <v>221</v>
      </c>
      <c r="D868" s="92" t="s">
        <v>276</v>
      </c>
      <c r="E868" s="92">
        <v>171000</v>
      </c>
      <c r="F868" s="92" t="s">
        <v>259</v>
      </c>
      <c r="G868" s="92"/>
      <c r="H868" s="92"/>
      <c r="I868" s="93">
        <v>-2777.6</v>
      </c>
      <c r="J868" s="203"/>
      <c r="K868" s="95" t="s">
        <v>163</v>
      </c>
      <c r="L868" s="94"/>
      <c r="M868" s="94"/>
      <c r="N868" s="94"/>
      <c r="O868" s="170"/>
    </row>
    <row r="869" spans="1:15">
      <c r="A869" s="92">
        <v>4006008</v>
      </c>
      <c r="B869" s="92" t="s">
        <v>284</v>
      </c>
      <c r="C869" s="92">
        <v>221</v>
      </c>
      <c r="D869" s="92" t="s">
        <v>276</v>
      </c>
      <c r="E869" s="92">
        <v>171000</v>
      </c>
      <c r="F869" s="92" t="s">
        <v>259</v>
      </c>
      <c r="G869" s="92"/>
      <c r="H869" s="92"/>
      <c r="I869" s="93">
        <v>-1587.2</v>
      </c>
      <c r="J869" s="203"/>
      <c r="K869" s="95" t="s">
        <v>163</v>
      </c>
      <c r="L869" s="94"/>
      <c r="M869" s="94"/>
      <c r="N869" s="94"/>
      <c r="O869" s="170"/>
    </row>
    <row r="870" spans="1:15">
      <c r="A870" s="92">
        <v>4006008</v>
      </c>
      <c r="B870" s="92" t="s">
        <v>284</v>
      </c>
      <c r="C870" s="92">
        <v>221</v>
      </c>
      <c r="D870" s="92" t="s">
        <v>276</v>
      </c>
      <c r="E870" s="92">
        <v>171000</v>
      </c>
      <c r="F870" s="92" t="s">
        <v>259</v>
      </c>
      <c r="G870" s="92"/>
      <c r="H870" s="92"/>
      <c r="I870" s="93">
        <v>-19893.599999999999</v>
      </c>
      <c r="J870" s="203"/>
      <c r="K870" s="95" t="s">
        <v>163</v>
      </c>
      <c r="L870" s="94"/>
      <c r="M870" s="94"/>
      <c r="N870" s="94"/>
      <c r="O870" s="170"/>
    </row>
    <row r="871" spans="1:15">
      <c r="A871" s="92">
        <v>4006008</v>
      </c>
      <c r="B871" s="92" t="s">
        <v>284</v>
      </c>
      <c r="C871" s="92">
        <v>221</v>
      </c>
      <c r="D871" s="92" t="s">
        <v>276</v>
      </c>
      <c r="E871" s="92">
        <v>171000</v>
      </c>
      <c r="F871" s="92" t="s">
        <v>259</v>
      </c>
      <c r="G871" s="92"/>
      <c r="H871" s="92"/>
      <c r="I871" s="93">
        <v>-4896</v>
      </c>
      <c r="J871" s="203"/>
      <c r="K871" s="95" t="s">
        <v>163</v>
      </c>
      <c r="L871" s="94"/>
      <c r="M871" s="94"/>
      <c r="N871" s="94"/>
      <c r="O871" s="170"/>
    </row>
    <row r="872" spans="1:15">
      <c r="A872" s="92">
        <v>4006003</v>
      </c>
      <c r="B872" s="92" t="s">
        <v>278</v>
      </c>
      <c r="C872" s="92">
        <v>221</v>
      </c>
      <c r="D872" s="92" t="s">
        <v>276</v>
      </c>
      <c r="E872" s="92">
        <v>171000</v>
      </c>
      <c r="F872" s="92" t="s">
        <v>259</v>
      </c>
      <c r="G872" s="92"/>
      <c r="H872" s="92"/>
      <c r="I872" s="93">
        <v>-11022.45</v>
      </c>
      <c r="J872" s="203"/>
      <c r="K872" s="95" t="s">
        <v>163</v>
      </c>
      <c r="L872" s="94"/>
      <c r="M872" s="94"/>
      <c r="N872" s="94"/>
      <c r="O872" s="170"/>
    </row>
    <row r="873" spans="1:15">
      <c r="A873" s="92">
        <v>4006004</v>
      </c>
      <c r="B873" s="92" t="s">
        <v>275</v>
      </c>
      <c r="C873" s="92">
        <v>221</v>
      </c>
      <c r="D873" s="92" t="s">
        <v>276</v>
      </c>
      <c r="E873" s="92">
        <v>171000</v>
      </c>
      <c r="F873" s="92" t="s">
        <v>259</v>
      </c>
      <c r="G873" s="92"/>
      <c r="H873" s="92"/>
      <c r="I873" s="93">
        <v>332.1</v>
      </c>
      <c r="J873" s="203"/>
      <c r="K873" s="95" t="s">
        <v>163</v>
      </c>
      <c r="L873" s="94"/>
      <c r="M873" s="94"/>
      <c r="N873" s="94"/>
      <c r="O873" s="170"/>
    </row>
    <row r="874" spans="1:15">
      <c r="A874" s="92">
        <v>4006012</v>
      </c>
      <c r="B874" s="92" t="s">
        <v>287</v>
      </c>
      <c r="C874" s="92">
        <v>221</v>
      </c>
      <c r="D874" s="92" t="s">
        <v>276</v>
      </c>
      <c r="E874" s="92">
        <v>171000</v>
      </c>
      <c r="F874" s="92" t="s">
        <v>259</v>
      </c>
      <c r="G874" s="92"/>
      <c r="H874" s="92"/>
      <c r="I874" s="93">
        <v>-1220.22</v>
      </c>
      <c r="J874" s="203"/>
      <c r="K874" s="95" t="s">
        <v>163</v>
      </c>
      <c r="L874" s="94"/>
      <c r="M874" s="94"/>
      <c r="N874" s="94"/>
      <c r="O874" s="170"/>
    </row>
    <row r="875" spans="1:15">
      <c r="A875" s="92">
        <v>4006003</v>
      </c>
      <c r="B875" s="92" t="s">
        <v>278</v>
      </c>
      <c r="C875" s="92">
        <v>221</v>
      </c>
      <c r="D875" s="92" t="s">
        <v>276</v>
      </c>
      <c r="E875" s="92">
        <v>171001</v>
      </c>
      <c r="F875" s="92" t="s">
        <v>260</v>
      </c>
      <c r="G875" s="92"/>
      <c r="H875" s="92"/>
      <c r="I875" s="93">
        <v>-6956.25</v>
      </c>
      <c r="J875" s="203"/>
      <c r="K875" s="95" t="s">
        <v>166</v>
      </c>
      <c r="L875" s="94"/>
      <c r="M875" s="94"/>
      <c r="N875" s="94"/>
      <c r="O875" s="170"/>
    </row>
    <row r="876" spans="1:15">
      <c r="A876" s="92">
        <v>4006008</v>
      </c>
      <c r="B876" s="92" t="s">
        <v>284</v>
      </c>
      <c r="C876" s="92">
        <v>221</v>
      </c>
      <c r="D876" s="92" t="s">
        <v>276</v>
      </c>
      <c r="E876" s="92">
        <v>171002</v>
      </c>
      <c r="F876" s="92" t="s">
        <v>261</v>
      </c>
      <c r="G876" s="92"/>
      <c r="H876" s="92"/>
      <c r="I876" s="93">
        <v>-121.6</v>
      </c>
      <c r="J876" s="203"/>
      <c r="K876" s="95" t="s">
        <v>155</v>
      </c>
      <c r="L876" s="94"/>
      <c r="M876" s="94"/>
      <c r="N876" s="94"/>
      <c r="O876" s="170"/>
    </row>
    <row r="877" spans="1:15">
      <c r="A877" s="92">
        <v>4006008</v>
      </c>
      <c r="B877" s="92" t="s">
        <v>284</v>
      </c>
      <c r="C877" s="92">
        <v>221</v>
      </c>
      <c r="D877" s="92" t="s">
        <v>276</v>
      </c>
      <c r="E877" s="92">
        <v>171002</v>
      </c>
      <c r="F877" s="92" t="s">
        <v>261</v>
      </c>
      <c r="G877" s="92"/>
      <c r="H877" s="92"/>
      <c r="I877" s="93">
        <v>-283.2</v>
      </c>
      <c r="J877" s="203"/>
      <c r="K877" s="95" t="s">
        <v>155</v>
      </c>
      <c r="L877" s="94"/>
      <c r="M877" s="94"/>
      <c r="N877" s="94"/>
      <c r="O877" s="170"/>
    </row>
    <row r="878" spans="1:15">
      <c r="A878" s="92">
        <v>4006008</v>
      </c>
      <c r="B878" s="92" t="s">
        <v>284</v>
      </c>
      <c r="C878" s="92">
        <v>221</v>
      </c>
      <c r="D878" s="92" t="s">
        <v>276</v>
      </c>
      <c r="E878" s="92">
        <v>171002</v>
      </c>
      <c r="F878" s="92" t="s">
        <v>261</v>
      </c>
      <c r="G878" s="92"/>
      <c r="H878" s="92"/>
      <c r="I878" s="93">
        <v>-162</v>
      </c>
      <c r="J878" s="203"/>
      <c r="K878" s="95" t="s">
        <v>155</v>
      </c>
      <c r="L878" s="94"/>
      <c r="M878" s="94"/>
      <c r="N878" s="94"/>
      <c r="O878" s="170"/>
    </row>
    <row r="879" spans="1:15">
      <c r="A879" s="92">
        <v>4006008</v>
      </c>
      <c r="B879" s="92" t="s">
        <v>284</v>
      </c>
      <c r="C879" s="92">
        <v>221</v>
      </c>
      <c r="D879" s="92" t="s">
        <v>276</v>
      </c>
      <c r="E879" s="92">
        <v>171002</v>
      </c>
      <c r="F879" s="92" t="s">
        <v>261</v>
      </c>
      <c r="G879" s="92"/>
      <c r="H879" s="92"/>
      <c r="I879" s="93">
        <v>-1987.2</v>
      </c>
      <c r="J879" s="203"/>
      <c r="K879" s="95" t="s">
        <v>155</v>
      </c>
      <c r="L879" s="94"/>
      <c r="M879" s="94"/>
      <c r="N879" s="94"/>
      <c r="O879" s="170"/>
    </row>
    <row r="880" spans="1:15">
      <c r="A880" s="92">
        <v>4006003</v>
      </c>
      <c r="B880" s="92" t="s">
        <v>278</v>
      </c>
      <c r="C880" s="92">
        <v>221</v>
      </c>
      <c r="D880" s="92" t="s">
        <v>276</v>
      </c>
      <c r="E880" s="92">
        <v>171002</v>
      </c>
      <c r="F880" s="92" t="s">
        <v>261</v>
      </c>
      <c r="G880" s="92"/>
      <c r="H880" s="92"/>
      <c r="I880" s="93">
        <v>-520.70000000000005</v>
      </c>
      <c r="J880" s="203"/>
      <c r="K880" s="95" t="s">
        <v>155</v>
      </c>
      <c r="L880" s="94"/>
      <c r="M880" s="94"/>
      <c r="N880" s="94"/>
      <c r="O880" s="170"/>
    </row>
    <row r="881" spans="1:15">
      <c r="A881" s="92">
        <v>4006012</v>
      </c>
      <c r="B881" s="92" t="s">
        <v>287</v>
      </c>
      <c r="C881" s="92">
        <v>221</v>
      </c>
      <c r="D881" s="92" t="s">
        <v>276</v>
      </c>
      <c r="E881" s="92">
        <v>171002</v>
      </c>
      <c r="F881" s="92" t="s">
        <v>261</v>
      </c>
      <c r="G881" s="92"/>
      <c r="H881" s="92"/>
      <c r="I881" s="93">
        <v>-152.57</v>
      </c>
      <c r="J881" s="203"/>
      <c r="K881" s="95" t="s">
        <v>155</v>
      </c>
      <c r="L881" s="94"/>
      <c r="M881" s="94"/>
      <c r="N881" s="94"/>
      <c r="O881" s="170"/>
    </row>
    <row r="882" spans="1:15">
      <c r="A882" s="92">
        <v>4006004</v>
      </c>
      <c r="B882" s="92" t="s">
        <v>275</v>
      </c>
      <c r="C882" s="92">
        <v>221</v>
      </c>
      <c r="D882" s="92" t="s">
        <v>276</v>
      </c>
      <c r="E882" s="92">
        <v>172900</v>
      </c>
      <c r="F882" s="92" t="s">
        <v>263</v>
      </c>
      <c r="G882" s="92"/>
      <c r="H882" s="92"/>
      <c r="I882" s="93">
        <v>-6228.16</v>
      </c>
      <c r="J882" s="203"/>
      <c r="K882" s="95" t="s">
        <v>164</v>
      </c>
      <c r="L882" s="94"/>
      <c r="M882" s="94"/>
      <c r="N882" s="94"/>
      <c r="O882" s="170"/>
    </row>
    <row r="883" spans="1:15">
      <c r="A883" s="92">
        <v>4006004</v>
      </c>
      <c r="B883" s="92" t="s">
        <v>275</v>
      </c>
      <c r="C883" s="92">
        <v>221</v>
      </c>
      <c r="D883" s="92" t="s">
        <v>276</v>
      </c>
      <c r="E883" s="92">
        <v>172900</v>
      </c>
      <c r="F883" s="92" t="s">
        <v>263</v>
      </c>
      <c r="G883" s="92"/>
      <c r="H883" s="92"/>
      <c r="I883" s="93">
        <v>-4691.46</v>
      </c>
      <c r="J883" s="203"/>
      <c r="K883" s="95" t="s">
        <v>164</v>
      </c>
      <c r="L883" s="94"/>
      <c r="M883" s="94"/>
      <c r="N883" s="94"/>
      <c r="O883" s="170"/>
    </row>
    <row r="884" spans="1:15">
      <c r="A884" s="92">
        <v>4006004</v>
      </c>
      <c r="B884" s="92" t="s">
        <v>275</v>
      </c>
      <c r="C884" s="92">
        <v>221</v>
      </c>
      <c r="D884" s="92" t="s">
        <v>276</v>
      </c>
      <c r="E884" s="92">
        <v>172900</v>
      </c>
      <c r="F884" s="92" t="s">
        <v>263</v>
      </c>
      <c r="G884" s="92"/>
      <c r="H884" s="92"/>
      <c r="I884" s="93">
        <v>-170</v>
      </c>
      <c r="J884" s="203"/>
      <c r="K884" s="95" t="s">
        <v>164</v>
      </c>
      <c r="L884" s="94"/>
      <c r="M884" s="94"/>
      <c r="N884" s="94"/>
      <c r="O884" s="170"/>
    </row>
    <row r="885" spans="1:15">
      <c r="A885" s="92">
        <v>4006004</v>
      </c>
      <c r="B885" s="92" t="s">
        <v>275</v>
      </c>
      <c r="C885" s="92">
        <v>221</v>
      </c>
      <c r="D885" s="92" t="s">
        <v>276</v>
      </c>
      <c r="E885" s="92">
        <v>172900</v>
      </c>
      <c r="F885" s="92" t="s">
        <v>263</v>
      </c>
      <c r="G885" s="92"/>
      <c r="H885" s="92"/>
      <c r="I885" s="93">
        <v>-108.26</v>
      </c>
      <c r="J885" s="203"/>
      <c r="K885" s="95" t="s">
        <v>164</v>
      </c>
      <c r="L885" s="94"/>
      <c r="M885" s="94"/>
      <c r="N885" s="94"/>
      <c r="O885" s="170"/>
    </row>
    <row r="886" spans="1:15">
      <c r="A886" s="92">
        <v>4006004</v>
      </c>
      <c r="B886" s="92" t="s">
        <v>275</v>
      </c>
      <c r="C886" s="92">
        <v>221</v>
      </c>
      <c r="D886" s="92" t="s">
        <v>276</v>
      </c>
      <c r="E886" s="92">
        <v>172900</v>
      </c>
      <c r="F886" s="92" t="s">
        <v>263</v>
      </c>
      <c r="G886" s="92"/>
      <c r="H886" s="92"/>
      <c r="I886" s="93">
        <v>-450</v>
      </c>
      <c r="J886" s="203"/>
      <c r="K886" s="95" t="s">
        <v>164</v>
      </c>
      <c r="L886" s="94"/>
      <c r="M886" s="94"/>
      <c r="N886" s="94"/>
      <c r="O886" s="170"/>
    </row>
    <row r="887" spans="1:15">
      <c r="A887" s="92">
        <v>4006004</v>
      </c>
      <c r="B887" s="92" t="s">
        <v>275</v>
      </c>
      <c r="C887" s="92">
        <v>221</v>
      </c>
      <c r="D887" s="92" t="s">
        <v>276</v>
      </c>
      <c r="E887" s="92">
        <v>172900</v>
      </c>
      <c r="F887" s="92" t="s">
        <v>263</v>
      </c>
      <c r="G887" s="92"/>
      <c r="H887" s="92"/>
      <c r="I887" s="93">
        <v>-707.5</v>
      </c>
      <c r="J887" s="203"/>
      <c r="K887" s="95" t="s">
        <v>164</v>
      </c>
      <c r="L887" s="94"/>
      <c r="M887" s="94"/>
      <c r="N887" s="94"/>
      <c r="O887" s="170"/>
    </row>
    <row r="888" spans="1:15">
      <c r="A888" s="92">
        <v>4006004</v>
      </c>
      <c r="B888" s="92" t="s">
        <v>275</v>
      </c>
      <c r="C888" s="92">
        <v>221</v>
      </c>
      <c r="D888" s="92" t="s">
        <v>276</v>
      </c>
      <c r="E888" s="92">
        <v>172900</v>
      </c>
      <c r="F888" s="92" t="s">
        <v>263</v>
      </c>
      <c r="G888" s="92"/>
      <c r="H888" s="92"/>
      <c r="I888" s="93">
        <v>-4594.58</v>
      </c>
      <c r="J888" s="203"/>
      <c r="K888" s="95" t="s">
        <v>164</v>
      </c>
      <c r="L888" s="94"/>
      <c r="M888" s="94"/>
      <c r="N888" s="94"/>
      <c r="O888" s="170"/>
    </row>
    <row r="889" spans="1:15">
      <c r="A889" s="92">
        <v>4006004</v>
      </c>
      <c r="B889" s="92" t="s">
        <v>275</v>
      </c>
      <c r="C889" s="92">
        <v>221</v>
      </c>
      <c r="D889" s="92" t="s">
        <v>276</v>
      </c>
      <c r="E889" s="92">
        <v>172900</v>
      </c>
      <c r="F889" s="92" t="s">
        <v>263</v>
      </c>
      <c r="G889" s="92"/>
      <c r="H889" s="92"/>
      <c r="I889" s="93">
        <v>-1973.72</v>
      </c>
      <c r="J889" s="203"/>
      <c r="K889" s="95" t="s">
        <v>164</v>
      </c>
      <c r="L889" s="94"/>
      <c r="M889" s="94"/>
      <c r="N889" s="94"/>
      <c r="O889" s="170"/>
    </row>
    <row r="890" spans="1:15">
      <c r="A890" s="92">
        <v>4006004</v>
      </c>
      <c r="B890" s="92" t="s">
        <v>275</v>
      </c>
      <c r="C890" s="92">
        <v>221</v>
      </c>
      <c r="D890" s="92" t="s">
        <v>276</v>
      </c>
      <c r="E890" s="92">
        <v>172900</v>
      </c>
      <c r="F890" s="92" t="s">
        <v>263</v>
      </c>
      <c r="G890" s="92"/>
      <c r="H890" s="92"/>
      <c r="I890" s="93">
        <v>-281.24</v>
      </c>
      <c r="J890" s="203"/>
      <c r="K890" s="95" t="s">
        <v>164</v>
      </c>
      <c r="L890" s="94"/>
      <c r="M890" s="94"/>
      <c r="N890" s="94"/>
      <c r="O890" s="170"/>
    </row>
    <row r="891" spans="1:15">
      <c r="A891" s="92">
        <v>4006004</v>
      </c>
      <c r="B891" s="92" t="s">
        <v>275</v>
      </c>
      <c r="C891" s="92">
        <v>221</v>
      </c>
      <c r="D891" s="92" t="s">
        <v>276</v>
      </c>
      <c r="E891" s="92">
        <v>172900</v>
      </c>
      <c r="F891" s="92" t="s">
        <v>263</v>
      </c>
      <c r="G891" s="92"/>
      <c r="H891" s="92"/>
      <c r="I891" s="93">
        <v>-359.29</v>
      </c>
      <c r="J891" s="203"/>
      <c r="K891" s="95" t="s">
        <v>164</v>
      </c>
      <c r="L891" s="94"/>
      <c r="M891" s="94"/>
      <c r="N891" s="94"/>
      <c r="O891" s="170"/>
    </row>
    <row r="892" spans="1:15">
      <c r="A892" s="92">
        <v>4006004</v>
      </c>
      <c r="B892" s="92" t="s">
        <v>275</v>
      </c>
      <c r="C892" s="92">
        <v>221</v>
      </c>
      <c r="D892" s="92" t="s">
        <v>276</v>
      </c>
      <c r="E892" s="92">
        <v>172900</v>
      </c>
      <c r="F892" s="92" t="s">
        <v>263</v>
      </c>
      <c r="G892" s="92"/>
      <c r="H892" s="92"/>
      <c r="I892" s="93">
        <v>-295.56</v>
      </c>
      <c r="J892" s="203"/>
      <c r="K892" s="95" t="s">
        <v>164</v>
      </c>
      <c r="L892" s="94"/>
      <c r="M892" s="94"/>
      <c r="N892" s="94"/>
      <c r="O892" s="170"/>
    </row>
    <row r="893" spans="1:15">
      <c r="A893" s="92">
        <v>4006004</v>
      </c>
      <c r="B893" s="92" t="s">
        <v>275</v>
      </c>
      <c r="C893" s="92">
        <v>221</v>
      </c>
      <c r="D893" s="92" t="s">
        <v>276</v>
      </c>
      <c r="E893" s="92">
        <v>172900</v>
      </c>
      <c r="F893" s="92" t="s">
        <v>263</v>
      </c>
      <c r="G893" s="92"/>
      <c r="H893" s="92"/>
      <c r="I893" s="93">
        <v>-133.80000000000001</v>
      </c>
      <c r="J893" s="203"/>
      <c r="K893" s="95" t="s">
        <v>164</v>
      </c>
      <c r="L893" s="94"/>
      <c r="M893" s="94"/>
      <c r="N893" s="94"/>
      <c r="O893" s="170"/>
    </row>
    <row r="894" spans="1:15">
      <c r="A894" s="92">
        <v>4006004</v>
      </c>
      <c r="B894" s="92" t="s">
        <v>275</v>
      </c>
      <c r="C894" s="92">
        <v>221</v>
      </c>
      <c r="D894" s="92" t="s">
        <v>276</v>
      </c>
      <c r="E894" s="92">
        <v>172900</v>
      </c>
      <c r="F894" s="92" t="s">
        <v>263</v>
      </c>
      <c r="G894" s="92"/>
      <c r="H894" s="92"/>
      <c r="I894" s="93">
        <v>-215.28</v>
      </c>
      <c r="J894" s="203"/>
      <c r="K894" s="95" t="s">
        <v>164</v>
      </c>
      <c r="L894" s="94"/>
      <c r="M894" s="94"/>
      <c r="N894" s="94"/>
      <c r="O894" s="170"/>
    </row>
    <row r="895" spans="1:15">
      <c r="A895" s="92">
        <v>4006004</v>
      </c>
      <c r="B895" s="92" t="s">
        <v>275</v>
      </c>
      <c r="C895" s="92">
        <v>221</v>
      </c>
      <c r="D895" s="92" t="s">
        <v>276</v>
      </c>
      <c r="E895" s="92">
        <v>172900</v>
      </c>
      <c r="F895" s="92" t="s">
        <v>263</v>
      </c>
      <c r="G895" s="92"/>
      <c r="H895" s="92"/>
      <c r="I895" s="93">
        <v>-221.26</v>
      </c>
      <c r="J895" s="203"/>
      <c r="K895" s="95" t="s">
        <v>164</v>
      </c>
      <c r="L895" s="94"/>
      <c r="M895" s="94"/>
      <c r="N895" s="94"/>
      <c r="O895" s="170"/>
    </row>
    <row r="896" spans="1:15">
      <c r="A896" s="92">
        <v>4006004</v>
      </c>
      <c r="B896" s="92" t="s">
        <v>275</v>
      </c>
      <c r="C896" s="92">
        <v>221</v>
      </c>
      <c r="D896" s="92" t="s">
        <v>276</v>
      </c>
      <c r="E896" s="92">
        <v>172900</v>
      </c>
      <c r="F896" s="92" t="s">
        <v>263</v>
      </c>
      <c r="G896" s="92"/>
      <c r="H896" s="92"/>
      <c r="I896" s="93">
        <v>-197.68</v>
      </c>
      <c r="J896" s="203"/>
      <c r="K896" s="95" t="s">
        <v>164</v>
      </c>
      <c r="L896" s="94"/>
      <c r="M896" s="94"/>
      <c r="N896" s="94"/>
      <c r="O896" s="170"/>
    </row>
    <row r="897" spans="1:15">
      <c r="A897" s="92">
        <v>4006004</v>
      </c>
      <c r="B897" s="92" t="s">
        <v>275</v>
      </c>
      <c r="C897" s="92">
        <v>221</v>
      </c>
      <c r="D897" s="92" t="s">
        <v>276</v>
      </c>
      <c r="E897" s="92">
        <v>172900</v>
      </c>
      <c r="F897" s="92" t="s">
        <v>263</v>
      </c>
      <c r="G897" s="92"/>
      <c r="H897" s="92"/>
      <c r="I897" s="93">
        <v>-1185.5</v>
      </c>
      <c r="J897" s="203"/>
      <c r="K897" s="95" t="s">
        <v>164</v>
      </c>
      <c r="L897" s="94"/>
      <c r="M897" s="94"/>
      <c r="N897" s="94"/>
      <c r="O897" s="170"/>
    </row>
    <row r="898" spans="1:15">
      <c r="A898" s="92">
        <v>4006004</v>
      </c>
      <c r="B898" s="92" t="s">
        <v>275</v>
      </c>
      <c r="C898" s="92">
        <v>221</v>
      </c>
      <c r="D898" s="92" t="s">
        <v>276</v>
      </c>
      <c r="E898" s="92">
        <v>172900</v>
      </c>
      <c r="F898" s="92" t="s">
        <v>263</v>
      </c>
      <c r="G898" s="92"/>
      <c r="H898" s="92"/>
      <c r="I898" s="93">
        <v>-132.01</v>
      </c>
      <c r="J898" s="203"/>
      <c r="K898" s="95" t="s">
        <v>164</v>
      </c>
      <c r="L898" s="94"/>
      <c r="M898" s="94"/>
      <c r="N898" s="94"/>
      <c r="O898" s="170"/>
    </row>
    <row r="899" spans="1:15">
      <c r="A899" s="92">
        <v>4006004</v>
      </c>
      <c r="B899" s="92" t="s">
        <v>275</v>
      </c>
      <c r="C899" s="92">
        <v>221</v>
      </c>
      <c r="D899" s="92" t="s">
        <v>276</v>
      </c>
      <c r="E899" s="92">
        <v>172900</v>
      </c>
      <c r="F899" s="92" t="s">
        <v>263</v>
      </c>
      <c r="G899" s="92"/>
      <c r="H899" s="92"/>
      <c r="I899" s="93">
        <v>-264.52</v>
      </c>
      <c r="J899" s="203"/>
      <c r="K899" s="95" t="s">
        <v>164</v>
      </c>
      <c r="L899" s="94"/>
      <c r="M899" s="94"/>
      <c r="N899" s="94"/>
      <c r="O899" s="170"/>
    </row>
    <row r="900" spans="1:15">
      <c r="A900" s="92">
        <v>4006004</v>
      </c>
      <c r="B900" s="92" t="s">
        <v>275</v>
      </c>
      <c r="C900" s="92">
        <v>221</v>
      </c>
      <c r="D900" s="92" t="s">
        <v>276</v>
      </c>
      <c r="E900" s="92">
        <v>172900</v>
      </c>
      <c r="F900" s="92" t="s">
        <v>263</v>
      </c>
      <c r="G900" s="92"/>
      <c r="H900" s="92"/>
      <c r="I900" s="93">
        <v>-5391.83</v>
      </c>
      <c r="J900" s="203"/>
      <c r="K900" s="95" t="s">
        <v>164</v>
      </c>
      <c r="L900" s="94"/>
      <c r="M900" s="94"/>
      <c r="N900" s="94"/>
      <c r="O900" s="170"/>
    </row>
    <row r="901" spans="1:15">
      <c r="A901" s="92">
        <v>4006004</v>
      </c>
      <c r="B901" s="92" t="s">
        <v>275</v>
      </c>
      <c r="C901" s="92">
        <v>221</v>
      </c>
      <c r="D901" s="92" t="s">
        <v>276</v>
      </c>
      <c r="E901" s="92">
        <v>172900</v>
      </c>
      <c r="F901" s="92" t="s">
        <v>263</v>
      </c>
      <c r="G901" s="92"/>
      <c r="H901" s="92"/>
      <c r="I901" s="93">
        <v>-554.25</v>
      </c>
      <c r="J901" s="203"/>
      <c r="K901" s="95" t="s">
        <v>164</v>
      </c>
      <c r="L901" s="94"/>
      <c r="M901" s="94"/>
      <c r="N901" s="94"/>
      <c r="O901" s="170"/>
    </row>
    <row r="902" spans="1:15">
      <c r="A902" s="92">
        <v>4006004</v>
      </c>
      <c r="B902" s="92" t="s">
        <v>275</v>
      </c>
      <c r="C902" s="92">
        <v>221</v>
      </c>
      <c r="D902" s="92" t="s">
        <v>276</v>
      </c>
      <c r="E902" s="92">
        <v>172900</v>
      </c>
      <c r="F902" s="92" t="s">
        <v>263</v>
      </c>
      <c r="G902" s="92"/>
      <c r="H902" s="92"/>
      <c r="I902" s="93">
        <v>-946</v>
      </c>
      <c r="J902" s="203"/>
      <c r="K902" s="95" t="s">
        <v>164</v>
      </c>
      <c r="L902" s="94"/>
      <c r="M902" s="94"/>
      <c r="N902" s="94"/>
      <c r="O902" s="170"/>
    </row>
    <row r="903" spans="1:15">
      <c r="A903" s="92">
        <v>4006004</v>
      </c>
      <c r="B903" s="92" t="s">
        <v>275</v>
      </c>
      <c r="C903" s="92">
        <v>221</v>
      </c>
      <c r="D903" s="92" t="s">
        <v>276</v>
      </c>
      <c r="E903" s="92">
        <v>172900</v>
      </c>
      <c r="F903" s="92" t="s">
        <v>263</v>
      </c>
      <c r="G903" s="92"/>
      <c r="H903" s="92"/>
      <c r="I903" s="93">
        <v>-7669.86</v>
      </c>
      <c r="J903" s="203"/>
      <c r="K903" s="95" t="s">
        <v>164</v>
      </c>
      <c r="L903" s="94"/>
      <c r="M903" s="94"/>
      <c r="N903" s="94"/>
      <c r="O903" s="170"/>
    </row>
    <row r="904" spans="1:15">
      <c r="A904" s="92">
        <v>4006004</v>
      </c>
      <c r="B904" s="92" t="s">
        <v>275</v>
      </c>
      <c r="C904" s="92">
        <v>221</v>
      </c>
      <c r="D904" s="92" t="s">
        <v>276</v>
      </c>
      <c r="E904" s="92">
        <v>172900</v>
      </c>
      <c r="F904" s="92" t="s">
        <v>263</v>
      </c>
      <c r="G904" s="92"/>
      <c r="H904" s="92"/>
      <c r="I904" s="93">
        <v>-265</v>
      </c>
      <c r="J904" s="203"/>
      <c r="K904" s="95" t="s">
        <v>164</v>
      </c>
      <c r="L904" s="94"/>
      <c r="M904" s="94"/>
      <c r="N904" s="94"/>
      <c r="O904" s="170"/>
    </row>
    <row r="905" spans="1:15">
      <c r="A905" s="92">
        <v>4006004</v>
      </c>
      <c r="B905" s="92" t="s">
        <v>275</v>
      </c>
      <c r="C905" s="92">
        <v>221</v>
      </c>
      <c r="D905" s="92" t="s">
        <v>276</v>
      </c>
      <c r="E905" s="92">
        <v>172900</v>
      </c>
      <c r="F905" s="92" t="s">
        <v>263</v>
      </c>
      <c r="G905" s="92"/>
      <c r="H905" s="92"/>
      <c r="I905" s="93">
        <v>-278.83</v>
      </c>
      <c r="J905" s="203"/>
      <c r="K905" s="95" t="s">
        <v>164</v>
      </c>
      <c r="L905" s="94"/>
      <c r="M905" s="94"/>
      <c r="N905" s="94"/>
      <c r="O905" s="170"/>
    </row>
    <row r="906" spans="1:15">
      <c r="A906" s="92">
        <v>4006004</v>
      </c>
      <c r="B906" s="92" t="s">
        <v>275</v>
      </c>
      <c r="C906" s="92">
        <v>221</v>
      </c>
      <c r="D906" s="92" t="s">
        <v>276</v>
      </c>
      <c r="E906" s="92">
        <v>172900</v>
      </c>
      <c r="F906" s="92" t="s">
        <v>263</v>
      </c>
      <c r="G906" s="92"/>
      <c r="H906" s="92"/>
      <c r="I906" s="93">
        <v>-729.25</v>
      </c>
      <c r="J906" s="203"/>
      <c r="K906" s="95" t="s">
        <v>164</v>
      </c>
      <c r="L906" s="94"/>
      <c r="M906" s="94"/>
      <c r="N906" s="94"/>
      <c r="O906" s="170"/>
    </row>
    <row r="907" spans="1:15">
      <c r="A907" s="92">
        <v>4006004</v>
      </c>
      <c r="B907" s="92" t="s">
        <v>275</v>
      </c>
      <c r="C907" s="92">
        <v>221</v>
      </c>
      <c r="D907" s="92" t="s">
        <v>276</v>
      </c>
      <c r="E907" s="92">
        <v>172900</v>
      </c>
      <c r="F907" s="92" t="s">
        <v>263</v>
      </c>
      <c r="G907" s="92"/>
      <c r="H907" s="92"/>
      <c r="I907" s="93">
        <v>-27.6</v>
      </c>
      <c r="J907" s="203"/>
      <c r="K907" s="95" t="s">
        <v>164</v>
      </c>
      <c r="L907" s="94"/>
      <c r="M907" s="94"/>
      <c r="N907" s="94"/>
      <c r="O907" s="170"/>
    </row>
    <row r="908" spans="1:15">
      <c r="A908" s="92">
        <v>4006004</v>
      </c>
      <c r="B908" s="92" t="s">
        <v>275</v>
      </c>
      <c r="C908" s="92">
        <v>221</v>
      </c>
      <c r="D908" s="92" t="s">
        <v>276</v>
      </c>
      <c r="E908" s="92">
        <v>172900</v>
      </c>
      <c r="F908" s="92" t="s">
        <v>263</v>
      </c>
      <c r="G908" s="92"/>
      <c r="H908" s="92"/>
      <c r="I908" s="93">
        <v>-989.5</v>
      </c>
      <c r="J908" s="203"/>
      <c r="K908" s="95" t="s">
        <v>164</v>
      </c>
      <c r="L908" s="94"/>
      <c r="M908" s="94"/>
      <c r="N908" s="94"/>
      <c r="O908" s="170"/>
    </row>
    <row r="909" spans="1:15">
      <c r="A909" s="92">
        <v>4006004</v>
      </c>
      <c r="B909" s="92" t="s">
        <v>275</v>
      </c>
      <c r="C909" s="92">
        <v>221</v>
      </c>
      <c r="D909" s="92" t="s">
        <v>276</v>
      </c>
      <c r="E909" s="92">
        <v>172900</v>
      </c>
      <c r="F909" s="92" t="s">
        <v>263</v>
      </c>
      <c r="G909" s="92"/>
      <c r="H909" s="92"/>
      <c r="I909" s="93">
        <v>-1514.38</v>
      </c>
      <c r="J909" s="203"/>
      <c r="K909" s="95" t="s">
        <v>164</v>
      </c>
      <c r="L909" s="94"/>
      <c r="M909" s="94"/>
      <c r="N909" s="94"/>
      <c r="O909" s="170"/>
    </row>
    <row r="910" spans="1:15">
      <c r="A910" s="92">
        <v>4006004</v>
      </c>
      <c r="B910" s="92" t="s">
        <v>275</v>
      </c>
      <c r="C910" s="92">
        <v>221</v>
      </c>
      <c r="D910" s="92" t="s">
        <v>276</v>
      </c>
      <c r="E910" s="92">
        <v>172900</v>
      </c>
      <c r="F910" s="92" t="s">
        <v>263</v>
      </c>
      <c r="G910" s="92"/>
      <c r="H910" s="92"/>
      <c r="I910" s="93">
        <v>-5374.22</v>
      </c>
      <c r="J910" s="203"/>
      <c r="K910" s="95" t="s">
        <v>164</v>
      </c>
      <c r="L910" s="94"/>
      <c r="M910" s="94"/>
      <c r="N910" s="94"/>
      <c r="O910" s="170"/>
    </row>
    <row r="911" spans="1:15">
      <c r="A911" s="92">
        <v>4006004</v>
      </c>
      <c r="B911" s="92" t="s">
        <v>275</v>
      </c>
      <c r="C911" s="92">
        <v>221</v>
      </c>
      <c r="D911" s="92" t="s">
        <v>276</v>
      </c>
      <c r="E911" s="92">
        <v>172900</v>
      </c>
      <c r="F911" s="92" t="s">
        <v>263</v>
      </c>
      <c r="G911" s="92"/>
      <c r="H911" s="92"/>
      <c r="I911" s="93">
        <v>-716.3</v>
      </c>
      <c r="J911" s="203"/>
      <c r="K911" s="95" t="s">
        <v>164</v>
      </c>
      <c r="L911" s="94"/>
      <c r="M911" s="94"/>
      <c r="N911" s="94"/>
      <c r="O911" s="170"/>
    </row>
    <row r="912" spans="1:15">
      <c r="A912" s="92">
        <v>4006008</v>
      </c>
      <c r="B912" s="92" t="s">
        <v>284</v>
      </c>
      <c r="C912" s="92">
        <v>221</v>
      </c>
      <c r="D912" s="92" t="s">
        <v>276</v>
      </c>
      <c r="E912" s="92">
        <v>172900</v>
      </c>
      <c r="F912" s="92" t="s">
        <v>263</v>
      </c>
      <c r="G912" s="92"/>
      <c r="H912" s="92"/>
      <c r="I912" s="93">
        <v>-886.05</v>
      </c>
      <c r="J912" s="203"/>
      <c r="K912" s="95" t="s">
        <v>164</v>
      </c>
      <c r="L912" s="94"/>
      <c r="M912" s="94"/>
      <c r="N912" s="94"/>
      <c r="O912" s="170"/>
    </row>
    <row r="913" spans="1:15">
      <c r="A913" s="92">
        <v>4006008</v>
      </c>
      <c r="B913" s="92" t="s">
        <v>284</v>
      </c>
      <c r="C913" s="92">
        <v>221</v>
      </c>
      <c r="D913" s="92" t="s">
        <v>276</v>
      </c>
      <c r="E913" s="92">
        <v>172900</v>
      </c>
      <c r="F913" s="92" t="s">
        <v>263</v>
      </c>
      <c r="G913" s="92"/>
      <c r="H913" s="92"/>
      <c r="I913" s="93">
        <v>-146.44</v>
      </c>
      <c r="J913" s="203"/>
      <c r="K913" s="95" t="s">
        <v>164</v>
      </c>
      <c r="L913" s="94"/>
      <c r="M913" s="94"/>
      <c r="N913" s="94"/>
      <c r="O913" s="170"/>
    </row>
    <row r="914" spans="1:15">
      <c r="A914" s="92">
        <v>4006008</v>
      </c>
      <c r="B914" s="92" t="s">
        <v>284</v>
      </c>
      <c r="C914" s="92">
        <v>221</v>
      </c>
      <c r="D914" s="92" t="s">
        <v>276</v>
      </c>
      <c r="E914" s="92">
        <v>172900</v>
      </c>
      <c r="F914" s="92" t="s">
        <v>263</v>
      </c>
      <c r="G914" s="92"/>
      <c r="H914" s="92"/>
      <c r="I914" s="93">
        <v>-1119.03</v>
      </c>
      <c r="J914" s="203"/>
      <c r="K914" s="95" t="s">
        <v>164</v>
      </c>
      <c r="L914" s="94"/>
      <c r="M914" s="94"/>
      <c r="N914" s="94"/>
      <c r="O914" s="170"/>
    </row>
    <row r="915" spans="1:15">
      <c r="A915" s="92">
        <v>4006008</v>
      </c>
      <c r="B915" s="92" t="s">
        <v>284</v>
      </c>
      <c r="C915" s="92">
        <v>221</v>
      </c>
      <c r="D915" s="92" t="s">
        <v>276</v>
      </c>
      <c r="E915" s="92">
        <v>172900</v>
      </c>
      <c r="F915" s="92" t="s">
        <v>263</v>
      </c>
      <c r="G915" s="92"/>
      <c r="H915" s="92"/>
      <c r="I915" s="93">
        <v>-752.78</v>
      </c>
      <c r="J915" s="203"/>
      <c r="K915" s="95" t="s">
        <v>164</v>
      </c>
      <c r="L915" s="94"/>
      <c r="M915" s="94"/>
      <c r="N915" s="94"/>
      <c r="O915" s="170"/>
    </row>
    <row r="916" spans="1:15">
      <c r="A916" s="92">
        <v>4006008</v>
      </c>
      <c r="B916" s="92" t="s">
        <v>284</v>
      </c>
      <c r="C916" s="92">
        <v>221</v>
      </c>
      <c r="D916" s="92" t="s">
        <v>276</v>
      </c>
      <c r="E916" s="92">
        <v>172900</v>
      </c>
      <c r="F916" s="92" t="s">
        <v>263</v>
      </c>
      <c r="G916" s="92"/>
      <c r="H916" s="92"/>
      <c r="I916" s="93">
        <v>-356.98</v>
      </c>
      <c r="J916" s="203"/>
      <c r="K916" s="95" t="s">
        <v>164</v>
      </c>
      <c r="L916" s="94"/>
      <c r="M916" s="94"/>
      <c r="N916" s="94"/>
      <c r="O916" s="170"/>
    </row>
    <row r="917" spans="1:15">
      <c r="A917" s="92">
        <v>4006008</v>
      </c>
      <c r="B917" s="92" t="s">
        <v>284</v>
      </c>
      <c r="C917" s="92">
        <v>221</v>
      </c>
      <c r="D917" s="92" t="s">
        <v>276</v>
      </c>
      <c r="E917" s="92">
        <v>172900</v>
      </c>
      <c r="F917" s="92" t="s">
        <v>263</v>
      </c>
      <c r="G917" s="92"/>
      <c r="H917" s="92"/>
      <c r="I917" s="93">
        <v>-303.17</v>
      </c>
      <c r="J917" s="203"/>
      <c r="K917" s="95" t="s">
        <v>164</v>
      </c>
      <c r="L917" s="94"/>
      <c r="M917" s="94"/>
      <c r="N917" s="94"/>
      <c r="O917" s="170"/>
    </row>
    <row r="918" spans="1:15">
      <c r="A918" s="92">
        <v>4006008</v>
      </c>
      <c r="B918" s="92" t="s">
        <v>284</v>
      </c>
      <c r="C918" s="92">
        <v>221</v>
      </c>
      <c r="D918" s="92" t="s">
        <v>276</v>
      </c>
      <c r="E918" s="92">
        <v>172900</v>
      </c>
      <c r="F918" s="92" t="s">
        <v>263</v>
      </c>
      <c r="G918" s="92"/>
      <c r="H918" s="92"/>
      <c r="I918" s="93">
        <v>-254.21</v>
      </c>
      <c r="J918" s="203"/>
      <c r="K918" s="95" t="s">
        <v>164</v>
      </c>
      <c r="L918" s="94"/>
      <c r="M918" s="94"/>
      <c r="N918" s="94"/>
      <c r="O918" s="170"/>
    </row>
    <row r="919" spans="1:15">
      <c r="A919" s="92">
        <v>4006008</v>
      </c>
      <c r="B919" s="92" t="s">
        <v>284</v>
      </c>
      <c r="C919" s="92">
        <v>221</v>
      </c>
      <c r="D919" s="92" t="s">
        <v>276</v>
      </c>
      <c r="E919" s="92">
        <v>172900</v>
      </c>
      <c r="F919" s="92" t="s">
        <v>263</v>
      </c>
      <c r="G919" s="92"/>
      <c r="H919" s="92"/>
      <c r="I919" s="93">
        <v>-211.84</v>
      </c>
      <c r="J919" s="203"/>
      <c r="K919" s="95" t="s">
        <v>164</v>
      </c>
      <c r="L919" s="94"/>
      <c r="M919" s="94"/>
      <c r="N919" s="94"/>
      <c r="O919" s="170"/>
    </row>
    <row r="920" spans="1:15">
      <c r="A920" s="92">
        <v>4006004</v>
      </c>
      <c r="B920" s="92" t="s">
        <v>275</v>
      </c>
      <c r="C920" s="92">
        <v>221</v>
      </c>
      <c r="D920" s="92" t="s">
        <v>276</v>
      </c>
      <c r="E920" s="92">
        <v>172900</v>
      </c>
      <c r="F920" s="92" t="s">
        <v>263</v>
      </c>
      <c r="G920" s="92"/>
      <c r="H920" s="92"/>
      <c r="I920" s="93">
        <v>-136.74</v>
      </c>
      <c r="J920" s="203"/>
      <c r="K920" s="95" t="s">
        <v>164</v>
      </c>
      <c r="L920" s="94"/>
      <c r="M920" s="94"/>
      <c r="N920" s="94"/>
      <c r="O920" s="170"/>
    </row>
    <row r="921" spans="1:15">
      <c r="A921" s="92">
        <v>4006004</v>
      </c>
      <c r="B921" s="92" t="s">
        <v>275</v>
      </c>
      <c r="C921" s="92">
        <v>221</v>
      </c>
      <c r="D921" s="92" t="s">
        <v>276</v>
      </c>
      <c r="E921" s="92">
        <v>172900</v>
      </c>
      <c r="F921" s="92" t="s">
        <v>263</v>
      </c>
      <c r="G921" s="92"/>
      <c r="H921" s="92"/>
      <c r="I921" s="93">
        <v>-336.99</v>
      </c>
      <c r="J921" s="203"/>
      <c r="K921" s="95" t="s">
        <v>164</v>
      </c>
      <c r="L921" s="94"/>
      <c r="M921" s="94"/>
      <c r="N921" s="94"/>
      <c r="O921" s="170"/>
    </row>
    <row r="922" spans="1:15">
      <c r="A922" s="92">
        <v>4006004</v>
      </c>
      <c r="B922" s="92" t="s">
        <v>275</v>
      </c>
      <c r="C922" s="92">
        <v>221</v>
      </c>
      <c r="D922" s="92" t="s">
        <v>276</v>
      </c>
      <c r="E922" s="92">
        <v>172900</v>
      </c>
      <c r="F922" s="92" t="s">
        <v>263</v>
      </c>
      <c r="G922" s="92"/>
      <c r="H922" s="92"/>
      <c r="I922" s="93">
        <v>-562.53</v>
      </c>
      <c r="J922" s="203"/>
      <c r="K922" s="95" t="s">
        <v>164</v>
      </c>
      <c r="L922" s="94"/>
      <c r="M922" s="94"/>
      <c r="N922" s="94"/>
      <c r="O922" s="170"/>
    </row>
    <row r="923" spans="1:15">
      <c r="A923" s="92">
        <v>4006003</v>
      </c>
      <c r="B923" s="92" t="s">
        <v>278</v>
      </c>
      <c r="C923" s="92">
        <v>221</v>
      </c>
      <c r="D923" s="92" t="s">
        <v>276</v>
      </c>
      <c r="E923" s="92">
        <v>172900</v>
      </c>
      <c r="F923" s="92" t="s">
        <v>263</v>
      </c>
      <c r="G923" s="92"/>
      <c r="H923" s="92"/>
      <c r="I923" s="93">
        <v>-80.12</v>
      </c>
      <c r="J923" s="203"/>
      <c r="K923" s="95" t="s">
        <v>164</v>
      </c>
      <c r="L923" s="94"/>
      <c r="M923" s="94"/>
      <c r="N923" s="94"/>
      <c r="O923" s="170"/>
    </row>
    <row r="924" spans="1:15">
      <c r="A924" s="92">
        <v>4006003</v>
      </c>
      <c r="B924" s="92" t="s">
        <v>278</v>
      </c>
      <c r="C924" s="92">
        <v>221</v>
      </c>
      <c r="D924" s="92" t="s">
        <v>276</v>
      </c>
      <c r="E924" s="92">
        <v>172900</v>
      </c>
      <c r="F924" s="92" t="s">
        <v>263</v>
      </c>
      <c r="G924" s="92"/>
      <c r="H924" s="92"/>
      <c r="I924" s="93">
        <v>-723.56</v>
      </c>
      <c r="J924" s="203"/>
      <c r="K924" s="95" t="s">
        <v>164</v>
      </c>
      <c r="L924" s="94"/>
      <c r="M924" s="94"/>
      <c r="N924" s="94"/>
      <c r="O924" s="170"/>
    </row>
    <row r="925" spans="1:15">
      <c r="A925" s="92">
        <v>4006004</v>
      </c>
      <c r="B925" s="92" t="s">
        <v>275</v>
      </c>
      <c r="C925" s="92">
        <v>221</v>
      </c>
      <c r="D925" s="92" t="s">
        <v>276</v>
      </c>
      <c r="E925" s="92">
        <v>172900</v>
      </c>
      <c r="F925" s="92" t="s">
        <v>263</v>
      </c>
      <c r="G925" s="92"/>
      <c r="H925" s="92"/>
      <c r="I925" s="93">
        <v>-116.24</v>
      </c>
      <c r="J925" s="203"/>
      <c r="K925" s="95" t="s">
        <v>164</v>
      </c>
      <c r="L925" s="94"/>
      <c r="M925" s="94"/>
      <c r="N925" s="94"/>
      <c r="O925" s="170"/>
    </row>
    <row r="926" spans="1:15">
      <c r="A926" s="92">
        <v>4006004</v>
      </c>
      <c r="B926" s="92" t="s">
        <v>275</v>
      </c>
      <c r="C926" s="92">
        <v>221</v>
      </c>
      <c r="D926" s="92" t="s">
        <v>276</v>
      </c>
      <c r="E926" s="92">
        <v>172900</v>
      </c>
      <c r="F926" s="92" t="s">
        <v>263</v>
      </c>
      <c r="G926" s="92"/>
      <c r="H926" s="92"/>
      <c r="I926" s="93">
        <v>-6514.54</v>
      </c>
      <c r="J926" s="203"/>
      <c r="K926" s="95" t="s">
        <v>164</v>
      </c>
      <c r="L926" s="94"/>
      <c r="M926" s="94"/>
      <c r="N926" s="94"/>
      <c r="O926" s="170"/>
    </row>
    <row r="927" spans="1:15">
      <c r="A927" s="92">
        <v>4006004</v>
      </c>
      <c r="B927" s="92" t="s">
        <v>275</v>
      </c>
      <c r="C927" s="92">
        <v>221</v>
      </c>
      <c r="D927" s="92" t="s">
        <v>276</v>
      </c>
      <c r="E927" s="92">
        <v>172900</v>
      </c>
      <c r="F927" s="92" t="s">
        <v>263</v>
      </c>
      <c r="G927" s="92"/>
      <c r="H927" s="92"/>
      <c r="I927" s="93">
        <v>-359.29</v>
      </c>
      <c r="J927" s="203"/>
      <c r="K927" s="95" t="s">
        <v>164</v>
      </c>
      <c r="L927" s="94"/>
      <c r="M927" s="94"/>
      <c r="N927" s="94"/>
      <c r="O927" s="170"/>
    </row>
    <row r="928" spans="1:15">
      <c r="A928" s="92">
        <v>4006004</v>
      </c>
      <c r="B928" s="92" t="s">
        <v>275</v>
      </c>
      <c r="C928" s="92">
        <v>221</v>
      </c>
      <c r="D928" s="92" t="s">
        <v>276</v>
      </c>
      <c r="E928" s="92">
        <v>172900</v>
      </c>
      <c r="F928" s="92" t="s">
        <v>263</v>
      </c>
      <c r="G928" s="92"/>
      <c r="H928" s="92"/>
      <c r="I928" s="93">
        <v>-1763.63</v>
      </c>
      <c r="J928" s="203"/>
      <c r="K928" s="95" t="s">
        <v>164</v>
      </c>
      <c r="L928" s="94"/>
      <c r="M928" s="94"/>
      <c r="N928" s="94"/>
      <c r="O928" s="170"/>
    </row>
    <row r="929" spans="1:15">
      <c r="A929" s="92">
        <v>4006004</v>
      </c>
      <c r="B929" s="92" t="s">
        <v>275</v>
      </c>
      <c r="C929" s="92">
        <v>221</v>
      </c>
      <c r="D929" s="92" t="s">
        <v>276</v>
      </c>
      <c r="E929" s="92">
        <v>172900</v>
      </c>
      <c r="F929" s="92" t="s">
        <v>263</v>
      </c>
      <c r="G929" s="92"/>
      <c r="H929" s="92"/>
      <c r="I929" s="93">
        <v>-281.24</v>
      </c>
      <c r="J929" s="203"/>
      <c r="K929" s="95" t="s">
        <v>164</v>
      </c>
      <c r="L929" s="94"/>
      <c r="M929" s="94"/>
      <c r="N929" s="94"/>
      <c r="O929" s="170"/>
    </row>
    <row r="930" spans="1:15">
      <c r="A930" s="92">
        <v>4006004</v>
      </c>
      <c r="B930" s="92" t="s">
        <v>275</v>
      </c>
      <c r="C930" s="92">
        <v>221</v>
      </c>
      <c r="D930" s="92" t="s">
        <v>276</v>
      </c>
      <c r="E930" s="92">
        <v>172900</v>
      </c>
      <c r="F930" s="92" t="s">
        <v>263</v>
      </c>
      <c r="G930" s="92"/>
      <c r="H930" s="92"/>
      <c r="I930" s="93">
        <v>-295.56</v>
      </c>
      <c r="J930" s="203"/>
      <c r="K930" s="95" t="s">
        <v>164</v>
      </c>
      <c r="L930" s="94"/>
      <c r="M930" s="94"/>
      <c r="N930" s="94"/>
      <c r="O930" s="170"/>
    </row>
    <row r="931" spans="1:15">
      <c r="A931" s="92">
        <v>4006004</v>
      </c>
      <c r="B931" s="92" t="s">
        <v>275</v>
      </c>
      <c r="C931" s="92">
        <v>221</v>
      </c>
      <c r="D931" s="92" t="s">
        <v>276</v>
      </c>
      <c r="E931" s="92">
        <v>172900</v>
      </c>
      <c r="F931" s="92" t="s">
        <v>263</v>
      </c>
      <c r="G931" s="92"/>
      <c r="H931" s="92"/>
      <c r="I931" s="93">
        <v>-487.82</v>
      </c>
      <c r="J931" s="203"/>
      <c r="K931" s="95" t="s">
        <v>164</v>
      </c>
      <c r="L931" s="94"/>
      <c r="M931" s="94"/>
      <c r="N931" s="94"/>
      <c r="O931" s="170"/>
    </row>
    <row r="932" spans="1:15">
      <c r="A932" s="92">
        <v>4006004</v>
      </c>
      <c r="B932" s="92" t="s">
        <v>275</v>
      </c>
      <c r="C932" s="92">
        <v>221</v>
      </c>
      <c r="D932" s="92" t="s">
        <v>276</v>
      </c>
      <c r="E932" s="92">
        <v>172900</v>
      </c>
      <c r="F932" s="92" t="s">
        <v>263</v>
      </c>
      <c r="G932" s="92"/>
      <c r="H932" s="92"/>
      <c r="I932" s="93">
        <v>-1937</v>
      </c>
      <c r="J932" s="203"/>
      <c r="K932" s="95" t="s">
        <v>164</v>
      </c>
      <c r="L932" s="94"/>
      <c r="M932" s="94"/>
      <c r="N932" s="94"/>
      <c r="O932" s="170"/>
    </row>
    <row r="933" spans="1:15">
      <c r="A933" s="92">
        <v>4006004</v>
      </c>
      <c r="B933" s="92" t="s">
        <v>275</v>
      </c>
      <c r="C933" s="92">
        <v>221</v>
      </c>
      <c r="D933" s="92" t="s">
        <v>276</v>
      </c>
      <c r="E933" s="92">
        <v>172900</v>
      </c>
      <c r="F933" s="92" t="s">
        <v>263</v>
      </c>
      <c r="G933" s="92"/>
      <c r="H933" s="92"/>
      <c r="I933" s="93">
        <v>-200.01</v>
      </c>
      <c r="J933" s="203"/>
      <c r="K933" s="95" t="s">
        <v>164</v>
      </c>
      <c r="L933" s="94"/>
      <c r="M933" s="94"/>
      <c r="N933" s="94"/>
      <c r="O933" s="170"/>
    </row>
    <row r="934" spans="1:15">
      <c r="A934" s="92">
        <v>4006004</v>
      </c>
      <c r="B934" s="92" t="s">
        <v>275</v>
      </c>
      <c r="C934" s="92">
        <v>221</v>
      </c>
      <c r="D934" s="92" t="s">
        <v>276</v>
      </c>
      <c r="E934" s="92">
        <v>172900</v>
      </c>
      <c r="F934" s="92" t="s">
        <v>263</v>
      </c>
      <c r="G934" s="92"/>
      <c r="H934" s="92"/>
      <c r="I934" s="93">
        <v>-554.25</v>
      </c>
      <c r="J934" s="203"/>
      <c r="K934" s="95" t="s">
        <v>164</v>
      </c>
      <c r="L934" s="94"/>
      <c r="M934" s="94"/>
      <c r="N934" s="94"/>
      <c r="O934" s="170"/>
    </row>
    <row r="935" spans="1:15">
      <c r="A935" s="92">
        <v>4006004</v>
      </c>
      <c r="B935" s="92" t="s">
        <v>275</v>
      </c>
      <c r="C935" s="92">
        <v>221</v>
      </c>
      <c r="D935" s="92" t="s">
        <v>276</v>
      </c>
      <c r="E935" s="92">
        <v>172900</v>
      </c>
      <c r="F935" s="92" t="s">
        <v>263</v>
      </c>
      <c r="G935" s="92"/>
      <c r="H935" s="92"/>
      <c r="I935" s="93">
        <v>-4254.32</v>
      </c>
      <c r="J935" s="203"/>
      <c r="K935" s="95" t="s">
        <v>164</v>
      </c>
      <c r="L935" s="94"/>
      <c r="M935" s="94"/>
      <c r="N935" s="94"/>
      <c r="O935" s="170"/>
    </row>
    <row r="936" spans="1:15">
      <c r="A936" s="92">
        <v>4006004</v>
      </c>
      <c r="B936" s="92" t="s">
        <v>275</v>
      </c>
      <c r="C936" s="92">
        <v>221</v>
      </c>
      <c r="D936" s="92" t="s">
        <v>276</v>
      </c>
      <c r="E936" s="92">
        <v>172900</v>
      </c>
      <c r="F936" s="92" t="s">
        <v>263</v>
      </c>
      <c r="G936" s="92"/>
      <c r="H936" s="92"/>
      <c r="I936" s="93">
        <v>-989.5</v>
      </c>
      <c r="J936" s="203"/>
      <c r="K936" s="95" t="s">
        <v>164</v>
      </c>
      <c r="L936" s="94"/>
      <c r="M936" s="94"/>
      <c r="N936" s="94"/>
      <c r="O936" s="170"/>
    </row>
    <row r="937" spans="1:15">
      <c r="A937" s="92">
        <v>4006004</v>
      </c>
      <c r="B937" s="92" t="s">
        <v>275</v>
      </c>
      <c r="C937" s="92">
        <v>221</v>
      </c>
      <c r="D937" s="92" t="s">
        <v>276</v>
      </c>
      <c r="E937" s="92">
        <v>172900</v>
      </c>
      <c r="F937" s="92" t="s">
        <v>263</v>
      </c>
      <c r="G937" s="92"/>
      <c r="H937" s="92"/>
      <c r="I937" s="93">
        <v>-946</v>
      </c>
      <c r="J937" s="203"/>
      <c r="K937" s="95" t="s">
        <v>164</v>
      </c>
      <c r="L937" s="94"/>
      <c r="M937" s="94"/>
      <c r="N937" s="94"/>
      <c r="O937" s="170"/>
    </row>
    <row r="938" spans="1:15">
      <c r="A938" s="92">
        <v>4006004</v>
      </c>
      <c r="B938" s="92" t="s">
        <v>275</v>
      </c>
      <c r="C938" s="92">
        <v>221</v>
      </c>
      <c r="D938" s="92" t="s">
        <v>276</v>
      </c>
      <c r="E938" s="92">
        <v>172900</v>
      </c>
      <c r="F938" s="92" t="s">
        <v>263</v>
      </c>
      <c r="G938" s="92"/>
      <c r="H938" s="92"/>
      <c r="I938" s="93">
        <v>-1544.18</v>
      </c>
      <c r="J938" s="203"/>
      <c r="K938" s="95" t="s">
        <v>164</v>
      </c>
      <c r="L938" s="94"/>
      <c r="M938" s="94"/>
      <c r="N938" s="94"/>
      <c r="O938" s="170"/>
    </row>
    <row r="939" spans="1:15">
      <c r="A939" s="92">
        <v>4006004</v>
      </c>
      <c r="B939" s="92" t="s">
        <v>275</v>
      </c>
      <c r="C939" s="92">
        <v>221</v>
      </c>
      <c r="D939" s="92" t="s">
        <v>276</v>
      </c>
      <c r="E939" s="92">
        <v>172900</v>
      </c>
      <c r="F939" s="92" t="s">
        <v>263</v>
      </c>
      <c r="G939" s="92"/>
      <c r="H939" s="92"/>
      <c r="I939" s="93">
        <v>-698.13</v>
      </c>
      <c r="J939" s="203"/>
      <c r="K939" s="95" t="s">
        <v>164</v>
      </c>
      <c r="L939" s="94"/>
      <c r="M939" s="94"/>
      <c r="N939" s="94"/>
      <c r="O939" s="170"/>
    </row>
    <row r="940" spans="1:15">
      <c r="A940" s="92">
        <v>4006004</v>
      </c>
      <c r="B940" s="92" t="s">
        <v>275</v>
      </c>
      <c r="C940" s="92">
        <v>221</v>
      </c>
      <c r="D940" s="92" t="s">
        <v>276</v>
      </c>
      <c r="E940" s="92">
        <v>172900</v>
      </c>
      <c r="F940" s="92" t="s">
        <v>263</v>
      </c>
      <c r="G940" s="92"/>
      <c r="H940" s="92"/>
      <c r="I940" s="93">
        <v>-526.75</v>
      </c>
      <c r="J940" s="203"/>
      <c r="K940" s="95" t="s">
        <v>164</v>
      </c>
      <c r="L940" s="94"/>
      <c r="M940" s="94"/>
      <c r="N940" s="94"/>
      <c r="O940" s="170"/>
    </row>
    <row r="941" spans="1:15">
      <c r="A941" s="92">
        <v>4006004</v>
      </c>
      <c r="B941" s="92" t="s">
        <v>275</v>
      </c>
      <c r="C941" s="92">
        <v>221</v>
      </c>
      <c r="D941" s="92" t="s">
        <v>276</v>
      </c>
      <c r="E941" s="92">
        <v>172900</v>
      </c>
      <c r="F941" s="92" t="s">
        <v>263</v>
      </c>
      <c r="G941" s="92"/>
      <c r="H941" s="92"/>
      <c r="I941" s="93">
        <v>-5884.9</v>
      </c>
      <c r="J941" s="203"/>
      <c r="K941" s="95" t="s">
        <v>164</v>
      </c>
      <c r="L941" s="94"/>
      <c r="M941" s="94"/>
      <c r="N941" s="94"/>
      <c r="O941" s="170"/>
    </row>
    <row r="942" spans="1:15">
      <c r="A942" s="92">
        <v>4006004</v>
      </c>
      <c r="B942" s="92" t="s">
        <v>275</v>
      </c>
      <c r="C942" s="92">
        <v>221</v>
      </c>
      <c r="D942" s="92" t="s">
        <v>276</v>
      </c>
      <c r="E942" s="92">
        <v>172900</v>
      </c>
      <c r="F942" s="92" t="s">
        <v>263</v>
      </c>
      <c r="G942" s="92"/>
      <c r="H942" s="92"/>
      <c r="I942" s="93">
        <v>-416.05</v>
      </c>
      <c r="J942" s="203"/>
      <c r="K942" s="95" t="s">
        <v>164</v>
      </c>
      <c r="L942" s="94"/>
      <c r="M942" s="94"/>
      <c r="N942" s="94"/>
      <c r="O942" s="170"/>
    </row>
    <row r="943" spans="1:15">
      <c r="A943" s="92">
        <v>4006004</v>
      </c>
      <c r="B943" s="92" t="s">
        <v>275</v>
      </c>
      <c r="C943" s="92">
        <v>221</v>
      </c>
      <c r="D943" s="92" t="s">
        <v>276</v>
      </c>
      <c r="E943" s="92">
        <v>172900</v>
      </c>
      <c r="F943" s="92" t="s">
        <v>263</v>
      </c>
      <c r="G943" s="92"/>
      <c r="H943" s="92"/>
      <c r="I943" s="93">
        <v>-901.38</v>
      </c>
      <c r="J943" s="203"/>
      <c r="K943" s="95" t="s">
        <v>164</v>
      </c>
      <c r="L943" s="94"/>
      <c r="M943" s="94"/>
      <c r="N943" s="94"/>
      <c r="O943" s="170"/>
    </row>
    <row r="944" spans="1:15">
      <c r="A944" s="92">
        <v>4006008</v>
      </c>
      <c r="B944" s="92" t="s">
        <v>284</v>
      </c>
      <c r="C944" s="92">
        <v>221</v>
      </c>
      <c r="D944" s="92" t="s">
        <v>276</v>
      </c>
      <c r="E944" s="92">
        <v>172900</v>
      </c>
      <c r="F944" s="92" t="s">
        <v>263</v>
      </c>
      <c r="G944" s="92"/>
      <c r="H944" s="92"/>
      <c r="I944" s="93">
        <v>-3088.94</v>
      </c>
      <c r="J944" s="203"/>
      <c r="K944" s="95" t="s">
        <v>164</v>
      </c>
      <c r="L944" s="94"/>
      <c r="M944" s="94"/>
      <c r="N944" s="94"/>
      <c r="O944" s="170"/>
    </row>
    <row r="945" spans="1:15">
      <c r="A945" s="92">
        <v>4006008</v>
      </c>
      <c r="B945" s="92" t="s">
        <v>284</v>
      </c>
      <c r="C945" s="92">
        <v>221</v>
      </c>
      <c r="D945" s="92" t="s">
        <v>276</v>
      </c>
      <c r="E945" s="92">
        <v>172900</v>
      </c>
      <c r="F945" s="92" t="s">
        <v>263</v>
      </c>
      <c r="G945" s="92"/>
      <c r="H945" s="92"/>
      <c r="I945" s="93">
        <v>-626.95000000000005</v>
      </c>
      <c r="J945" s="203"/>
      <c r="K945" s="95" t="s">
        <v>164</v>
      </c>
      <c r="L945" s="94"/>
      <c r="M945" s="94"/>
      <c r="N945" s="94"/>
      <c r="O945" s="170"/>
    </row>
    <row r="946" spans="1:15">
      <c r="A946" s="92">
        <v>4006008</v>
      </c>
      <c r="B946" s="92" t="s">
        <v>284</v>
      </c>
      <c r="C946" s="92">
        <v>221</v>
      </c>
      <c r="D946" s="92" t="s">
        <v>276</v>
      </c>
      <c r="E946" s="92">
        <v>172900</v>
      </c>
      <c r="F946" s="92" t="s">
        <v>263</v>
      </c>
      <c r="G946" s="92"/>
      <c r="H946" s="92"/>
      <c r="I946" s="93">
        <v>-424.9</v>
      </c>
      <c r="J946" s="203"/>
      <c r="K946" s="95" t="s">
        <v>164</v>
      </c>
      <c r="L946" s="94"/>
      <c r="M946" s="94"/>
      <c r="N946" s="94"/>
      <c r="O946" s="170"/>
    </row>
    <row r="947" spans="1:15">
      <c r="A947" s="92">
        <v>4006004</v>
      </c>
      <c r="B947" s="92" t="s">
        <v>275</v>
      </c>
      <c r="C947" s="92">
        <v>221</v>
      </c>
      <c r="D947" s="92" t="s">
        <v>276</v>
      </c>
      <c r="E947" s="92">
        <v>172900</v>
      </c>
      <c r="F947" s="92" t="s">
        <v>263</v>
      </c>
      <c r="G947" s="92"/>
      <c r="H947" s="92"/>
      <c r="I947" s="93">
        <v>-119.63</v>
      </c>
      <c r="J947" s="203"/>
      <c r="K947" s="95" t="s">
        <v>164</v>
      </c>
      <c r="L947" s="94"/>
      <c r="M947" s="94"/>
      <c r="N947" s="94"/>
      <c r="O947" s="170"/>
    </row>
    <row r="948" spans="1:15">
      <c r="A948" s="92">
        <v>4006004</v>
      </c>
      <c r="B948" s="92" t="s">
        <v>275</v>
      </c>
      <c r="C948" s="92">
        <v>221</v>
      </c>
      <c r="D948" s="92" t="s">
        <v>276</v>
      </c>
      <c r="E948" s="92">
        <v>172900</v>
      </c>
      <c r="F948" s="92" t="s">
        <v>263</v>
      </c>
      <c r="G948" s="92"/>
      <c r="H948" s="92"/>
      <c r="I948" s="93">
        <v>-275.67</v>
      </c>
      <c r="J948" s="203"/>
      <c r="K948" s="95" t="s">
        <v>164</v>
      </c>
      <c r="L948" s="94"/>
      <c r="M948" s="94"/>
      <c r="N948" s="94"/>
      <c r="O948" s="170"/>
    </row>
    <row r="949" spans="1:15">
      <c r="A949" s="92">
        <v>4006004</v>
      </c>
      <c r="B949" s="92" t="s">
        <v>275</v>
      </c>
      <c r="C949" s="92">
        <v>221</v>
      </c>
      <c r="D949" s="92" t="s">
        <v>276</v>
      </c>
      <c r="E949" s="92">
        <v>172900</v>
      </c>
      <c r="F949" s="92" t="s">
        <v>263</v>
      </c>
      <c r="G949" s="92"/>
      <c r="H949" s="92"/>
      <c r="I949" s="93">
        <v>-132.15</v>
      </c>
      <c r="J949" s="203"/>
      <c r="K949" s="95" t="s">
        <v>164</v>
      </c>
      <c r="L949" s="94"/>
      <c r="M949" s="94"/>
      <c r="N949" s="94"/>
      <c r="O949" s="170"/>
    </row>
    <row r="950" spans="1:15">
      <c r="A950" s="92">
        <v>4006004</v>
      </c>
      <c r="B950" s="92" t="s">
        <v>275</v>
      </c>
      <c r="C950" s="92">
        <v>221</v>
      </c>
      <c r="D950" s="92" t="s">
        <v>276</v>
      </c>
      <c r="E950" s="92">
        <v>172900</v>
      </c>
      <c r="F950" s="92" t="s">
        <v>263</v>
      </c>
      <c r="G950" s="92"/>
      <c r="H950" s="92"/>
      <c r="I950" s="93">
        <v>-2658.4</v>
      </c>
      <c r="J950" s="203"/>
      <c r="K950" s="95" t="s">
        <v>164</v>
      </c>
      <c r="L950" s="94"/>
      <c r="M950" s="94"/>
      <c r="N950" s="94"/>
      <c r="O950" s="170"/>
    </row>
    <row r="951" spans="1:15">
      <c r="A951" s="92">
        <v>4006004</v>
      </c>
      <c r="B951" s="92" t="s">
        <v>275</v>
      </c>
      <c r="C951" s="92">
        <v>221</v>
      </c>
      <c r="D951" s="92" t="s">
        <v>276</v>
      </c>
      <c r="E951" s="92">
        <v>172900</v>
      </c>
      <c r="F951" s="92" t="s">
        <v>263</v>
      </c>
      <c r="G951" s="92"/>
      <c r="H951" s="92"/>
      <c r="I951" s="93">
        <v>-212.25</v>
      </c>
      <c r="J951" s="203"/>
      <c r="K951" s="95" t="s">
        <v>164</v>
      </c>
      <c r="L951" s="94"/>
      <c r="M951" s="94"/>
      <c r="N951" s="94"/>
      <c r="O951" s="170"/>
    </row>
    <row r="952" spans="1:15">
      <c r="A952" s="92">
        <v>4006004</v>
      </c>
      <c r="B952" s="92" t="s">
        <v>275</v>
      </c>
      <c r="C952" s="92">
        <v>221</v>
      </c>
      <c r="D952" s="92" t="s">
        <v>276</v>
      </c>
      <c r="E952" s="92">
        <v>172900</v>
      </c>
      <c r="F952" s="92" t="s">
        <v>263</v>
      </c>
      <c r="G952" s="92"/>
      <c r="H952" s="92"/>
      <c r="I952" s="93">
        <v>-2194.5</v>
      </c>
      <c r="J952" s="203"/>
      <c r="K952" s="95" t="s">
        <v>164</v>
      </c>
      <c r="L952" s="94"/>
      <c r="M952" s="94"/>
      <c r="N952" s="94"/>
      <c r="O952" s="170"/>
    </row>
    <row r="953" spans="1:15">
      <c r="A953" s="92">
        <v>4006004</v>
      </c>
      <c r="B953" s="92" t="s">
        <v>275</v>
      </c>
      <c r="C953" s="92">
        <v>221</v>
      </c>
      <c r="D953" s="92" t="s">
        <v>276</v>
      </c>
      <c r="E953" s="92">
        <v>172900</v>
      </c>
      <c r="F953" s="92" t="s">
        <v>263</v>
      </c>
      <c r="G953" s="92"/>
      <c r="H953" s="92"/>
      <c r="I953" s="93">
        <v>-131.6</v>
      </c>
      <c r="J953" s="203"/>
      <c r="K953" s="95" t="s">
        <v>164</v>
      </c>
      <c r="L953" s="94"/>
      <c r="M953" s="94"/>
      <c r="N953" s="94"/>
      <c r="O953" s="170"/>
    </row>
    <row r="954" spans="1:15">
      <c r="A954" s="92">
        <v>4006004</v>
      </c>
      <c r="B954" s="92" t="s">
        <v>275</v>
      </c>
      <c r="C954" s="92">
        <v>221</v>
      </c>
      <c r="D954" s="92" t="s">
        <v>276</v>
      </c>
      <c r="E954" s="92">
        <v>172900</v>
      </c>
      <c r="F954" s="92" t="s">
        <v>263</v>
      </c>
      <c r="G954" s="92"/>
      <c r="H954" s="92"/>
      <c r="I954" s="93">
        <v>-289.98</v>
      </c>
      <c r="J954" s="203"/>
      <c r="K954" s="95" t="s">
        <v>164</v>
      </c>
      <c r="L954" s="94"/>
      <c r="M954" s="94"/>
      <c r="N954" s="94"/>
      <c r="O954" s="170"/>
    </row>
    <row r="955" spans="1:15">
      <c r="A955" s="92">
        <v>4006004</v>
      </c>
      <c r="B955" s="92" t="s">
        <v>275</v>
      </c>
      <c r="C955" s="92">
        <v>221</v>
      </c>
      <c r="D955" s="92" t="s">
        <v>276</v>
      </c>
      <c r="E955" s="92">
        <v>172900</v>
      </c>
      <c r="F955" s="92" t="s">
        <v>263</v>
      </c>
      <c r="G955" s="92"/>
      <c r="H955" s="92"/>
      <c r="I955" s="93">
        <v>-180.17</v>
      </c>
      <c r="J955" s="203"/>
      <c r="K955" s="95" t="s">
        <v>164</v>
      </c>
      <c r="L955" s="94"/>
      <c r="M955" s="94"/>
      <c r="N955" s="94"/>
      <c r="O955" s="170"/>
    </row>
    <row r="956" spans="1:15">
      <c r="A956" s="92">
        <v>4006004</v>
      </c>
      <c r="B956" s="92" t="s">
        <v>275</v>
      </c>
      <c r="C956" s="92">
        <v>221</v>
      </c>
      <c r="D956" s="92" t="s">
        <v>276</v>
      </c>
      <c r="E956" s="92">
        <v>172900</v>
      </c>
      <c r="F956" s="92" t="s">
        <v>263</v>
      </c>
      <c r="G956" s="92"/>
      <c r="H956" s="92"/>
      <c r="I956" s="93">
        <v>-1954.5</v>
      </c>
      <c r="J956" s="203"/>
      <c r="K956" s="95" t="s">
        <v>164</v>
      </c>
      <c r="L956" s="94"/>
      <c r="M956" s="94"/>
      <c r="N956" s="94"/>
      <c r="O956" s="170"/>
    </row>
    <row r="957" spans="1:15">
      <c r="A957" s="92">
        <v>4006004</v>
      </c>
      <c r="B957" s="92" t="s">
        <v>275</v>
      </c>
      <c r="C957" s="92">
        <v>221</v>
      </c>
      <c r="D957" s="92" t="s">
        <v>276</v>
      </c>
      <c r="E957" s="92">
        <v>172900</v>
      </c>
      <c r="F957" s="92" t="s">
        <v>263</v>
      </c>
      <c r="G957" s="92"/>
      <c r="H957" s="92"/>
      <c r="I957" s="93">
        <v>-729.25</v>
      </c>
      <c r="J957" s="203"/>
      <c r="K957" s="95" t="s">
        <v>164</v>
      </c>
      <c r="L957" s="94"/>
      <c r="M957" s="94"/>
      <c r="N957" s="94"/>
      <c r="O957" s="170"/>
    </row>
    <row r="958" spans="1:15">
      <c r="A958" s="92">
        <v>4006004</v>
      </c>
      <c r="B958" s="92" t="s">
        <v>275</v>
      </c>
      <c r="C958" s="92">
        <v>221</v>
      </c>
      <c r="D958" s="92" t="s">
        <v>276</v>
      </c>
      <c r="E958" s="92">
        <v>172900</v>
      </c>
      <c r="F958" s="92" t="s">
        <v>263</v>
      </c>
      <c r="G958" s="92"/>
      <c r="H958" s="92"/>
      <c r="I958" s="93">
        <v>-178.95</v>
      </c>
      <c r="J958" s="203"/>
      <c r="K958" s="95" t="s">
        <v>164</v>
      </c>
      <c r="L958" s="94"/>
      <c r="M958" s="94"/>
      <c r="N958" s="94"/>
      <c r="O958" s="170"/>
    </row>
    <row r="959" spans="1:15">
      <c r="A959" s="92">
        <v>4006004</v>
      </c>
      <c r="B959" s="92" t="s">
        <v>275</v>
      </c>
      <c r="C959" s="92">
        <v>221</v>
      </c>
      <c r="D959" s="92" t="s">
        <v>276</v>
      </c>
      <c r="E959" s="92">
        <v>172900</v>
      </c>
      <c r="F959" s="92" t="s">
        <v>263</v>
      </c>
      <c r="G959" s="92"/>
      <c r="H959" s="92"/>
      <c r="I959" s="93">
        <v>-34.159999999999997</v>
      </c>
      <c r="J959" s="203"/>
      <c r="K959" s="95" t="s">
        <v>164</v>
      </c>
      <c r="L959" s="94"/>
      <c r="M959" s="94"/>
      <c r="N959" s="94"/>
      <c r="O959" s="170"/>
    </row>
    <row r="960" spans="1:15">
      <c r="A960" s="92">
        <v>4006004</v>
      </c>
      <c r="B960" s="92" t="s">
        <v>275</v>
      </c>
      <c r="C960" s="92">
        <v>221</v>
      </c>
      <c r="D960" s="92" t="s">
        <v>276</v>
      </c>
      <c r="E960" s="92">
        <v>172900</v>
      </c>
      <c r="F960" s="92" t="s">
        <v>263</v>
      </c>
      <c r="G960" s="92"/>
      <c r="H960" s="92"/>
      <c r="I960" s="93">
        <v>-946</v>
      </c>
      <c r="J960" s="203"/>
      <c r="K960" s="95" t="s">
        <v>164</v>
      </c>
      <c r="L960" s="94"/>
      <c r="M960" s="94"/>
      <c r="N960" s="94"/>
      <c r="O960" s="170"/>
    </row>
    <row r="961" spans="1:15">
      <c r="A961" s="92">
        <v>4006008</v>
      </c>
      <c r="B961" s="92" t="s">
        <v>284</v>
      </c>
      <c r="C961" s="92">
        <v>221</v>
      </c>
      <c r="D961" s="92" t="s">
        <v>276</v>
      </c>
      <c r="E961" s="92">
        <v>172900</v>
      </c>
      <c r="F961" s="92" t="s">
        <v>263</v>
      </c>
      <c r="G961" s="92"/>
      <c r="H961" s="92"/>
      <c r="I961" s="93">
        <v>-274.37</v>
      </c>
      <c r="J961" s="203"/>
      <c r="K961" s="95" t="s">
        <v>164</v>
      </c>
      <c r="L961" s="94"/>
      <c r="M961" s="94"/>
      <c r="N961" s="94"/>
      <c r="O961" s="170"/>
    </row>
    <row r="962" spans="1:15">
      <c r="A962" s="92">
        <v>4006008</v>
      </c>
      <c r="B962" s="92" t="s">
        <v>284</v>
      </c>
      <c r="C962" s="92">
        <v>221</v>
      </c>
      <c r="D962" s="92" t="s">
        <v>276</v>
      </c>
      <c r="E962" s="92">
        <v>172900</v>
      </c>
      <c r="F962" s="92" t="s">
        <v>263</v>
      </c>
      <c r="G962" s="92"/>
      <c r="H962" s="92"/>
      <c r="I962" s="93">
        <v>-218.31</v>
      </c>
      <c r="J962" s="203"/>
      <c r="K962" s="95" t="s">
        <v>164</v>
      </c>
      <c r="L962" s="94"/>
      <c r="M962" s="94"/>
      <c r="N962" s="94"/>
      <c r="O962" s="170"/>
    </row>
    <row r="963" spans="1:15">
      <c r="A963" s="92">
        <v>4006008</v>
      </c>
      <c r="B963" s="92" t="s">
        <v>284</v>
      </c>
      <c r="C963" s="92">
        <v>221</v>
      </c>
      <c r="D963" s="92" t="s">
        <v>276</v>
      </c>
      <c r="E963" s="92">
        <v>172900</v>
      </c>
      <c r="F963" s="92" t="s">
        <v>263</v>
      </c>
      <c r="G963" s="92"/>
      <c r="H963" s="92"/>
      <c r="I963" s="93">
        <v>-459.67</v>
      </c>
      <c r="J963" s="203"/>
      <c r="K963" s="95" t="s">
        <v>164</v>
      </c>
      <c r="L963" s="94"/>
      <c r="M963" s="94"/>
      <c r="N963" s="94"/>
      <c r="O963" s="170"/>
    </row>
    <row r="964" spans="1:15">
      <c r="A964" s="92">
        <v>4006008</v>
      </c>
      <c r="B964" s="92" t="s">
        <v>284</v>
      </c>
      <c r="C964" s="92">
        <v>221</v>
      </c>
      <c r="D964" s="92" t="s">
        <v>276</v>
      </c>
      <c r="E964" s="92">
        <v>172900</v>
      </c>
      <c r="F964" s="92" t="s">
        <v>263</v>
      </c>
      <c r="G964" s="92"/>
      <c r="H964" s="92"/>
      <c r="I964" s="93">
        <v>-948.47</v>
      </c>
      <c r="J964" s="203"/>
      <c r="K964" s="95" t="s">
        <v>164</v>
      </c>
      <c r="L964" s="94"/>
      <c r="M964" s="94"/>
      <c r="N964" s="94"/>
      <c r="O964" s="170"/>
    </row>
    <row r="965" spans="1:15">
      <c r="A965" s="92">
        <v>4006008</v>
      </c>
      <c r="B965" s="92" t="s">
        <v>284</v>
      </c>
      <c r="C965" s="92">
        <v>221</v>
      </c>
      <c r="D965" s="92" t="s">
        <v>276</v>
      </c>
      <c r="E965" s="92">
        <v>172900</v>
      </c>
      <c r="F965" s="92" t="s">
        <v>263</v>
      </c>
      <c r="G965" s="92"/>
      <c r="H965" s="92"/>
      <c r="I965" s="93">
        <v>-823.1</v>
      </c>
      <c r="J965" s="203"/>
      <c r="K965" s="95" t="s">
        <v>164</v>
      </c>
      <c r="L965" s="94"/>
      <c r="M965" s="94"/>
      <c r="N965" s="94"/>
      <c r="O965" s="170"/>
    </row>
    <row r="966" spans="1:15">
      <c r="A966" s="92">
        <v>4006008</v>
      </c>
      <c r="B966" s="92" t="s">
        <v>284</v>
      </c>
      <c r="C966" s="92">
        <v>221</v>
      </c>
      <c r="D966" s="92" t="s">
        <v>276</v>
      </c>
      <c r="E966" s="92">
        <v>172900</v>
      </c>
      <c r="F966" s="92" t="s">
        <v>263</v>
      </c>
      <c r="G966" s="92"/>
      <c r="H966" s="92"/>
      <c r="I966" s="93">
        <v>-548.73</v>
      </c>
      <c r="J966" s="203"/>
      <c r="K966" s="95" t="s">
        <v>164</v>
      </c>
      <c r="L966" s="94"/>
      <c r="M966" s="94"/>
      <c r="N966" s="94"/>
      <c r="O966" s="170"/>
    </row>
    <row r="967" spans="1:15">
      <c r="A967" s="92">
        <v>4006008</v>
      </c>
      <c r="B967" s="92" t="s">
        <v>284</v>
      </c>
      <c r="C967" s="92">
        <v>221</v>
      </c>
      <c r="D967" s="92" t="s">
        <v>276</v>
      </c>
      <c r="E967" s="92">
        <v>172900</v>
      </c>
      <c r="F967" s="92" t="s">
        <v>263</v>
      </c>
      <c r="G967" s="92"/>
      <c r="H967" s="92"/>
      <c r="I967" s="93">
        <v>-1318.23</v>
      </c>
      <c r="J967" s="203"/>
      <c r="K967" s="95" t="s">
        <v>164</v>
      </c>
      <c r="L967" s="94"/>
      <c r="M967" s="94"/>
      <c r="N967" s="94"/>
      <c r="O967" s="170"/>
    </row>
    <row r="968" spans="1:15">
      <c r="A968" s="92">
        <v>4006008</v>
      </c>
      <c r="B968" s="92" t="s">
        <v>284</v>
      </c>
      <c r="C968" s="92">
        <v>221</v>
      </c>
      <c r="D968" s="92" t="s">
        <v>276</v>
      </c>
      <c r="E968" s="92">
        <v>172900</v>
      </c>
      <c r="F968" s="92" t="s">
        <v>263</v>
      </c>
      <c r="G968" s="92"/>
      <c r="H968" s="92"/>
      <c r="I968" s="93">
        <v>-83.63</v>
      </c>
      <c r="J968" s="203"/>
      <c r="K968" s="95" t="s">
        <v>164</v>
      </c>
      <c r="L968" s="94"/>
      <c r="M968" s="94"/>
      <c r="N968" s="94"/>
      <c r="O968" s="170"/>
    </row>
    <row r="969" spans="1:15">
      <c r="A969" s="92">
        <v>4006004</v>
      </c>
      <c r="B969" s="92" t="s">
        <v>275</v>
      </c>
      <c r="C969" s="92">
        <v>221</v>
      </c>
      <c r="D969" s="92" t="s">
        <v>276</v>
      </c>
      <c r="E969" s="92">
        <v>172900</v>
      </c>
      <c r="F969" s="92" t="s">
        <v>263</v>
      </c>
      <c r="G969" s="92"/>
      <c r="H969" s="92"/>
      <c r="I969" s="93">
        <v>-111.59</v>
      </c>
      <c r="J969" s="203"/>
      <c r="K969" s="95" t="s">
        <v>164</v>
      </c>
      <c r="L969" s="94"/>
      <c r="M969" s="94"/>
      <c r="N969" s="94"/>
      <c r="O969" s="170"/>
    </row>
    <row r="970" spans="1:15">
      <c r="A970" s="92">
        <v>4006004</v>
      </c>
      <c r="B970" s="92" t="s">
        <v>275</v>
      </c>
      <c r="C970" s="92">
        <v>221</v>
      </c>
      <c r="D970" s="92" t="s">
        <v>276</v>
      </c>
      <c r="E970" s="92">
        <v>172900</v>
      </c>
      <c r="F970" s="92" t="s">
        <v>263</v>
      </c>
      <c r="G970" s="92"/>
      <c r="H970" s="92"/>
      <c r="I970" s="93">
        <v>-353.72</v>
      </c>
      <c r="J970" s="203"/>
      <c r="K970" s="95" t="s">
        <v>164</v>
      </c>
      <c r="L970" s="94"/>
      <c r="M970" s="94"/>
      <c r="N970" s="94"/>
      <c r="O970" s="170"/>
    </row>
    <row r="971" spans="1:15">
      <c r="A971" s="92">
        <v>4006004</v>
      </c>
      <c r="B971" s="92" t="s">
        <v>275</v>
      </c>
      <c r="C971" s="92">
        <v>221</v>
      </c>
      <c r="D971" s="92" t="s">
        <v>276</v>
      </c>
      <c r="E971" s="92">
        <v>172900</v>
      </c>
      <c r="F971" s="92" t="s">
        <v>263</v>
      </c>
      <c r="G971" s="92"/>
      <c r="H971" s="92"/>
      <c r="I971" s="93">
        <v>-49.76</v>
      </c>
      <c r="J971" s="203"/>
      <c r="K971" s="95" t="s">
        <v>164</v>
      </c>
      <c r="L971" s="94"/>
      <c r="M971" s="94"/>
      <c r="N971" s="94"/>
      <c r="O971" s="170"/>
    </row>
    <row r="972" spans="1:15">
      <c r="A972" s="92">
        <v>4006004</v>
      </c>
      <c r="B972" s="92" t="s">
        <v>275</v>
      </c>
      <c r="C972" s="92">
        <v>221</v>
      </c>
      <c r="D972" s="92" t="s">
        <v>276</v>
      </c>
      <c r="E972" s="92">
        <v>172900</v>
      </c>
      <c r="F972" s="92" t="s">
        <v>263</v>
      </c>
      <c r="G972" s="92"/>
      <c r="H972" s="92"/>
      <c r="I972" s="93">
        <v>-2311.94</v>
      </c>
      <c r="J972" s="203"/>
      <c r="K972" s="95" t="s">
        <v>164</v>
      </c>
      <c r="L972" s="94"/>
      <c r="M972" s="94"/>
      <c r="N972" s="94"/>
      <c r="O972" s="170"/>
    </row>
    <row r="973" spans="1:15">
      <c r="A973" s="92">
        <v>4006004</v>
      </c>
      <c r="B973" s="92" t="s">
        <v>275</v>
      </c>
      <c r="C973" s="92">
        <v>221</v>
      </c>
      <c r="D973" s="92" t="s">
        <v>276</v>
      </c>
      <c r="E973" s="92">
        <v>172900</v>
      </c>
      <c r="F973" s="92" t="s">
        <v>263</v>
      </c>
      <c r="G973" s="92"/>
      <c r="H973" s="92"/>
      <c r="I973" s="93">
        <v>-5295.25</v>
      </c>
      <c r="J973" s="203"/>
      <c r="K973" s="95" t="s">
        <v>164</v>
      </c>
      <c r="L973" s="94"/>
      <c r="M973" s="94"/>
      <c r="N973" s="94"/>
      <c r="O973" s="170"/>
    </row>
    <row r="974" spans="1:15">
      <c r="A974" s="92">
        <v>4006004</v>
      </c>
      <c r="B974" s="92" t="s">
        <v>275</v>
      </c>
      <c r="C974" s="92">
        <v>221</v>
      </c>
      <c r="D974" s="92" t="s">
        <v>276</v>
      </c>
      <c r="E974" s="92">
        <v>172900</v>
      </c>
      <c r="F974" s="92" t="s">
        <v>263</v>
      </c>
      <c r="G974" s="92"/>
      <c r="H974" s="92"/>
      <c r="I974" s="93">
        <v>-219.25</v>
      </c>
      <c r="J974" s="203"/>
      <c r="K974" s="95" t="s">
        <v>164</v>
      </c>
      <c r="L974" s="94"/>
      <c r="M974" s="94"/>
      <c r="N974" s="94"/>
      <c r="O974" s="170"/>
    </row>
    <row r="975" spans="1:15">
      <c r="A975" s="92">
        <v>4006004</v>
      </c>
      <c r="B975" s="92" t="s">
        <v>275</v>
      </c>
      <c r="C975" s="92">
        <v>221</v>
      </c>
      <c r="D975" s="92" t="s">
        <v>276</v>
      </c>
      <c r="E975" s="92">
        <v>172900</v>
      </c>
      <c r="F975" s="92" t="s">
        <v>263</v>
      </c>
      <c r="G975" s="92"/>
      <c r="H975" s="92"/>
      <c r="I975" s="93">
        <v>-7163.99</v>
      </c>
      <c r="J975" s="203"/>
      <c r="K975" s="95" t="s">
        <v>164</v>
      </c>
      <c r="L975" s="94"/>
      <c r="M975" s="94"/>
      <c r="N975" s="94"/>
      <c r="O975" s="170"/>
    </row>
    <row r="976" spans="1:15">
      <c r="A976" s="92">
        <v>4006004</v>
      </c>
      <c r="B976" s="92" t="s">
        <v>275</v>
      </c>
      <c r="C976" s="92">
        <v>221</v>
      </c>
      <c r="D976" s="92" t="s">
        <v>276</v>
      </c>
      <c r="E976" s="92">
        <v>172900</v>
      </c>
      <c r="F976" s="92" t="s">
        <v>263</v>
      </c>
      <c r="G976" s="92"/>
      <c r="H976" s="92"/>
      <c r="I976" s="93">
        <v>-4679.57</v>
      </c>
      <c r="J976" s="203"/>
      <c r="K976" s="95" t="s">
        <v>164</v>
      </c>
      <c r="L976" s="94"/>
      <c r="M976" s="94"/>
      <c r="N976" s="94"/>
      <c r="O976" s="170"/>
    </row>
    <row r="977" spans="1:15">
      <c r="A977" s="92">
        <v>4006004</v>
      </c>
      <c r="B977" s="92" t="s">
        <v>275</v>
      </c>
      <c r="C977" s="92">
        <v>221</v>
      </c>
      <c r="D977" s="92" t="s">
        <v>276</v>
      </c>
      <c r="E977" s="92">
        <v>172900</v>
      </c>
      <c r="F977" s="92" t="s">
        <v>263</v>
      </c>
      <c r="G977" s="92"/>
      <c r="H977" s="92"/>
      <c r="I977" s="93">
        <v>-469.96</v>
      </c>
      <c r="J977" s="203"/>
      <c r="K977" s="95" t="s">
        <v>164</v>
      </c>
      <c r="L977" s="94"/>
      <c r="M977" s="94"/>
      <c r="N977" s="94"/>
      <c r="O977" s="170"/>
    </row>
    <row r="978" spans="1:15">
      <c r="A978" s="92">
        <v>4006004</v>
      </c>
      <c r="B978" s="92" t="s">
        <v>275</v>
      </c>
      <c r="C978" s="92">
        <v>221</v>
      </c>
      <c r="D978" s="92" t="s">
        <v>276</v>
      </c>
      <c r="E978" s="92">
        <v>172900</v>
      </c>
      <c r="F978" s="92" t="s">
        <v>263</v>
      </c>
      <c r="G978" s="92"/>
      <c r="H978" s="92"/>
      <c r="I978" s="93">
        <v>-745.71</v>
      </c>
      <c r="J978" s="203"/>
      <c r="K978" s="95" t="s">
        <v>164</v>
      </c>
      <c r="L978" s="94"/>
      <c r="M978" s="94"/>
      <c r="N978" s="94"/>
      <c r="O978" s="170"/>
    </row>
    <row r="979" spans="1:15">
      <c r="A979" s="92">
        <v>4006004</v>
      </c>
      <c r="B979" s="92" t="s">
        <v>275</v>
      </c>
      <c r="C979" s="92">
        <v>221</v>
      </c>
      <c r="D979" s="92" t="s">
        <v>276</v>
      </c>
      <c r="E979" s="92">
        <v>172900</v>
      </c>
      <c r="F979" s="92" t="s">
        <v>263</v>
      </c>
      <c r="G979" s="92"/>
      <c r="H979" s="92"/>
      <c r="I979" s="93">
        <v>-251.58</v>
      </c>
      <c r="J979" s="203"/>
      <c r="K979" s="95" t="s">
        <v>164</v>
      </c>
      <c r="L979" s="94"/>
      <c r="M979" s="94"/>
      <c r="N979" s="94"/>
      <c r="O979" s="170"/>
    </row>
    <row r="980" spans="1:15">
      <c r="A980" s="92">
        <v>4006004</v>
      </c>
      <c r="B980" s="92" t="s">
        <v>275</v>
      </c>
      <c r="C980" s="92">
        <v>221</v>
      </c>
      <c r="D980" s="92" t="s">
        <v>276</v>
      </c>
      <c r="E980" s="92">
        <v>172900</v>
      </c>
      <c r="F980" s="92" t="s">
        <v>263</v>
      </c>
      <c r="G980" s="92"/>
      <c r="H980" s="92"/>
      <c r="I980" s="93">
        <v>-101.32</v>
      </c>
      <c r="J980" s="203"/>
      <c r="K980" s="95" t="s">
        <v>164</v>
      </c>
      <c r="L980" s="94"/>
      <c r="M980" s="94"/>
      <c r="N980" s="94"/>
      <c r="O980" s="170"/>
    </row>
    <row r="981" spans="1:15">
      <c r="A981" s="92">
        <v>4006004</v>
      </c>
      <c r="B981" s="92" t="s">
        <v>275</v>
      </c>
      <c r="C981" s="92">
        <v>221</v>
      </c>
      <c r="D981" s="92" t="s">
        <v>276</v>
      </c>
      <c r="E981" s="92">
        <v>172900</v>
      </c>
      <c r="F981" s="92" t="s">
        <v>263</v>
      </c>
      <c r="G981" s="92"/>
      <c r="H981" s="92"/>
      <c r="I981" s="93">
        <v>-37.869999999999997</v>
      </c>
      <c r="J981" s="203"/>
      <c r="K981" s="95" t="s">
        <v>164</v>
      </c>
      <c r="L981" s="94"/>
      <c r="M981" s="94"/>
      <c r="N981" s="94"/>
      <c r="O981" s="170"/>
    </row>
    <row r="982" spans="1:15">
      <c r="A982" s="92">
        <v>4006004</v>
      </c>
      <c r="B982" s="92" t="s">
        <v>275</v>
      </c>
      <c r="C982" s="92">
        <v>221</v>
      </c>
      <c r="D982" s="92" t="s">
        <v>276</v>
      </c>
      <c r="E982" s="92">
        <v>172900</v>
      </c>
      <c r="F982" s="92" t="s">
        <v>263</v>
      </c>
      <c r="G982" s="92"/>
      <c r="H982" s="92"/>
      <c r="I982" s="93">
        <v>-137.75</v>
      </c>
      <c r="J982" s="203"/>
      <c r="K982" s="95" t="s">
        <v>164</v>
      </c>
      <c r="L982" s="94"/>
      <c r="M982" s="94"/>
      <c r="N982" s="94"/>
      <c r="O982" s="170"/>
    </row>
    <row r="983" spans="1:15">
      <c r="A983" s="92">
        <v>4006004</v>
      </c>
      <c r="B983" s="92" t="s">
        <v>275</v>
      </c>
      <c r="C983" s="92">
        <v>221</v>
      </c>
      <c r="D983" s="92" t="s">
        <v>276</v>
      </c>
      <c r="E983" s="92">
        <v>172900</v>
      </c>
      <c r="F983" s="92" t="s">
        <v>263</v>
      </c>
      <c r="G983" s="92"/>
      <c r="H983" s="92"/>
      <c r="I983" s="93">
        <v>-76.56</v>
      </c>
      <c r="J983" s="203"/>
      <c r="K983" s="95" t="s">
        <v>164</v>
      </c>
      <c r="L983" s="94"/>
      <c r="M983" s="94"/>
      <c r="N983" s="94"/>
      <c r="O983" s="170"/>
    </row>
    <row r="984" spans="1:15">
      <c r="A984" s="92">
        <v>4006004</v>
      </c>
      <c r="B984" s="92" t="s">
        <v>275</v>
      </c>
      <c r="C984" s="92">
        <v>221</v>
      </c>
      <c r="D984" s="92" t="s">
        <v>276</v>
      </c>
      <c r="E984" s="92">
        <v>172900</v>
      </c>
      <c r="F984" s="92" t="s">
        <v>263</v>
      </c>
      <c r="G984" s="92"/>
      <c r="H984" s="92"/>
      <c r="I984" s="93">
        <v>-989.5</v>
      </c>
      <c r="J984" s="203"/>
      <c r="K984" s="95" t="s">
        <v>164</v>
      </c>
      <c r="L984" s="94"/>
      <c r="M984" s="94"/>
      <c r="N984" s="94"/>
      <c r="O984" s="170"/>
    </row>
    <row r="985" spans="1:15">
      <c r="A985" s="92">
        <v>4006004</v>
      </c>
      <c r="B985" s="92" t="s">
        <v>275</v>
      </c>
      <c r="C985" s="92">
        <v>221</v>
      </c>
      <c r="D985" s="92" t="s">
        <v>276</v>
      </c>
      <c r="E985" s="92">
        <v>172900</v>
      </c>
      <c r="F985" s="92" t="s">
        <v>263</v>
      </c>
      <c r="G985" s="92"/>
      <c r="H985" s="92"/>
      <c r="I985" s="93">
        <v>-2853.58</v>
      </c>
      <c r="J985" s="203"/>
      <c r="K985" s="95" t="s">
        <v>164</v>
      </c>
      <c r="L985" s="94"/>
      <c r="M985" s="94"/>
      <c r="N985" s="94"/>
      <c r="O985" s="170"/>
    </row>
    <row r="986" spans="1:15">
      <c r="A986" s="92">
        <v>4006004</v>
      </c>
      <c r="B986" s="92" t="s">
        <v>275</v>
      </c>
      <c r="C986" s="92">
        <v>221</v>
      </c>
      <c r="D986" s="92" t="s">
        <v>276</v>
      </c>
      <c r="E986" s="92">
        <v>172900</v>
      </c>
      <c r="F986" s="92" t="s">
        <v>263</v>
      </c>
      <c r="G986" s="92"/>
      <c r="H986" s="92"/>
      <c r="I986" s="93">
        <v>-40.020000000000003</v>
      </c>
      <c r="J986" s="203"/>
      <c r="K986" s="95" t="s">
        <v>164</v>
      </c>
      <c r="L986" s="94"/>
      <c r="M986" s="94"/>
      <c r="N986" s="94"/>
      <c r="O986" s="170"/>
    </row>
    <row r="987" spans="1:15">
      <c r="A987" s="92">
        <v>4006004</v>
      </c>
      <c r="B987" s="92" t="s">
        <v>275</v>
      </c>
      <c r="C987" s="92">
        <v>221</v>
      </c>
      <c r="D987" s="92" t="s">
        <v>276</v>
      </c>
      <c r="E987" s="92">
        <v>172900</v>
      </c>
      <c r="F987" s="92" t="s">
        <v>263</v>
      </c>
      <c r="G987" s="92"/>
      <c r="H987" s="92"/>
      <c r="I987" s="93">
        <v>-946</v>
      </c>
      <c r="J987" s="203"/>
      <c r="K987" s="95" t="s">
        <v>164</v>
      </c>
      <c r="L987" s="94"/>
      <c r="M987" s="94"/>
      <c r="N987" s="94"/>
      <c r="O987" s="170"/>
    </row>
    <row r="988" spans="1:15">
      <c r="A988" s="92">
        <v>4006004</v>
      </c>
      <c r="B988" s="92" t="s">
        <v>275</v>
      </c>
      <c r="C988" s="92">
        <v>221</v>
      </c>
      <c r="D988" s="92" t="s">
        <v>276</v>
      </c>
      <c r="E988" s="92">
        <v>172900</v>
      </c>
      <c r="F988" s="92" t="s">
        <v>263</v>
      </c>
      <c r="G988" s="92"/>
      <c r="H988" s="92"/>
      <c r="I988" s="93">
        <v>-3214.47</v>
      </c>
      <c r="J988" s="203"/>
      <c r="K988" s="95" t="s">
        <v>164</v>
      </c>
      <c r="L988" s="94"/>
      <c r="M988" s="94"/>
      <c r="N988" s="94"/>
      <c r="O988" s="170"/>
    </row>
    <row r="989" spans="1:15">
      <c r="A989" s="92">
        <v>4006004</v>
      </c>
      <c r="B989" s="92" t="s">
        <v>275</v>
      </c>
      <c r="C989" s="92">
        <v>221</v>
      </c>
      <c r="D989" s="92" t="s">
        <v>276</v>
      </c>
      <c r="E989" s="92">
        <v>172900</v>
      </c>
      <c r="F989" s="92" t="s">
        <v>263</v>
      </c>
      <c r="G989" s="92"/>
      <c r="H989" s="92"/>
      <c r="I989" s="93">
        <v>-1390.82</v>
      </c>
      <c r="J989" s="203"/>
      <c r="K989" s="95" t="s">
        <v>164</v>
      </c>
      <c r="L989" s="94"/>
      <c r="M989" s="94"/>
      <c r="N989" s="94"/>
      <c r="O989" s="170"/>
    </row>
    <row r="990" spans="1:15">
      <c r="A990" s="92">
        <v>4006008</v>
      </c>
      <c r="B990" s="92" t="s">
        <v>284</v>
      </c>
      <c r="C990" s="92">
        <v>221</v>
      </c>
      <c r="D990" s="92" t="s">
        <v>276</v>
      </c>
      <c r="E990" s="92">
        <v>172900</v>
      </c>
      <c r="F990" s="92" t="s">
        <v>263</v>
      </c>
      <c r="G990" s="92"/>
      <c r="H990" s="92"/>
      <c r="I990" s="93">
        <v>-502.9</v>
      </c>
      <c r="J990" s="203"/>
      <c r="K990" s="95" t="s">
        <v>164</v>
      </c>
      <c r="L990" s="94"/>
      <c r="M990" s="94"/>
      <c r="N990" s="94"/>
      <c r="O990" s="170"/>
    </row>
    <row r="991" spans="1:15">
      <c r="A991" s="92">
        <v>4006008</v>
      </c>
      <c r="B991" s="92" t="s">
        <v>284</v>
      </c>
      <c r="C991" s="92">
        <v>221</v>
      </c>
      <c r="D991" s="92" t="s">
        <v>276</v>
      </c>
      <c r="E991" s="92">
        <v>172900</v>
      </c>
      <c r="F991" s="92" t="s">
        <v>263</v>
      </c>
      <c r="G991" s="92"/>
      <c r="H991" s="92"/>
      <c r="I991" s="93">
        <v>-587.64</v>
      </c>
      <c r="J991" s="203"/>
      <c r="K991" s="95" t="s">
        <v>164</v>
      </c>
      <c r="L991" s="94"/>
      <c r="M991" s="94"/>
      <c r="N991" s="94"/>
      <c r="O991" s="170"/>
    </row>
    <row r="992" spans="1:15">
      <c r="A992" s="92">
        <v>4006008</v>
      </c>
      <c r="B992" s="92" t="s">
        <v>284</v>
      </c>
      <c r="C992" s="92">
        <v>221</v>
      </c>
      <c r="D992" s="92" t="s">
        <v>276</v>
      </c>
      <c r="E992" s="92">
        <v>172900</v>
      </c>
      <c r="F992" s="92" t="s">
        <v>263</v>
      </c>
      <c r="G992" s="92"/>
      <c r="H992" s="92"/>
      <c r="I992" s="93">
        <v>-517.46</v>
      </c>
      <c r="J992" s="203"/>
      <c r="K992" s="95" t="s">
        <v>164</v>
      </c>
      <c r="L992" s="94"/>
      <c r="M992" s="94"/>
      <c r="N992" s="94"/>
      <c r="O992" s="170"/>
    </row>
    <row r="993" spans="1:15">
      <c r="A993" s="92">
        <v>4006004</v>
      </c>
      <c r="B993" s="92" t="s">
        <v>275</v>
      </c>
      <c r="C993" s="92">
        <v>221</v>
      </c>
      <c r="D993" s="92" t="s">
        <v>276</v>
      </c>
      <c r="E993" s="92">
        <v>172900</v>
      </c>
      <c r="F993" s="92" t="s">
        <v>263</v>
      </c>
      <c r="G993" s="92"/>
      <c r="H993" s="92"/>
      <c r="I993" s="93">
        <v>-2262.21</v>
      </c>
      <c r="J993" s="203"/>
      <c r="K993" s="95" t="s">
        <v>164</v>
      </c>
      <c r="L993" s="94"/>
      <c r="M993" s="94"/>
      <c r="N993" s="94"/>
      <c r="O993" s="170"/>
    </row>
    <row r="994" spans="1:15">
      <c r="A994" s="92">
        <v>4006004</v>
      </c>
      <c r="B994" s="92" t="s">
        <v>275</v>
      </c>
      <c r="C994" s="92">
        <v>221</v>
      </c>
      <c r="D994" s="92" t="s">
        <v>276</v>
      </c>
      <c r="E994" s="92">
        <v>172900</v>
      </c>
      <c r="F994" s="92" t="s">
        <v>263</v>
      </c>
      <c r="G994" s="92"/>
      <c r="H994" s="92"/>
      <c r="I994" s="93">
        <v>-554.25</v>
      </c>
      <c r="J994" s="203"/>
      <c r="K994" s="95" t="s">
        <v>164</v>
      </c>
      <c r="L994" s="94"/>
      <c r="M994" s="94"/>
      <c r="N994" s="94"/>
      <c r="O994" s="170"/>
    </row>
    <row r="995" spans="1:15">
      <c r="A995" s="92">
        <v>4006004</v>
      </c>
      <c r="B995" s="92" t="s">
        <v>275</v>
      </c>
      <c r="C995" s="92">
        <v>221</v>
      </c>
      <c r="D995" s="92" t="s">
        <v>276</v>
      </c>
      <c r="E995" s="92">
        <v>172900</v>
      </c>
      <c r="F995" s="92" t="s">
        <v>263</v>
      </c>
      <c r="G995" s="92"/>
      <c r="H995" s="92"/>
      <c r="I995" s="93">
        <v>-147.83000000000001</v>
      </c>
      <c r="J995" s="203"/>
      <c r="K995" s="95" t="s">
        <v>164</v>
      </c>
      <c r="L995" s="94"/>
      <c r="M995" s="94"/>
      <c r="N995" s="94"/>
      <c r="O995" s="170"/>
    </row>
    <row r="996" spans="1:15">
      <c r="A996" s="92">
        <v>4006004</v>
      </c>
      <c r="B996" s="92" t="s">
        <v>275</v>
      </c>
      <c r="C996" s="92">
        <v>221</v>
      </c>
      <c r="D996" s="92" t="s">
        <v>276</v>
      </c>
      <c r="E996" s="92">
        <v>172900</v>
      </c>
      <c r="F996" s="92" t="s">
        <v>263</v>
      </c>
      <c r="G996" s="92"/>
      <c r="H996" s="92"/>
      <c r="I996" s="93">
        <v>-359.29</v>
      </c>
      <c r="J996" s="203"/>
      <c r="K996" s="95" t="s">
        <v>164</v>
      </c>
      <c r="L996" s="94"/>
      <c r="M996" s="94"/>
      <c r="N996" s="94"/>
      <c r="O996" s="170"/>
    </row>
    <row r="997" spans="1:15">
      <c r="A997" s="92">
        <v>4006004</v>
      </c>
      <c r="B997" s="92" t="s">
        <v>275</v>
      </c>
      <c r="C997" s="92">
        <v>221</v>
      </c>
      <c r="D997" s="92" t="s">
        <v>276</v>
      </c>
      <c r="E997" s="92">
        <v>172900</v>
      </c>
      <c r="F997" s="92" t="s">
        <v>263</v>
      </c>
      <c r="G997" s="92"/>
      <c r="H997" s="92"/>
      <c r="I997" s="93">
        <v>-64.42</v>
      </c>
      <c r="J997" s="203"/>
      <c r="K997" s="95" t="s">
        <v>164</v>
      </c>
      <c r="L997" s="94"/>
      <c r="M997" s="94"/>
      <c r="N997" s="94"/>
      <c r="O997" s="170"/>
    </row>
    <row r="998" spans="1:15">
      <c r="A998" s="92">
        <v>4006004</v>
      </c>
      <c r="B998" s="92" t="s">
        <v>275</v>
      </c>
      <c r="C998" s="92">
        <v>221</v>
      </c>
      <c r="D998" s="92" t="s">
        <v>276</v>
      </c>
      <c r="E998" s="92">
        <v>172900</v>
      </c>
      <c r="F998" s="92" t="s">
        <v>263</v>
      </c>
      <c r="G998" s="92"/>
      <c r="H998" s="92"/>
      <c r="I998" s="93">
        <v>-30.1</v>
      </c>
      <c r="J998" s="203"/>
      <c r="K998" s="95" t="s">
        <v>164</v>
      </c>
      <c r="L998" s="94"/>
      <c r="M998" s="94"/>
      <c r="N998" s="94"/>
      <c r="O998" s="170"/>
    </row>
    <row r="999" spans="1:15">
      <c r="A999" s="92">
        <v>4006004</v>
      </c>
      <c r="B999" s="92" t="s">
        <v>275</v>
      </c>
      <c r="C999" s="92">
        <v>221</v>
      </c>
      <c r="D999" s="92" t="s">
        <v>276</v>
      </c>
      <c r="E999" s="92">
        <v>172900</v>
      </c>
      <c r="F999" s="92" t="s">
        <v>263</v>
      </c>
      <c r="G999" s="92"/>
      <c r="H999" s="92"/>
      <c r="I999" s="93">
        <v>-2181.83</v>
      </c>
      <c r="J999" s="203"/>
      <c r="K999" s="95" t="s">
        <v>164</v>
      </c>
      <c r="L999" s="94"/>
      <c r="M999" s="94"/>
      <c r="N999" s="94"/>
      <c r="O999" s="170"/>
    </row>
    <row r="1000" spans="1:15">
      <c r="A1000" s="92">
        <v>4006004</v>
      </c>
      <c r="B1000" s="92" t="s">
        <v>275</v>
      </c>
      <c r="C1000" s="92">
        <v>221</v>
      </c>
      <c r="D1000" s="92" t="s">
        <v>276</v>
      </c>
      <c r="E1000" s="92">
        <v>172900</v>
      </c>
      <c r="F1000" s="92" t="s">
        <v>263</v>
      </c>
      <c r="G1000" s="92"/>
      <c r="H1000" s="92"/>
      <c r="I1000" s="93">
        <v>-1093.18</v>
      </c>
      <c r="J1000" s="203"/>
      <c r="K1000" s="95" t="s">
        <v>164</v>
      </c>
      <c r="L1000" s="94"/>
      <c r="M1000" s="94"/>
      <c r="N1000" s="94"/>
      <c r="O1000" s="170"/>
    </row>
    <row r="1001" spans="1:15">
      <c r="A1001" s="92">
        <v>4006004</v>
      </c>
      <c r="B1001" s="92" t="s">
        <v>275</v>
      </c>
      <c r="C1001" s="92">
        <v>221</v>
      </c>
      <c r="D1001" s="92" t="s">
        <v>276</v>
      </c>
      <c r="E1001" s="92">
        <v>172900</v>
      </c>
      <c r="F1001" s="92" t="s">
        <v>263</v>
      </c>
      <c r="G1001" s="92"/>
      <c r="H1001" s="92"/>
      <c r="I1001" s="93">
        <v>-182.16</v>
      </c>
      <c r="J1001" s="203"/>
      <c r="K1001" s="95" t="s">
        <v>164</v>
      </c>
      <c r="L1001" s="94"/>
      <c r="M1001" s="94"/>
      <c r="N1001" s="94"/>
      <c r="O1001" s="170"/>
    </row>
    <row r="1002" spans="1:15">
      <c r="A1002" s="92">
        <v>4006004</v>
      </c>
      <c r="B1002" s="92" t="s">
        <v>275</v>
      </c>
      <c r="C1002" s="92">
        <v>221</v>
      </c>
      <c r="D1002" s="92" t="s">
        <v>276</v>
      </c>
      <c r="E1002" s="92">
        <v>172900</v>
      </c>
      <c r="F1002" s="92" t="s">
        <v>263</v>
      </c>
      <c r="G1002" s="92"/>
      <c r="H1002" s="92"/>
      <c r="I1002" s="93">
        <v>-281.24</v>
      </c>
      <c r="J1002" s="203"/>
      <c r="K1002" s="95" t="s">
        <v>164</v>
      </c>
      <c r="L1002" s="94"/>
      <c r="M1002" s="94"/>
      <c r="N1002" s="94"/>
      <c r="O1002" s="170"/>
    </row>
    <row r="1003" spans="1:15">
      <c r="A1003" s="92">
        <v>4006004</v>
      </c>
      <c r="B1003" s="92" t="s">
        <v>275</v>
      </c>
      <c r="C1003" s="92">
        <v>221</v>
      </c>
      <c r="D1003" s="92" t="s">
        <v>276</v>
      </c>
      <c r="E1003" s="92">
        <v>172900</v>
      </c>
      <c r="F1003" s="92" t="s">
        <v>263</v>
      </c>
      <c r="G1003" s="92"/>
      <c r="H1003" s="92"/>
      <c r="I1003" s="93">
        <v>-729.25</v>
      </c>
      <c r="J1003" s="203"/>
      <c r="K1003" s="95" t="s">
        <v>164</v>
      </c>
      <c r="L1003" s="94"/>
      <c r="M1003" s="94"/>
      <c r="N1003" s="94"/>
      <c r="O1003" s="170"/>
    </row>
    <row r="1004" spans="1:15">
      <c r="A1004" s="92">
        <v>4006004</v>
      </c>
      <c r="B1004" s="92" t="s">
        <v>275</v>
      </c>
      <c r="C1004" s="92">
        <v>221</v>
      </c>
      <c r="D1004" s="92" t="s">
        <v>276</v>
      </c>
      <c r="E1004" s="92">
        <v>172900</v>
      </c>
      <c r="F1004" s="92" t="s">
        <v>263</v>
      </c>
      <c r="G1004" s="92"/>
      <c r="H1004" s="92"/>
      <c r="I1004" s="93">
        <v>-989.5</v>
      </c>
      <c r="J1004" s="203"/>
      <c r="K1004" s="95" t="s">
        <v>164</v>
      </c>
      <c r="L1004" s="94"/>
      <c r="M1004" s="94"/>
      <c r="N1004" s="94"/>
      <c r="O1004" s="170"/>
    </row>
    <row r="1005" spans="1:15">
      <c r="A1005" s="92">
        <v>4006004</v>
      </c>
      <c r="B1005" s="92" t="s">
        <v>275</v>
      </c>
      <c r="C1005" s="92">
        <v>221</v>
      </c>
      <c r="D1005" s="92" t="s">
        <v>276</v>
      </c>
      <c r="E1005" s="92">
        <v>172900</v>
      </c>
      <c r="F1005" s="92" t="s">
        <v>263</v>
      </c>
      <c r="G1005" s="92"/>
      <c r="H1005" s="92"/>
      <c r="I1005" s="93">
        <v>-946</v>
      </c>
      <c r="J1005" s="203"/>
      <c r="K1005" s="95" t="s">
        <v>164</v>
      </c>
      <c r="L1005" s="94"/>
      <c r="M1005" s="94"/>
      <c r="N1005" s="94"/>
      <c r="O1005" s="170"/>
    </row>
    <row r="1006" spans="1:15">
      <c r="A1006" s="92">
        <v>4006004</v>
      </c>
      <c r="B1006" s="92" t="s">
        <v>275</v>
      </c>
      <c r="C1006" s="92">
        <v>221</v>
      </c>
      <c r="D1006" s="92" t="s">
        <v>276</v>
      </c>
      <c r="E1006" s="92">
        <v>172900</v>
      </c>
      <c r="F1006" s="92" t="s">
        <v>263</v>
      </c>
      <c r="G1006" s="92"/>
      <c r="H1006" s="92"/>
      <c r="I1006" s="93">
        <v>-94.03</v>
      </c>
      <c r="J1006" s="203"/>
      <c r="K1006" s="95" t="s">
        <v>164</v>
      </c>
      <c r="L1006" s="94"/>
      <c r="M1006" s="94"/>
      <c r="N1006" s="94"/>
      <c r="O1006" s="170"/>
    </row>
    <row r="1007" spans="1:15">
      <c r="A1007" s="92">
        <v>4006004</v>
      </c>
      <c r="B1007" s="92" t="s">
        <v>275</v>
      </c>
      <c r="C1007" s="92">
        <v>221</v>
      </c>
      <c r="D1007" s="92" t="s">
        <v>276</v>
      </c>
      <c r="E1007" s="92">
        <v>172900</v>
      </c>
      <c r="F1007" s="92" t="s">
        <v>263</v>
      </c>
      <c r="G1007" s="92"/>
      <c r="H1007" s="92"/>
      <c r="I1007" s="93">
        <v>-554.25</v>
      </c>
      <c r="J1007" s="203"/>
      <c r="K1007" s="95" t="s">
        <v>164</v>
      </c>
      <c r="L1007" s="94"/>
      <c r="M1007" s="94"/>
      <c r="N1007" s="94"/>
      <c r="O1007" s="170"/>
    </row>
    <row r="1008" spans="1:15">
      <c r="A1008" s="92">
        <v>4006004</v>
      </c>
      <c r="B1008" s="92" t="s">
        <v>275</v>
      </c>
      <c r="C1008" s="92">
        <v>221</v>
      </c>
      <c r="D1008" s="92" t="s">
        <v>276</v>
      </c>
      <c r="E1008" s="92">
        <v>172900</v>
      </c>
      <c r="F1008" s="92" t="s">
        <v>263</v>
      </c>
      <c r="G1008" s="92"/>
      <c r="H1008" s="92"/>
      <c r="I1008" s="93">
        <v>-33.35</v>
      </c>
      <c r="J1008" s="203"/>
      <c r="K1008" s="95" t="s">
        <v>164</v>
      </c>
      <c r="L1008" s="94"/>
      <c r="M1008" s="94"/>
      <c r="N1008" s="94"/>
      <c r="O1008" s="170"/>
    </row>
    <row r="1009" spans="1:15">
      <c r="A1009" s="92">
        <v>4006004</v>
      </c>
      <c r="B1009" s="92" t="s">
        <v>275</v>
      </c>
      <c r="C1009" s="92">
        <v>221</v>
      </c>
      <c r="D1009" s="92" t="s">
        <v>276</v>
      </c>
      <c r="E1009" s="92">
        <v>172900</v>
      </c>
      <c r="F1009" s="92" t="s">
        <v>263</v>
      </c>
      <c r="G1009" s="92"/>
      <c r="H1009" s="92"/>
      <c r="I1009" s="93">
        <v>-275.67</v>
      </c>
      <c r="J1009" s="203"/>
      <c r="K1009" s="95" t="s">
        <v>164</v>
      </c>
      <c r="L1009" s="94"/>
      <c r="M1009" s="94"/>
      <c r="N1009" s="94"/>
      <c r="O1009" s="170"/>
    </row>
    <row r="1010" spans="1:15">
      <c r="A1010" s="92">
        <v>4006004</v>
      </c>
      <c r="B1010" s="92" t="s">
        <v>275</v>
      </c>
      <c r="C1010" s="92">
        <v>221</v>
      </c>
      <c r="D1010" s="92" t="s">
        <v>276</v>
      </c>
      <c r="E1010" s="92">
        <v>172900</v>
      </c>
      <c r="F1010" s="92" t="s">
        <v>263</v>
      </c>
      <c r="G1010" s="92"/>
      <c r="H1010" s="92"/>
      <c r="I1010" s="93">
        <v>-289.98</v>
      </c>
      <c r="J1010" s="203"/>
      <c r="K1010" s="95" t="s">
        <v>164</v>
      </c>
      <c r="L1010" s="94"/>
      <c r="M1010" s="94"/>
      <c r="N1010" s="94"/>
      <c r="O1010" s="170"/>
    </row>
    <row r="1011" spans="1:15">
      <c r="A1011" s="92">
        <v>4006004</v>
      </c>
      <c r="B1011" s="92" t="s">
        <v>275</v>
      </c>
      <c r="C1011" s="92">
        <v>221</v>
      </c>
      <c r="D1011" s="92" t="s">
        <v>276</v>
      </c>
      <c r="E1011" s="92">
        <v>172900</v>
      </c>
      <c r="F1011" s="92" t="s">
        <v>263</v>
      </c>
      <c r="G1011" s="92"/>
      <c r="H1011" s="92"/>
      <c r="I1011" s="93">
        <v>-353.72</v>
      </c>
      <c r="J1011" s="203"/>
      <c r="K1011" s="95" t="s">
        <v>164</v>
      </c>
      <c r="L1011" s="94"/>
      <c r="M1011" s="94"/>
      <c r="N1011" s="94"/>
      <c r="O1011" s="170"/>
    </row>
    <row r="1012" spans="1:15">
      <c r="A1012" s="92">
        <v>4006004</v>
      </c>
      <c r="B1012" s="92" t="s">
        <v>275</v>
      </c>
      <c r="C1012" s="92">
        <v>221</v>
      </c>
      <c r="D1012" s="92" t="s">
        <v>276</v>
      </c>
      <c r="E1012" s="92">
        <v>172900</v>
      </c>
      <c r="F1012" s="92" t="s">
        <v>263</v>
      </c>
      <c r="G1012" s="92"/>
      <c r="H1012" s="92"/>
      <c r="I1012" s="93">
        <v>-185.89</v>
      </c>
      <c r="J1012" s="203"/>
      <c r="K1012" s="95" t="s">
        <v>164</v>
      </c>
      <c r="L1012" s="94"/>
      <c r="M1012" s="94"/>
      <c r="N1012" s="94"/>
      <c r="O1012" s="170"/>
    </row>
    <row r="1013" spans="1:15">
      <c r="A1013" s="92">
        <v>4006004</v>
      </c>
      <c r="B1013" s="92" t="s">
        <v>275</v>
      </c>
      <c r="C1013" s="92">
        <v>221</v>
      </c>
      <c r="D1013" s="92" t="s">
        <v>276</v>
      </c>
      <c r="E1013" s="92">
        <v>172900</v>
      </c>
      <c r="F1013" s="92" t="s">
        <v>263</v>
      </c>
      <c r="G1013" s="92"/>
      <c r="H1013" s="92"/>
      <c r="I1013" s="93">
        <v>-406.25</v>
      </c>
      <c r="J1013" s="203"/>
      <c r="K1013" s="95" t="s">
        <v>164</v>
      </c>
      <c r="L1013" s="94"/>
      <c r="M1013" s="94"/>
      <c r="N1013" s="94"/>
      <c r="O1013" s="170"/>
    </row>
    <row r="1014" spans="1:15">
      <c r="A1014" s="92">
        <v>4006004</v>
      </c>
      <c r="B1014" s="92" t="s">
        <v>275</v>
      </c>
      <c r="C1014" s="92">
        <v>221</v>
      </c>
      <c r="D1014" s="92" t="s">
        <v>276</v>
      </c>
      <c r="E1014" s="92">
        <v>172900</v>
      </c>
      <c r="F1014" s="92" t="s">
        <v>263</v>
      </c>
      <c r="G1014" s="92"/>
      <c r="H1014" s="92"/>
      <c r="I1014" s="93">
        <v>-57.75</v>
      </c>
      <c r="J1014" s="203"/>
      <c r="K1014" s="95" t="s">
        <v>164</v>
      </c>
      <c r="L1014" s="94"/>
      <c r="M1014" s="94"/>
      <c r="N1014" s="94"/>
      <c r="O1014" s="170"/>
    </row>
    <row r="1015" spans="1:15">
      <c r="A1015" s="92">
        <v>4006008</v>
      </c>
      <c r="B1015" s="92" t="s">
        <v>284</v>
      </c>
      <c r="C1015" s="92">
        <v>221</v>
      </c>
      <c r="D1015" s="92" t="s">
        <v>276</v>
      </c>
      <c r="E1015" s="92">
        <v>172900</v>
      </c>
      <c r="F1015" s="92" t="s">
        <v>263</v>
      </c>
      <c r="G1015" s="92"/>
      <c r="H1015" s="92"/>
      <c r="I1015" s="93">
        <v>-129.77000000000001</v>
      </c>
      <c r="J1015" s="203"/>
      <c r="K1015" s="95" t="s">
        <v>164</v>
      </c>
      <c r="L1015" s="94"/>
      <c r="M1015" s="94"/>
      <c r="N1015" s="94"/>
      <c r="O1015" s="170"/>
    </row>
    <row r="1016" spans="1:15">
      <c r="A1016" s="92">
        <v>4006008</v>
      </c>
      <c r="B1016" s="92" t="s">
        <v>284</v>
      </c>
      <c r="C1016" s="92">
        <v>221</v>
      </c>
      <c r="D1016" s="92" t="s">
        <v>276</v>
      </c>
      <c r="E1016" s="92">
        <v>172900</v>
      </c>
      <c r="F1016" s="92" t="s">
        <v>263</v>
      </c>
      <c r="G1016" s="92"/>
      <c r="H1016" s="92"/>
      <c r="I1016" s="93">
        <v>-486.75</v>
      </c>
      <c r="J1016" s="203"/>
      <c r="K1016" s="95" t="s">
        <v>164</v>
      </c>
      <c r="L1016" s="94"/>
      <c r="M1016" s="94"/>
      <c r="N1016" s="94"/>
      <c r="O1016" s="170"/>
    </row>
    <row r="1017" spans="1:15">
      <c r="A1017" s="92">
        <v>4006008</v>
      </c>
      <c r="B1017" s="92" t="s">
        <v>284</v>
      </c>
      <c r="C1017" s="92">
        <v>221</v>
      </c>
      <c r="D1017" s="92" t="s">
        <v>276</v>
      </c>
      <c r="E1017" s="92">
        <v>172900</v>
      </c>
      <c r="F1017" s="92" t="s">
        <v>263</v>
      </c>
      <c r="G1017" s="92"/>
      <c r="H1017" s="92"/>
      <c r="I1017" s="93">
        <v>-228.75</v>
      </c>
      <c r="J1017" s="203"/>
      <c r="K1017" s="95" t="s">
        <v>164</v>
      </c>
      <c r="L1017" s="94"/>
      <c r="M1017" s="94"/>
      <c r="N1017" s="94"/>
      <c r="O1017" s="170"/>
    </row>
    <row r="1018" spans="1:15">
      <c r="A1018" s="92">
        <v>4006008</v>
      </c>
      <c r="B1018" s="92" t="s">
        <v>284</v>
      </c>
      <c r="C1018" s="92">
        <v>221</v>
      </c>
      <c r="D1018" s="92" t="s">
        <v>276</v>
      </c>
      <c r="E1018" s="92">
        <v>172900</v>
      </c>
      <c r="F1018" s="92" t="s">
        <v>263</v>
      </c>
      <c r="G1018" s="92"/>
      <c r="H1018" s="92"/>
      <c r="I1018" s="93">
        <v>-32.1</v>
      </c>
      <c r="J1018" s="203"/>
      <c r="K1018" s="95" t="s">
        <v>164</v>
      </c>
      <c r="L1018" s="94"/>
      <c r="M1018" s="94"/>
      <c r="N1018" s="94"/>
      <c r="O1018" s="170"/>
    </row>
    <row r="1019" spans="1:15">
      <c r="A1019" s="92">
        <v>4006008</v>
      </c>
      <c r="B1019" s="92" t="s">
        <v>284</v>
      </c>
      <c r="C1019" s="92">
        <v>221</v>
      </c>
      <c r="D1019" s="92" t="s">
        <v>276</v>
      </c>
      <c r="E1019" s="92">
        <v>172900</v>
      </c>
      <c r="F1019" s="92" t="s">
        <v>263</v>
      </c>
      <c r="G1019" s="92"/>
      <c r="H1019" s="92"/>
      <c r="I1019" s="93">
        <v>-726.14</v>
      </c>
      <c r="J1019" s="203"/>
      <c r="K1019" s="95" t="s">
        <v>164</v>
      </c>
      <c r="L1019" s="94"/>
      <c r="M1019" s="94"/>
      <c r="N1019" s="94"/>
      <c r="O1019" s="170"/>
    </row>
    <row r="1020" spans="1:15">
      <c r="A1020" s="92">
        <v>4006008</v>
      </c>
      <c r="B1020" s="92" t="s">
        <v>284</v>
      </c>
      <c r="C1020" s="92">
        <v>221</v>
      </c>
      <c r="D1020" s="92" t="s">
        <v>276</v>
      </c>
      <c r="E1020" s="92">
        <v>172900</v>
      </c>
      <c r="F1020" s="92" t="s">
        <v>263</v>
      </c>
      <c r="G1020" s="92"/>
      <c r="H1020" s="92"/>
      <c r="I1020" s="93">
        <v>-47.21</v>
      </c>
      <c r="J1020" s="203"/>
      <c r="K1020" s="95" t="s">
        <v>164</v>
      </c>
      <c r="L1020" s="94"/>
      <c r="M1020" s="94"/>
      <c r="N1020" s="94"/>
      <c r="O1020" s="170"/>
    </row>
    <row r="1021" spans="1:15">
      <c r="A1021" s="92">
        <v>4006008</v>
      </c>
      <c r="B1021" s="92" t="s">
        <v>284</v>
      </c>
      <c r="C1021" s="92">
        <v>221</v>
      </c>
      <c r="D1021" s="92" t="s">
        <v>276</v>
      </c>
      <c r="E1021" s="92">
        <v>172900</v>
      </c>
      <c r="F1021" s="92" t="s">
        <v>263</v>
      </c>
      <c r="G1021" s="92"/>
      <c r="H1021" s="92"/>
      <c r="I1021" s="93">
        <v>-36.31</v>
      </c>
      <c r="J1021" s="203"/>
      <c r="K1021" s="95" t="s">
        <v>164</v>
      </c>
      <c r="L1021" s="94"/>
      <c r="M1021" s="94"/>
      <c r="N1021" s="94"/>
      <c r="O1021" s="170"/>
    </row>
    <row r="1022" spans="1:15">
      <c r="A1022" s="92">
        <v>4006008</v>
      </c>
      <c r="B1022" s="92" t="s">
        <v>284</v>
      </c>
      <c r="C1022" s="92">
        <v>221</v>
      </c>
      <c r="D1022" s="92" t="s">
        <v>276</v>
      </c>
      <c r="E1022" s="92">
        <v>172900</v>
      </c>
      <c r="F1022" s="92" t="s">
        <v>263</v>
      </c>
      <c r="G1022" s="92"/>
      <c r="H1022" s="92"/>
      <c r="I1022" s="93">
        <v>-228.75</v>
      </c>
      <c r="J1022" s="203"/>
      <c r="K1022" s="95" t="s">
        <v>164</v>
      </c>
      <c r="L1022" s="94"/>
      <c r="M1022" s="94"/>
      <c r="N1022" s="94"/>
      <c r="O1022" s="170"/>
    </row>
    <row r="1023" spans="1:15">
      <c r="A1023" s="92">
        <v>4006008</v>
      </c>
      <c r="B1023" s="92" t="s">
        <v>284</v>
      </c>
      <c r="C1023" s="92">
        <v>221</v>
      </c>
      <c r="D1023" s="92" t="s">
        <v>276</v>
      </c>
      <c r="E1023" s="92">
        <v>172900</v>
      </c>
      <c r="F1023" s="92" t="s">
        <v>263</v>
      </c>
      <c r="G1023" s="92"/>
      <c r="H1023" s="92"/>
      <c r="I1023" s="93">
        <v>-495.31</v>
      </c>
      <c r="J1023" s="203"/>
      <c r="K1023" s="95" t="s">
        <v>164</v>
      </c>
      <c r="L1023" s="94"/>
      <c r="M1023" s="94"/>
      <c r="N1023" s="94"/>
      <c r="O1023" s="170"/>
    </row>
    <row r="1024" spans="1:15">
      <c r="A1024" s="92">
        <v>4006004</v>
      </c>
      <c r="B1024" s="92" t="s">
        <v>275</v>
      </c>
      <c r="C1024" s="92">
        <v>221</v>
      </c>
      <c r="D1024" s="92" t="s">
        <v>276</v>
      </c>
      <c r="E1024" s="92">
        <v>172900</v>
      </c>
      <c r="F1024" s="92" t="s">
        <v>263</v>
      </c>
      <c r="G1024" s="92"/>
      <c r="H1024" s="92"/>
      <c r="I1024" s="93">
        <v>-78.09</v>
      </c>
      <c r="J1024" s="203"/>
      <c r="K1024" s="95" t="s">
        <v>164</v>
      </c>
      <c r="L1024" s="94"/>
      <c r="M1024" s="94"/>
      <c r="N1024" s="94"/>
      <c r="O1024" s="170"/>
    </row>
    <row r="1025" spans="1:15">
      <c r="A1025" s="92">
        <v>4006004</v>
      </c>
      <c r="B1025" s="92" t="s">
        <v>275</v>
      </c>
      <c r="C1025" s="92">
        <v>221</v>
      </c>
      <c r="D1025" s="92" t="s">
        <v>276</v>
      </c>
      <c r="E1025" s="92">
        <v>172900</v>
      </c>
      <c r="F1025" s="92" t="s">
        <v>263</v>
      </c>
      <c r="G1025" s="92"/>
      <c r="H1025" s="92"/>
      <c r="I1025" s="93">
        <v>-394.2</v>
      </c>
      <c r="J1025" s="203"/>
      <c r="K1025" s="95" t="s">
        <v>164</v>
      </c>
      <c r="L1025" s="94"/>
      <c r="M1025" s="94"/>
      <c r="N1025" s="94"/>
      <c r="O1025" s="170"/>
    </row>
    <row r="1026" spans="1:15">
      <c r="A1026" s="92">
        <v>4006004</v>
      </c>
      <c r="B1026" s="92" t="s">
        <v>275</v>
      </c>
      <c r="C1026" s="92">
        <v>221</v>
      </c>
      <c r="D1026" s="92" t="s">
        <v>276</v>
      </c>
      <c r="E1026" s="92">
        <v>172900</v>
      </c>
      <c r="F1026" s="92" t="s">
        <v>263</v>
      </c>
      <c r="G1026" s="92"/>
      <c r="H1026" s="92"/>
      <c r="I1026" s="93">
        <v>-209.57</v>
      </c>
      <c r="J1026" s="203"/>
      <c r="K1026" s="95" t="s">
        <v>164</v>
      </c>
      <c r="L1026" s="94"/>
      <c r="M1026" s="94"/>
      <c r="N1026" s="94"/>
      <c r="O1026" s="170"/>
    </row>
    <row r="1027" spans="1:15">
      <c r="A1027" s="92">
        <v>4006004</v>
      </c>
      <c r="B1027" s="92" t="s">
        <v>275</v>
      </c>
      <c r="C1027" s="92">
        <v>221</v>
      </c>
      <c r="D1027" s="92" t="s">
        <v>276</v>
      </c>
      <c r="E1027" s="92">
        <v>172900</v>
      </c>
      <c r="F1027" s="92" t="s">
        <v>263</v>
      </c>
      <c r="G1027" s="92"/>
      <c r="H1027" s="92"/>
      <c r="I1027" s="93">
        <v>-2446.5700000000002</v>
      </c>
      <c r="J1027" s="203"/>
      <c r="K1027" s="95" t="s">
        <v>164</v>
      </c>
      <c r="L1027" s="94"/>
      <c r="M1027" s="94"/>
      <c r="N1027" s="94"/>
      <c r="O1027" s="170"/>
    </row>
    <row r="1028" spans="1:15">
      <c r="A1028" s="92">
        <v>4006004</v>
      </c>
      <c r="B1028" s="92" t="s">
        <v>275</v>
      </c>
      <c r="C1028" s="92">
        <v>221</v>
      </c>
      <c r="D1028" s="92" t="s">
        <v>276</v>
      </c>
      <c r="E1028" s="92">
        <v>172900</v>
      </c>
      <c r="F1028" s="92" t="s">
        <v>263</v>
      </c>
      <c r="G1028" s="92"/>
      <c r="H1028" s="92"/>
      <c r="I1028" s="93">
        <v>-86.98</v>
      </c>
      <c r="J1028" s="203"/>
      <c r="K1028" s="95" t="s">
        <v>164</v>
      </c>
      <c r="L1028" s="94"/>
      <c r="M1028" s="94"/>
      <c r="N1028" s="94"/>
      <c r="O1028" s="170"/>
    </row>
    <row r="1029" spans="1:15">
      <c r="A1029" s="92">
        <v>4006003</v>
      </c>
      <c r="B1029" s="92" t="s">
        <v>278</v>
      </c>
      <c r="C1029" s="92">
        <v>221</v>
      </c>
      <c r="D1029" s="92" t="s">
        <v>276</v>
      </c>
      <c r="E1029" s="92">
        <v>172900</v>
      </c>
      <c r="F1029" s="92" t="s">
        <v>263</v>
      </c>
      <c r="G1029" s="92"/>
      <c r="H1029" s="92"/>
      <c r="I1029" s="93">
        <v>-865.9</v>
      </c>
      <c r="J1029" s="203"/>
      <c r="K1029" s="95" t="s">
        <v>164</v>
      </c>
      <c r="L1029" s="94"/>
      <c r="M1029" s="94"/>
      <c r="N1029" s="94"/>
      <c r="O1029" s="170"/>
    </row>
    <row r="1030" spans="1:15">
      <c r="A1030" s="92">
        <v>4006004</v>
      </c>
      <c r="B1030" s="92" t="s">
        <v>275</v>
      </c>
      <c r="C1030" s="92">
        <v>221</v>
      </c>
      <c r="D1030" s="92" t="s">
        <v>276</v>
      </c>
      <c r="E1030" s="92">
        <v>172900</v>
      </c>
      <c r="F1030" s="92" t="s">
        <v>263</v>
      </c>
      <c r="G1030" s="92"/>
      <c r="H1030" s="92"/>
      <c r="I1030" s="93">
        <v>-2547.62</v>
      </c>
      <c r="J1030" s="203"/>
      <c r="K1030" s="95" t="s">
        <v>164</v>
      </c>
      <c r="L1030" s="94"/>
      <c r="M1030" s="94"/>
      <c r="N1030" s="94"/>
      <c r="O1030" s="170"/>
    </row>
    <row r="1031" spans="1:15">
      <c r="A1031" s="92">
        <v>4006004</v>
      </c>
      <c r="B1031" s="92" t="s">
        <v>275</v>
      </c>
      <c r="C1031" s="92">
        <v>221</v>
      </c>
      <c r="D1031" s="92" t="s">
        <v>276</v>
      </c>
      <c r="E1031" s="92">
        <v>172900</v>
      </c>
      <c r="F1031" s="92" t="s">
        <v>263</v>
      </c>
      <c r="G1031" s="92"/>
      <c r="H1031" s="92"/>
      <c r="I1031" s="93">
        <v>-59.04</v>
      </c>
      <c r="J1031" s="203"/>
      <c r="K1031" s="95" t="s">
        <v>164</v>
      </c>
      <c r="L1031" s="94"/>
      <c r="M1031" s="94"/>
      <c r="N1031" s="94"/>
      <c r="O1031" s="170"/>
    </row>
    <row r="1032" spans="1:15">
      <c r="A1032" s="92">
        <v>4006008</v>
      </c>
      <c r="B1032" s="92" t="s">
        <v>284</v>
      </c>
      <c r="C1032" s="92">
        <v>221</v>
      </c>
      <c r="D1032" s="92" t="s">
        <v>276</v>
      </c>
      <c r="E1032" s="92">
        <v>172900</v>
      </c>
      <c r="F1032" s="92" t="s">
        <v>263</v>
      </c>
      <c r="G1032" s="92"/>
      <c r="H1032" s="92"/>
      <c r="I1032" s="93">
        <v>-47.21</v>
      </c>
      <c r="J1032" s="203"/>
      <c r="K1032" s="95" t="s">
        <v>164</v>
      </c>
      <c r="L1032" s="94"/>
      <c r="M1032" s="94"/>
      <c r="N1032" s="94"/>
      <c r="O1032" s="170"/>
    </row>
    <row r="1033" spans="1:15">
      <c r="A1033" s="92">
        <v>4006008</v>
      </c>
      <c r="B1033" s="92" t="s">
        <v>284</v>
      </c>
      <c r="C1033" s="92">
        <v>221</v>
      </c>
      <c r="D1033" s="92" t="s">
        <v>276</v>
      </c>
      <c r="E1033" s="92">
        <v>172900</v>
      </c>
      <c r="F1033" s="92" t="s">
        <v>263</v>
      </c>
      <c r="G1033" s="92"/>
      <c r="H1033" s="92"/>
      <c r="I1033" s="93">
        <v>-47.21</v>
      </c>
      <c r="J1033" s="203"/>
      <c r="K1033" s="95" t="s">
        <v>164</v>
      </c>
      <c r="L1033" s="94"/>
      <c r="M1033" s="94"/>
      <c r="N1033" s="94"/>
      <c r="O1033" s="170"/>
    </row>
    <row r="1034" spans="1:15">
      <c r="A1034" s="92">
        <v>4006004</v>
      </c>
      <c r="B1034" s="92" t="s">
        <v>275</v>
      </c>
      <c r="C1034" s="92">
        <v>221</v>
      </c>
      <c r="D1034" s="92" t="s">
        <v>276</v>
      </c>
      <c r="E1034" s="92">
        <v>172900</v>
      </c>
      <c r="F1034" s="92" t="s">
        <v>263</v>
      </c>
      <c r="G1034" s="92"/>
      <c r="H1034" s="92"/>
      <c r="I1034" s="93">
        <v>-946</v>
      </c>
      <c r="J1034" s="203"/>
      <c r="K1034" s="95" t="s">
        <v>164</v>
      </c>
      <c r="L1034" s="94"/>
      <c r="M1034" s="94"/>
      <c r="N1034" s="94"/>
      <c r="O1034" s="170"/>
    </row>
    <row r="1035" spans="1:15">
      <c r="A1035" s="92">
        <v>4006004</v>
      </c>
      <c r="B1035" s="92" t="s">
        <v>275</v>
      </c>
      <c r="C1035" s="92">
        <v>221</v>
      </c>
      <c r="D1035" s="92" t="s">
        <v>276</v>
      </c>
      <c r="E1035" s="92">
        <v>172900</v>
      </c>
      <c r="F1035" s="92" t="s">
        <v>263</v>
      </c>
      <c r="G1035" s="92"/>
      <c r="H1035" s="92"/>
      <c r="I1035" s="93">
        <v>-554.25</v>
      </c>
      <c r="J1035" s="203"/>
      <c r="K1035" s="95" t="s">
        <v>164</v>
      </c>
      <c r="L1035" s="94"/>
      <c r="M1035" s="94"/>
      <c r="N1035" s="94"/>
      <c r="O1035" s="170"/>
    </row>
    <row r="1036" spans="1:15">
      <c r="A1036" s="92">
        <v>4006004</v>
      </c>
      <c r="B1036" s="92" t="s">
        <v>275</v>
      </c>
      <c r="C1036" s="92">
        <v>221</v>
      </c>
      <c r="D1036" s="92" t="s">
        <v>276</v>
      </c>
      <c r="E1036" s="92">
        <v>172900</v>
      </c>
      <c r="F1036" s="92" t="s">
        <v>263</v>
      </c>
      <c r="G1036" s="92"/>
      <c r="H1036" s="92"/>
      <c r="I1036" s="93">
        <v>-2653.88</v>
      </c>
      <c r="J1036" s="203"/>
      <c r="K1036" s="95" t="s">
        <v>164</v>
      </c>
      <c r="L1036" s="94"/>
      <c r="M1036" s="94"/>
      <c r="N1036" s="94"/>
      <c r="O1036" s="170"/>
    </row>
    <row r="1037" spans="1:15">
      <c r="A1037" s="92">
        <v>4006004</v>
      </c>
      <c r="B1037" s="92" t="s">
        <v>275</v>
      </c>
      <c r="C1037" s="92">
        <v>221</v>
      </c>
      <c r="D1037" s="92" t="s">
        <v>276</v>
      </c>
      <c r="E1037" s="92">
        <v>172900</v>
      </c>
      <c r="F1037" s="92" t="s">
        <v>263</v>
      </c>
      <c r="G1037" s="92"/>
      <c r="H1037" s="92"/>
      <c r="I1037" s="93">
        <v>-392.91</v>
      </c>
      <c r="J1037" s="203"/>
      <c r="K1037" s="95" t="s">
        <v>164</v>
      </c>
      <c r="L1037" s="94"/>
      <c r="M1037" s="94"/>
      <c r="N1037" s="94"/>
      <c r="O1037" s="170"/>
    </row>
    <row r="1038" spans="1:15">
      <c r="A1038" s="92">
        <v>4006004</v>
      </c>
      <c r="B1038" s="92" t="s">
        <v>275</v>
      </c>
      <c r="C1038" s="92">
        <v>221</v>
      </c>
      <c r="D1038" s="92" t="s">
        <v>276</v>
      </c>
      <c r="E1038" s="92">
        <v>172900</v>
      </c>
      <c r="F1038" s="92" t="s">
        <v>263</v>
      </c>
      <c r="G1038" s="92"/>
      <c r="H1038" s="92"/>
      <c r="I1038" s="93">
        <v>-197.4</v>
      </c>
      <c r="J1038" s="203"/>
      <c r="K1038" s="95" t="s">
        <v>164</v>
      </c>
      <c r="L1038" s="94"/>
      <c r="M1038" s="94"/>
      <c r="N1038" s="94"/>
      <c r="O1038" s="170"/>
    </row>
    <row r="1039" spans="1:15">
      <c r="A1039" s="92">
        <v>4006004</v>
      </c>
      <c r="B1039" s="92" t="s">
        <v>275</v>
      </c>
      <c r="C1039" s="92">
        <v>221</v>
      </c>
      <c r="D1039" s="92" t="s">
        <v>276</v>
      </c>
      <c r="E1039" s="92">
        <v>172900</v>
      </c>
      <c r="F1039" s="92" t="s">
        <v>263</v>
      </c>
      <c r="G1039" s="92"/>
      <c r="H1039" s="92"/>
      <c r="I1039" s="93">
        <v>-989.5</v>
      </c>
      <c r="J1039" s="203"/>
      <c r="K1039" s="95" t="s">
        <v>164</v>
      </c>
      <c r="L1039" s="94"/>
      <c r="M1039" s="94"/>
      <c r="N1039" s="94"/>
      <c r="O1039" s="170"/>
    </row>
    <row r="1040" spans="1:15">
      <c r="A1040" s="92">
        <v>4006004</v>
      </c>
      <c r="B1040" s="92" t="s">
        <v>275</v>
      </c>
      <c r="C1040" s="92">
        <v>221</v>
      </c>
      <c r="D1040" s="92" t="s">
        <v>276</v>
      </c>
      <c r="E1040" s="92">
        <v>172900</v>
      </c>
      <c r="F1040" s="92" t="s">
        <v>263</v>
      </c>
      <c r="G1040" s="92"/>
      <c r="H1040" s="92"/>
      <c r="I1040" s="93">
        <v>-1349.27</v>
      </c>
      <c r="J1040" s="203"/>
      <c r="K1040" s="95" t="s">
        <v>164</v>
      </c>
      <c r="L1040" s="94"/>
      <c r="M1040" s="94"/>
      <c r="N1040" s="94"/>
      <c r="O1040" s="170"/>
    </row>
    <row r="1041" spans="1:15">
      <c r="A1041" s="92">
        <v>4006004</v>
      </c>
      <c r="B1041" s="92" t="s">
        <v>275</v>
      </c>
      <c r="C1041" s="92">
        <v>221</v>
      </c>
      <c r="D1041" s="92" t="s">
        <v>276</v>
      </c>
      <c r="E1041" s="92">
        <v>172900</v>
      </c>
      <c r="F1041" s="92" t="s">
        <v>263</v>
      </c>
      <c r="G1041" s="92"/>
      <c r="H1041" s="92"/>
      <c r="I1041" s="93">
        <v>-215.57</v>
      </c>
      <c r="J1041" s="203"/>
      <c r="K1041" s="95" t="s">
        <v>164</v>
      </c>
      <c r="L1041" s="94"/>
      <c r="M1041" s="94"/>
      <c r="N1041" s="94"/>
      <c r="O1041" s="170"/>
    </row>
    <row r="1042" spans="1:15">
      <c r="A1042" s="92">
        <v>4006004</v>
      </c>
      <c r="B1042" s="92" t="s">
        <v>275</v>
      </c>
      <c r="C1042" s="92">
        <v>221</v>
      </c>
      <c r="D1042" s="92" t="s">
        <v>276</v>
      </c>
      <c r="E1042" s="92">
        <v>172900</v>
      </c>
      <c r="F1042" s="92" t="s">
        <v>263</v>
      </c>
      <c r="G1042" s="92"/>
      <c r="H1042" s="92"/>
      <c r="I1042" s="93">
        <v>-2050.06</v>
      </c>
      <c r="J1042" s="203"/>
      <c r="K1042" s="95" t="s">
        <v>164</v>
      </c>
      <c r="L1042" s="94"/>
      <c r="M1042" s="94"/>
      <c r="N1042" s="94"/>
      <c r="O1042" s="170"/>
    </row>
    <row r="1043" spans="1:15">
      <c r="A1043" s="92">
        <v>4006003</v>
      </c>
      <c r="B1043" s="92" t="s">
        <v>278</v>
      </c>
      <c r="C1043" s="92">
        <v>221</v>
      </c>
      <c r="D1043" s="92" t="s">
        <v>276</v>
      </c>
      <c r="E1043" s="92">
        <v>172900</v>
      </c>
      <c r="F1043" s="92" t="s">
        <v>263</v>
      </c>
      <c r="G1043" s="92"/>
      <c r="H1043" s="92"/>
      <c r="I1043" s="93">
        <v>-38.18</v>
      </c>
      <c r="J1043" s="203"/>
      <c r="K1043" s="95" t="s">
        <v>164</v>
      </c>
      <c r="L1043" s="94"/>
      <c r="M1043" s="94"/>
      <c r="N1043" s="94"/>
      <c r="O1043" s="170"/>
    </row>
    <row r="1044" spans="1:15">
      <c r="A1044" s="92">
        <v>4006004</v>
      </c>
      <c r="B1044" s="92" t="s">
        <v>275</v>
      </c>
      <c r="C1044" s="92">
        <v>221</v>
      </c>
      <c r="D1044" s="92" t="s">
        <v>276</v>
      </c>
      <c r="E1044" s="92">
        <v>172900</v>
      </c>
      <c r="F1044" s="92" t="s">
        <v>263</v>
      </c>
      <c r="G1044" s="92"/>
      <c r="H1044" s="92"/>
      <c r="I1044" s="93">
        <v>-177.33</v>
      </c>
      <c r="J1044" s="203"/>
      <c r="K1044" s="95" t="s">
        <v>164</v>
      </c>
      <c r="L1044" s="94"/>
      <c r="M1044" s="94"/>
      <c r="N1044" s="94"/>
      <c r="O1044" s="170"/>
    </row>
    <row r="1045" spans="1:15">
      <c r="A1045" s="92">
        <v>4006004</v>
      </c>
      <c r="B1045" s="92" t="s">
        <v>275</v>
      </c>
      <c r="C1045" s="92">
        <v>221</v>
      </c>
      <c r="D1045" s="92" t="s">
        <v>276</v>
      </c>
      <c r="E1045" s="92">
        <v>172900</v>
      </c>
      <c r="F1045" s="92" t="s">
        <v>263</v>
      </c>
      <c r="G1045" s="92"/>
      <c r="H1045" s="92"/>
      <c r="I1045" s="93">
        <v>-729.25</v>
      </c>
      <c r="J1045" s="203"/>
      <c r="K1045" s="95" t="s">
        <v>164</v>
      </c>
      <c r="L1045" s="94"/>
      <c r="M1045" s="94"/>
      <c r="N1045" s="94"/>
      <c r="O1045" s="170"/>
    </row>
    <row r="1046" spans="1:15">
      <c r="A1046" s="92">
        <v>4006004</v>
      </c>
      <c r="B1046" s="92" t="s">
        <v>275</v>
      </c>
      <c r="C1046" s="92">
        <v>221</v>
      </c>
      <c r="D1046" s="92" t="s">
        <v>276</v>
      </c>
      <c r="E1046" s="92">
        <v>172900</v>
      </c>
      <c r="F1046" s="92" t="s">
        <v>263</v>
      </c>
      <c r="G1046" s="92"/>
      <c r="H1046" s="92"/>
      <c r="I1046" s="93">
        <v>-2057.8200000000002</v>
      </c>
      <c r="J1046" s="203"/>
      <c r="K1046" s="95" t="s">
        <v>164</v>
      </c>
      <c r="L1046" s="94"/>
      <c r="M1046" s="94"/>
      <c r="N1046" s="94"/>
      <c r="O1046" s="170"/>
    </row>
    <row r="1047" spans="1:15">
      <c r="A1047" s="92">
        <v>4006003</v>
      </c>
      <c r="B1047" s="92" t="s">
        <v>278</v>
      </c>
      <c r="C1047" s="92">
        <v>221</v>
      </c>
      <c r="D1047" s="92" t="s">
        <v>276</v>
      </c>
      <c r="E1047" s="92">
        <v>172900</v>
      </c>
      <c r="F1047" s="92" t="s">
        <v>263</v>
      </c>
      <c r="G1047" s="92"/>
      <c r="H1047" s="92"/>
      <c r="I1047" s="93">
        <v>-1346.89</v>
      </c>
      <c r="J1047" s="203"/>
      <c r="K1047" s="95" t="s">
        <v>164</v>
      </c>
      <c r="L1047" s="94"/>
      <c r="M1047" s="94"/>
      <c r="N1047" s="94"/>
      <c r="O1047" s="170"/>
    </row>
    <row r="1048" spans="1:15">
      <c r="A1048" s="92">
        <v>4006004</v>
      </c>
      <c r="B1048" s="92" t="s">
        <v>275</v>
      </c>
      <c r="C1048" s="92">
        <v>221</v>
      </c>
      <c r="D1048" s="92" t="s">
        <v>276</v>
      </c>
      <c r="E1048" s="92">
        <v>172900</v>
      </c>
      <c r="F1048" s="92" t="s">
        <v>263</v>
      </c>
      <c r="G1048" s="92"/>
      <c r="H1048" s="92"/>
      <c r="I1048" s="93">
        <v>-288.04000000000002</v>
      </c>
      <c r="J1048" s="203"/>
      <c r="K1048" s="95" t="s">
        <v>164</v>
      </c>
      <c r="L1048" s="94"/>
      <c r="M1048" s="94"/>
      <c r="N1048" s="94"/>
      <c r="O1048" s="170"/>
    </row>
    <row r="1049" spans="1:15">
      <c r="A1049" s="92">
        <v>4006004</v>
      </c>
      <c r="B1049" s="92" t="s">
        <v>275</v>
      </c>
      <c r="C1049" s="92">
        <v>221</v>
      </c>
      <c r="D1049" s="92" t="s">
        <v>276</v>
      </c>
      <c r="E1049" s="92">
        <v>172900</v>
      </c>
      <c r="F1049" s="92" t="s">
        <v>263</v>
      </c>
      <c r="G1049" s="92"/>
      <c r="H1049" s="92"/>
      <c r="I1049" s="93">
        <v>-71.069999999999993</v>
      </c>
      <c r="J1049" s="203"/>
      <c r="K1049" s="95" t="s">
        <v>164</v>
      </c>
      <c r="L1049" s="94"/>
      <c r="M1049" s="94"/>
      <c r="N1049" s="94"/>
      <c r="O1049" s="170"/>
    </row>
    <row r="1050" spans="1:15">
      <c r="A1050" s="92">
        <v>4006004</v>
      </c>
      <c r="B1050" s="92" t="s">
        <v>275</v>
      </c>
      <c r="C1050" s="92">
        <v>221</v>
      </c>
      <c r="D1050" s="92" t="s">
        <v>276</v>
      </c>
      <c r="E1050" s="92">
        <v>172900</v>
      </c>
      <c r="F1050" s="92" t="s">
        <v>263</v>
      </c>
      <c r="G1050" s="92"/>
      <c r="H1050" s="92"/>
      <c r="I1050" s="93">
        <v>-168.74</v>
      </c>
      <c r="J1050" s="203"/>
      <c r="K1050" s="95" t="s">
        <v>164</v>
      </c>
      <c r="L1050" s="94"/>
      <c r="M1050" s="94"/>
      <c r="N1050" s="94"/>
      <c r="O1050" s="170"/>
    </row>
    <row r="1051" spans="1:15">
      <c r="A1051" s="92">
        <v>4006004</v>
      </c>
      <c r="B1051" s="92" t="s">
        <v>275</v>
      </c>
      <c r="C1051" s="92">
        <v>221</v>
      </c>
      <c r="D1051" s="92" t="s">
        <v>276</v>
      </c>
      <c r="E1051" s="92">
        <v>172900</v>
      </c>
      <c r="F1051" s="92" t="s">
        <v>263</v>
      </c>
      <c r="G1051" s="92"/>
      <c r="H1051" s="92"/>
      <c r="I1051" s="93">
        <v>-56.78</v>
      </c>
      <c r="J1051" s="203"/>
      <c r="K1051" s="95" t="s">
        <v>164</v>
      </c>
      <c r="L1051" s="94"/>
      <c r="M1051" s="94"/>
      <c r="N1051" s="94"/>
      <c r="O1051" s="170"/>
    </row>
    <row r="1052" spans="1:15">
      <c r="A1052" s="92">
        <v>4006004</v>
      </c>
      <c r="B1052" s="92" t="s">
        <v>275</v>
      </c>
      <c r="C1052" s="92">
        <v>221</v>
      </c>
      <c r="D1052" s="92" t="s">
        <v>276</v>
      </c>
      <c r="E1052" s="92">
        <v>172900</v>
      </c>
      <c r="F1052" s="92" t="s">
        <v>263</v>
      </c>
      <c r="G1052" s="92"/>
      <c r="H1052" s="92"/>
      <c r="I1052" s="93">
        <v>-24.94</v>
      </c>
      <c r="J1052" s="203"/>
      <c r="K1052" s="95" t="s">
        <v>164</v>
      </c>
      <c r="L1052" s="94"/>
      <c r="M1052" s="94"/>
      <c r="N1052" s="94"/>
      <c r="O1052" s="170"/>
    </row>
    <row r="1053" spans="1:15">
      <c r="A1053" s="92">
        <v>4006004</v>
      </c>
      <c r="B1053" s="92" t="s">
        <v>275</v>
      </c>
      <c r="C1053" s="92">
        <v>221</v>
      </c>
      <c r="D1053" s="92" t="s">
        <v>276</v>
      </c>
      <c r="E1053" s="92">
        <v>172900</v>
      </c>
      <c r="F1053" s="92" t="s">
        <v>263</v>
      </c>
      <c r="G1053" s="92"/>
      <c r="H1053" s="92"/>
      <c r="I1053" s="93">
        <v>-177.33</v>
      </c>
      <c r="J1053" s="203"/>
      <c r="K1053" s="95" t="s">
        <v>164</v>
      </c>
      <c r="L1053" s="94"/>
      <c r="M1053" s="94"/>
      <c r="N1053" s="94"/>
      <c r="O1053" s="170"/>
    </row>
    <row r="1054" spans="1:15">
      <c r="A1054" s="92">
        <v>4006004</v>
      </c>
      <c r="B1054" s="92" t="s">
        <v>275</v>
      </c>
      <c r="C1054" s="92">
        <v>221</v>
      </c>
      <c r="D1054" s="92" t="s">
        <v>276</v>
      </c>
      <c r="E1054" s="92">
        <v>172900</v>
      </c>
      <c r="F1054" s="92" t="s">
        <v>263</v>
      </c>
      <c r="G1054" s="92"/>
      <c r="H1054" s="92"/>
      <c r="I1054" s="93">
        <v>-215.57</v>
      </c>
      <c r="J1054" s="203"/>
      <c r="K1054" s="95" t="s">
        <v>164</v>
      </c>
      <c r="L1054" s="94"/>
      <c r="M1054" s="94"/>
      <c r="N1054" s="94"/>
      <c r="O1054" s="170"/>
    </row>
    <row r="1055" spans="1:15">
      <c r="A1055" s="92">
        <v>4006004</v>
      </c>
      <c r="B1055" s="92" t="s">
        <v>275</v>
      </c>
      <c r="C1055" s="92">
        <v>221</v>
      </c>
      <c r="D1055" s="92" t="s">
        <v>276</v>
      </c>
      <c r="E1055" s="92">
        <v>172900</v>
      </c>
      <c r="F1055" s="92" t="s">
        <v>263</v>
      </c>
      <c r="G1055" s="92"/>
      <c r="H1055" s="92"/>
      <c r="I1055" s="93">
        <v>-1145</v>
      </c>
      <c r="J1055" s="203"/>
      <c r="K1055" s="95" t="s">
        <v>164</v>
      </c>
      <c r="L1055" s="94"/>
      <c r="M1055" s="94"/>
      <c r="N1055" s="94"/>
      <c r="O1055" s="170"/>
    </row>
    <row r="1056" spans="1:15">
      <c r="A1056" s="92">
        <v>4006004</v>
      </c>
      <c r="B1056" s="92" t="s">
        <v>275</v>
      </c>
      <c r="C1056" s="92">
        <v>221</v>
      </c>
      <c r="D1056" s="92" t="s">
        <v>276</v>
      </c>
      <c r="E1056" s="92">
        <v>172900</v>
      </c>
      <c r="F1056" s="92" t="s">
        <v>263</v>
      </c>
      <c r="G1056" s="92"/>
      <c r="H1056" s="92"/>
      <c r="I1056" s="93">
        <v>-625</v>
      </c>
      <c r="J1056" s="203"/>
      <c r="K1056" s="95" t="s">
        <v>164</v>
      </c>
      <c r="L1056" s="94"/>
      <c r="M1056" s="94"/>
      <c r="N1056" s="94"/>
      <c r="O1056" s="170"/>
    </row>
    <row r="1057" spans="1:15">
      <c r="A1057" s="92">
        <v>4006004</v>
      </c>
      <c r="B1057" s="92" t="s">
        <v>275</v>
      </c>
      <c r="C1057" s="92">
        <v>221</v>
      </c>
      <c r="D1057" s="92" t="s">
        <v>276</v>
      </c>
      <c r="E1057" s="92">
        <v>172900</v>
      </c>
      <c r="F1057" s="92" t="s">
        <v>263</v>
      </c>
      <c r="G1057" s="92"/>
      <c r="H1057" s="92"/>
      <c r="I1057" s="93">
        <v>-2117.7399999999998</v>
      </c>
      <c r="J1057" s="203"/>
      <c r="K1057" s="95" t="s">
        <v>164</v>
      </c>
      <c r="L1057" s="94"/>
      <c r="M1057" s="94"/>
      <c r="N1057" s="94"/>
      <c r="O1057" s="170"/>
    </row>
    <row r="1058" spans="1:15">
      <c r="A1058" s="92">
        <v>4006003</v>
      </c>
      <c r="B1058" s="92" t="s">
        <v>278</v>
      </c>
      <c r="C1058" s="92">
        <v>221</v>
      </c>
      <c r="D1058" s="92" t="s">
        <v>276</v>
      </c>
      <c r="E1058" s="92">
        <v>172900</v>
      </c>
      <c r="F1058" s="92" t="s">
        <v>263</v>
      </c>
      <c r="G1058" s="92"/>
      <c r="H1058" s="92"/>
      <c r="I1058" s="93">
        <v>-573.34</v>
      </c>
      <c r="J1058" s="203"/>
      <c r="K1058" s="95" t="s">
        <v>164</v>
      </c>
      <c r="L1058" s="94"/>
      <c r="M1058" s="94"/>
      <c r="N1058" s="94"/>
      <c r="O1058" s="170"/>
    </row>
    <row r="1059" spans="1:15">
      <c r="A1059" s="92">
        <v>4006004</v>
      </c>
      <c r="B1059" s="92" t="s">
        <v>275</v>
      </c>
      <c r="C1059" s="92">
        <v>221</v>
      </c>
      <c r="D1059" s="92" t="s">
        <v>276</v>
      </c>
      <c r="E1059" s="92">
        <v>172900</v>
      </c>
      <c r="F1059" s="92" t="s">
        <v>263</v>
      </c>
      <c r="G1059" s="92"/>
      <c r="H1059" s="92"/>
      <c r="I1059" s="93">
        <v>-1698.31</v>
      </c>
      <c r="J1059" s="203"/>
      <c r="K1059" s="95" t="s">
        <v>164</v>
      </c>
      <c r="L1059" s="94"/>
      <c r="M1059" s="94"/>
      <c r="N1059" s="94"/>
      <c r="O1059" s="170"/>
    </row>
    <row r="1060" spans="1:15">
      <c r="A1060" s="92">
        <v>4006003</v>
      </c>
      <c r="B1060" s="92" t="s">
        <v>278</v>
      </c>
      <c r="C1060" s="92">
        <v>221</v>
      </c>
      <c r="D1060" s="92" t="s">
        <v>276</v>
      </c>
      <c r="E1060" s="92">
        <v>172900</v>
      </c>
      <c r="F1060" s="92" t="s">
        <v>263</v>
      </c>
      <c r="G1060" s="92"/>
      <c r="H1060" s="92"/>
      <c r="I1060" s="93">
        <v>-2617.09</v>
      </c>
      <c r="J1060" s="203"/>
      <c r="K1060" s="95" t="s">
        <v>164</v>
      </c>
      <c r="L1060" s="94"/>
      <c r="M1060" s="94"/>
      <c r="N1060" s="94"/>
      <c r="O1060" s="170"/>
    </row>
    <row r="1061" spans="1:15">
      <c r="A1061" s="92">
        <v>4006008</v>
      </c>
      <c r="B1061" s="92" t="s">
        <v>284</v>
      </c>
      <c r="C1061" s="92">
        <v>221</v>
      </c>
      <c r="D1061" s="92" t="s">
        <v>276</v>
      </c>
      <c r="E1061" s="92">
        <v>172900</v>
      </c>
      <c r="F1061" s="92" t="s">
        <v>263</v>
      </c>
      <c r="G1061" s="92"/>
      <c r="H1061" s="92"/>
      <c r="I1061" s="93">
        <v>-425.39</v>
      </c>
      <c r="J1061" s="203"/>
      <c r="K1061" s="95" t="s">
        <v>164</v>
      </c>
      <c r="L1061" s="94"/>
      <c r="M1061" s="94"/>
      <c r="N1061" s="94"/>
      <c r="O1061" s="170"/>
    </row>
    <row r="1062" spans="1:15">
      <c r="A1062" s="92">
        <v>4006008</v>
      </c>
      <c r="B1062" s="92" t="s">
        <v>284</v>
      </c>
      <c r="C1062" s="92">
        <v>221</v>
      </c>
      <c r="D1062" s="92" t="s">
        <v>276</v>
      </c>
      <c r="E1062" s="92">
        <v>172900</v>
      </c>
      <c r="F1062" s="92" t="s">
        <v>263</v>
      </c>
      <c r="G1062" s="92"/>
      <c r="H1062" s="92"/>
      <c r="I1062" s="93">
        <v>-887.48</v>
      </c>
      <c r="J1062" s="203"/>
      <c r="K1062" s="95" t="s">
        <v>164</v>
      </c>
      <c r="L1062" s="94"/>
      <c r="M1062" s="94"/>
      <c r="N1062" s="94"/>
      <c r="O1062" s="170"/>
    </row>
    <row r="1063" spans="1:15">
      <c r="A1063" s="92">
        <v>4006008</v>
      </c>
      <c r="B1063" s="92" t="s">
        <v>284</v>
      </c>
      <c r="C1063" s="92">
        <v>221</v>
      </c>
      <c r="D1063" s="92" t="s">
        <v>276</v>
      </c>
      <c r="E1063" s="92">
        <v>172900</v>
      </c>
      <c r="F1063" s="92" t="s">
        <v>263</v>
      </c>
      <c r="G1063" s="92"/>
      <c r="H1063" s="92"/>
      <c r="I1063" s="93">
        <v>-248.44</v>
      </c>
      <c r="J1063" s="203"/>
      <c r="K1063" s="95" t="s">
        <v>164</v>
      </c>
      <c r="L1063" s="94"/>
      <c r="M1063" s="94"/>
      <c r="N1063" s="94"/>
      <c r="O1063" s="170"/>
    </row>
    <row r="1064" spans="1:15">
      <c r="A1064" s="92">
        <v>4006008</v>
      </c>
      <c r="B1064" s="92" t="s">
        <v>284</v>
      </c>
      <c r="C1064" s="92">
        <v>221</v>
      </c>
      <c r="D1064" s="92" t="s">
        <v>276</v>
      </c>
      <c r="E1064" s="92">
        <v>172900</v>
      </c>
      <c r="F1064" s="92" t="s">
        <v>263</v>
      </c>
      <c r="G1064" s="92"/>
      <c r="H1064" s="92"/>
      <c r="I1064" s="93">
        <v>-1544.47</v>
      </c>
      <c r="J1064" s="203"/>
      <c r="K1064" s="95" t="s">
        <v>164</v>
      </c>
      <c r="L1064" s="94"/>
      <c r="M1064" s="94"/>
      <c r="N1064" s="94"/>
      <c r="O1064" s="170"/>
    </row>
    <row r="1065" spans="1:15">
      <c r="A1065" s="92">
        <v>4006004</v>
      </c>
      <c r="B1065" s="92" t="s">
        <v>275</v>
      </c>
      <c r="C1065" s="92">
        <v>221</v>
      </c>
      <c r="D1065" s="92" t="s">
        <v>276</v>
      </c>
      <c r="E1065" s="92">
        <v>172900</v>
      </c>
      <c r="F1065" s="92" t="s">
        <v>263</v>
      </c>
      <c r="G1065" s="92"/>
      <c r="H1065" s="92"/>
      <c r="I1065" s="93">
        <v>-1454.99</v>
      </c>
      <c r="J1065" s="203"/>
      <c r="K1065" s="95" t="s">
        <v>164</v>
      </c>
      <c r="L1065" s="94"/>
      <c r="M1065" s="94"/>
      <c r="N1065" s="94"/>
      <c r="O1065" s="170"/>
    </row>
    <row r="1066" spans="1:15">
      <c r="A1066" s="92">
        <v>4006004</v>
      </c>
      <c r="B1066" s="92" t="s">
        <v>275</v>
      </c>
      <c r="C1066" s="92">
        <v>221</v>
      </c>
      <c r="D1066" s="92" t="s">
        <v>276</v>
      </c>
      <c r="E1066" s="92">
        <v>172900</v>
      </c>
      <c r="F1066" s="92" t="s">
        <v>263</v>
      </c>
      <c r="G1066" s="92"/>
      <c r="H1066" s="92"/>
      <c r="I1066" s="93">
        <v>-814.43</v>
      </c>
      <c r="J1066" s="203"/>
      <c r="K1066" s="95" t="s">
        <v>164</v>
      </c>
      <c r="L1066" s="94"/>
      <c r="M1066" s="94"/>
      <c r="N1066" s="94"/>
      <c r="O1066" s="170"/>
    </row>
    <row r="1067" spans="1:15">
      <c r="A1067" s="92">
        <v>4006004</v>
      </c>
      <c r="B1067" s="92" t="s">
        <v>275</v>
      </c>
      <c r="C1067" s="92">
        <v>221</v>
      </c>
      <c r="D1067" s="92" t="s">
        <v>276</v>
      </c>
      <c r="E1067" s="92">
        <v>172900</v>
      </c>
      <c r="F1067" s="92" t="s">
        <v>263</v>
      </c>
      <c r="G1067" s="92"/>
      <c r="H1067" s="92"/>
      <c r="I1067" s="93">
        <v>-168.74</v>
      </c>
      <c r="J1067" s="203"/>
      <c r="K1067" s="95" t="s">
        <v>164</v>
      </c>
      <c r="L1067" s="94"/>
      <c r="M1067" s="94"/>
      <c r="N1067" s="94"/>
      <c r="O1067" s="170"/>
    </row>
    <row r="1068" spans="1:15">
      <c r="A1068" s="92">
        <v>4006004</v>
      </c>
      <c r="B1068" s="92" t="s">
        <v>275</v>
      </c>
      <c r="C1068" s="92">
        <v>221</v>
      </c>
      <c r="D1068" s="92" t="s">
        <v>276</v>
      </c>
      <c r="E1068" s="92">
        <v>172900</v>
      </c>
      <c r="F1068" s="92" t="s">
        <v>263</v>
      </c>
      <c r="G1068" s="92"/>
      <c r="H1068" s="92"/>
      <c r="I1068" s="93">
        <v>-1576.25</v>
      </c>
      <c r="J1068" s="203"/>
      <c r="K1068" s="95" t="s">
        <v>164</v>
      </c>
      <c r="L1068" s="94"/>
      <c r="M1068" s="94"/>
      <c r="N1068" s="94"/>
      <c r="O1068" s="170"/>
    </row>
    <row r="1069" spans="1:15">
      <c r="A1069" s="92">
        <v>4006004</v>
      </c>
      <c r="B1069" s="92" t="s">
        <v>275</v>
      </c>
      <c r="C1069" s="92">
        <v>221</v>
      </c>
      <c r="D1069" s="92" t="s">
        <v>276</v>
      </c>
      <c r="E1069" s="92">
        <v>172900</v>
      </c>
      <c r="F1069" s="92" t="s">
        <v>263</v>
      </c>
      <c r="G1069" s="92"/>
      <c r="H1069" s="92"/>
      <c r="I1069" s="93">
        <v>-729.25</v>
      </c>
      <c r="J1069" s="203"/>
      <c r="K1069" s="95" t="s">
        <v>164</v>
      </c>
      <c r="L1069" s="94"/>
      <c r="M1069" s="94"/>
      <c r="N1069" s="94"/>
      <c r="O1069" s="170"/>
    </row>
    <row r="1070" spans="1:15">
      <c r="A1070" s="92">
        <v>4006004</v>
      </c>
      <c r="B1070" s="92" t="s">
        <v>275</v>
      </c>
      <c r="C1070" s="92">
        <v>221</v>
      </c>
      <c r="D1070" s="92" t="s">
        <v>276</v>
      </c>
      <c r="E1070" s="92">
        <v>172900</v>
      </c>
      <c r="F1070" s="92" t="s">
        <v>263</v>
      </c>
      <c r="G1070" s="92"/>
      <c r="H1070" s="92"/>
      <c r="I1070" s="93">
        <v>-554.25</v>
      </c>
      <c r="J1070" s="203"/>
      <c r="K1070" s="95" t="s">
        <v>164</v>
      </c>
      <c r="L1070" s="94"/>
      <c r="M1070" s="94"/>
      <c r="N1070" s="94"/>
      <c r="O1070" s="170"/>
    </row>
    <row r="1071" spans="1:15">
      <c r="A1071" s="92">
        <v>4006004</v>
      </c>
      <c r="B1071" s="92" t="s">
        <v>275</v>
      </c>
      <c r="C1071" s="92">
        <v>221</v>
      </c>
      <c r="D1071" s="92" t="s">
        <v>276</v>
      </c>
      <c r="E1071" s="92">
        <v>172900</v>
      </c>
      <c r="F1071" s="92" t="s">
        <v>263</v>
      </c>
      <c r="G1071" s="92"/>
      <c r="H1071" s="92"/>
      <c r="I1071" s="93">
        <v>-85.17</v>
      </c>
      <c r="J1071" s="203"/>
      <c r="K1071" s="95" t="s">
        <v>164</v>
      </c>
      <c r="L1071" s="94"/>
      <c r="M1071" s="94"/>
      <c r="N1071" s="94"/>
      <c r="O1071" s="170"/>
    </row>
    <row r="1072" spans="1:15">
      <c r="A1072" s="92">
        <v>4006003</v>
      </c>
      <c r="B1072" s="92" t="s">
        <v>278</v>
      </c>
      <c r="C1072" s="92">
        <v>221</v>
      </c>
      <c r="D1072" s="92" t="s">
        <v>276</v>
      </c>
      <c r="E1072" s="92">
        <v>172900</v>
      </c>
      <c r="F1072" s="92" t="s">
        <v>263</v>
      </c>
      <c r="G1072" s="92"/>
      <c r="H1072" s="92"/>
      <c r="I1072" s="93">
        <v>-559.49</v>
      </c>
      <c r="J1072" s="203"/>
      <c r="K1072" s="95" t="s">
        <v>164</v>
      </c>
      <c r="L1072" s="94"/>
      <c r="M1072" s="94"/>
      <c r="N1072" s="94"/>
      <c r="O1072" s="170"/>
    </row>
    <row r="1073" spans="1:15">
      <c r="A1073" s="92">
        <v>4006003</v>
      </c>
      <c r="B1073" s="92" t="s">
        <v>278</v>
      </c>
      <c r="C1073" s="92">
        <v>221</v>
      </c>
      <c r="D1073" s="92" t="s">
        <v>276</v>
      </c>
      <c r="E1073" s="92">
        <v>172900</v>
      </c>
      <c r="F1073" s="92" t="s">
        <v>263</v>
      </c>
      <c r="G1073" s="92"/>
      <c r="H1073" s="92"/>
      <c r="I1073" s="93">
        <v>-205.13</v>
      </c>
      <c r="J1073" s="203"/>
      <c r="K1073" s="95" t="s">
        <v>164</v>
      </c>
      <c r="L1073" s="94"/>
      <c r="M1073" s="94"/>
      <c r="N1073" s="94"/>
      <c r="O1073" s="170"/>
    </row>
    <row r="1074" spans="1:15">
      <c r="A1074" s="92">
        <v>4006003</v>
      </c>
      <c r="B1074" s="92" t="s">
        <v>278</v>
      </c>
      <c r="C1074" s="92">
        <v>221</v>
      </c>
      <c r="D1074" s="92" t="s">
        <v>276</v>
      </c>
      <c r="E1074" s="92">
        <v>172900</v>
      </c>
      <c r="F1074" s="92" t="s">
        <v>263</v>
      </c>
      <c r="G1074" s="92"/>
      <c r="H1074" s="92"/>
      <c r="I1074" s="93">
        <v>-1470.63</v>
      </c>
      <c r="J1074" s="203"/>
      <c r="K1074" s="95" t="s">
        <v>164</v>
      </c>
      <c r="L1074" s="94"/>
      <c r="M1074" s="94"/>
      <c r="N1074" s="94"/>
      <c r="O1074" s="170"/>
    </row>
    <row r="1075" spans="1:15">
      <c r="A1075" s="92">
        <v>4006003</v>
      </c>
      <c r="B1075" s="92" t="s">
        <v>278</v>
      </c>
      <c r="C1075" s="92">
        <v>221</v>
      </c>
      <c r="D1075" s="92" t="s">
        <v>276</v>
      </c>
      <c r="E1075" s="92">
        <v>172900</v>
      </c>
      <c r="F1075" s="92" t="s">
        <v>263</v>
      </c>
      <c r="G1075" s="92"/>
      <c r="H1075" s="92"/>
      <c r="I1075" s="93">
        <v>427.82</v>
      </c>
      <c r="J1075" s="203"/>
      <c r="K1075" s="95" t="s">
        <v>164</v>
      </c>
      <c r="L1075" s="94"/>
      <c r="M1075" s="94"/>
      <c r="N1075" s="94"/>
      <c r="O1075" s="170"/>
    </row>
    <row r="1076" spans="1:15">
      <c r="A1076" s="92">
        <v>4006004</v>
      </c>
      <c r="B1076" s="92" t="s">
        <v>275</v>
      </c>
      <c r="C1076" s="92">
        <v>221</v>
      </c>
      <c r="D1076" s="92" t="s">
        <v>276</v>
      </c>
      <c r="E1076" s="92">
        <v>172900</v>
      </c>
      <c r="F1076" s="92" t="s">
        <v>263</v>
      </c>
      <c r="G1076" s="92"/>
      <c r="H1076" s="92"/>
      <c r="I1076" s="93">
        <v>-1398.49</v>
      </c>
      <c r="J1076" s="203"/>
      <c r="K1076" s="95" t="s">
        <v>164</v>
      </c>
      <c r="L1076" s="94"/>
      <c r="M1076" s="94"/>
      <c r="N1076" s="94"/>
      <c r="O1076" s="170"/>
    </row>
    <row r="1077" spans="1:15">
      <c r="A1077" s="92">
        <v>4006008</v>
      </c>
      <c r="B1077" s="92" t="s">
        <v>284</v>
      </c>
      <c r="C1077" s="92">
        <v>221</v>
      </c>
      <c r="D1077" s="92" t="s">
        <v>276</v>
      </c>
      <c r="E1077" s="92">
        <v>172900</v>
      </c>
      <c r="F1077" s="92" t="s">
        <v>263</v>
      </c>
      <c r="G1077" s="92"/>
      <c r="H1077" s="92"/>
      <c r="I1077" s="93">
        <v>-213.66</v>
      </c>
      <c r="J1077" s="203"/>
      <c r="K1077" s="95" t="s">
        <v>164</v>
      </c>
      <c r="L1077" s="94"/>
      <c r="M1077" s="94"/>
      <c r="N1077" s="94"/>
      <c r="O1077" s="170"/>
    </row>
    <row r="1078" spans="1:15">
      <c r="A1078" s="92">
        <v>4006008</v>
      </c>
      <c r="B1078" s="92" t="s">
        <v>284</v>
      </c>
      <c r="C1078" s="92">
        <v>221</v>
      </c>
      <c r="D1078" s="92" t="s">
        <v>276</v>
      </c>
      <c r="E1078" s="92">
        <v>172900</v>
      </c>
      <c r="F1078" s="92" t="s">
        <v>263</v>
      </c>
      <c r="G1078" s="92"/>
      <c r="H1078" s="92"/>
      <c r="I1078" s="93">
        <v>-423.68</v>
      </c>
      <c r="J1078" s="203"/>
      <c r="K1078" s="95" t="s">
        <v>164</v>
      </c>
      <c r="L1078" s="94"/>
      <c r="M1078" s="94"/>
      <c r="N1078" s="94"/>
      <c r="O1078" s="170"/>
    </row>
    <row r="1079" spans="1:15">
      <c r="A1079" s="92">
        <v>4006008</v>
      </c>
      <c r="B1079" s="92" t="s">
        <v>284</v>
      </c>
      <c r="C1079" s="92">
        <v>221</v>
      </c>
      <c r="D1079" s="92" t="s">
        <v>276</v>
      </c>
      <c r="E1079" s="92">
        <v>172900</v>
      </c>
      <c r="F1079" s="92" t="s">
        <v>263</v>
      </c>
      <c r="G1079" s="92"/>
      <c r="H1079" s="92"/>
      <c r="I1079" s="93">
        <v>-1143.73</v>
      </c>
      <c r="J1079" s="203"/>
      <c r="K1079" s="95" t="s">
        <v>164</v>
      </c>
      <c r="L1079" s="94"/>
      <c r="M1079" s="94"/>
      <c r="N1079" s="94"/>
      <c r="O1079" s="170"/>
    </row>
    <row r="1080" spans="1:15">
      <c r="A1080" s="92">
        <v>4006008</v>
      </c>
      <c r="B1080" s="92" t="s">
        <v>284</v>
      </c>
      <c r="C1080" s="92">
        <v>221</v>
      </c>
      <c r="D1080" s="92" t="s">
        <v>276</v>
      </c>
      <c r="E1080" s="92">
        <v>172900</v>
      </c>
      <c r="F1080" s="92" t="s">
        <v>263</v>
      </c>
      <c r="G1080" s="92"/>
      <c r="H1080" s="92"/>
      <c r="I1080" s="93">
        <v>-695.51</v>
      </c>
      <c r="J1080" s="203"/>
      <c r="K1080" s="95" t="s">
        <v>164</v>
      </c>
      <c r="L1080" s="94"/>
      <c r="M1080" s="94"/>
      <c r="N1080" s="94"/>
      <c r="O1080" s="170"/>
    </row>
    <row r="1081" spans="1:15">
      <c r="A1081" s="92">
        <v>4006008</v>
      </c>
      <c r="B1081" s="92" t="s">
        <v>284</v>
      </c>
      <c r="C1081" s="92">
        <v>221</v>
      </c>
      <c r="D1081" s="92" t="s">
        <v>276</v>
      </c>
      <c r="E1081" s="92">
        <v>172900</v>
      </c>
      <c r="F1081" s="92" t="s">
        <v>263</v>
      </c>
      <c r="G1081" s="92"/>
      <c r="H1081" s="92"/>
      <c r="I1081" s="93">
        <v>-213.66</v>
      </c>
      <c r="J1081" s="203"/>
      <c r="K1081" s="95" t="s">
        <v>164</v>
      </c>
      <c r="L1081" s="94"/>
      <c r="M1081" s="94"/>
      <c r="N1081" s="94"/>
      <c r="O1081" s="170"/>
    </row>
    <row r="1082" spans="1:15">
      <c r="A1082" s="92">
        <v>4006008</v>
      </c>
      <c r="B1082" s="92" t="s">
        <v>284</v>
      </c>
      <c r="C1082" s="92">
        <v>221</v>
      </c>
      <c r="D1082" s="92" t="s">
        <v>276</v>
      </c>
      <c r="E1082" s="92">
        <v>172900</v>
      </c>
      <c r="F1082" s="92" t="s">
        <v>263</v>
      </c>
      <c r="G1082" s="92"/>
      <c r="H1082" s="92"/>
      <c r="I1082" s="93">
        <v>-339.31</v>
      </c>
      <c r="J1082" s="203"/>
      <c r="K1082" s="95" t="s">
        <v>164</v>
      </c>
      <c r="L1082" s="94"/>
      <c r="M1082" s="94"/>
      <c r="N1082" s="94"/>
      <c r="O1082" s="170"/>
    </row>
    <row r="1083" spans="1:15">
      <c r="A1083" s="92">
        <v>4006008</v>
      </c>
      <c r="B1083" s="92" t="s">
        <v>284</v>
      </c>
      <c r="C1083" s="92">
        <v>221</v>
      </c>
      <c r="D1083" s="92" t="s">
        <v>276</v>
      </c>
      <c r="E1083" s="92">
        <v>172900</v>
      </c>
      <c r="F1083" s="92" t="s">
        <v>263</v>
      </c>
      <c r="G1083" s="92"/>
      <c r="H1083" s="92"/>
      <c r="I1083" s="93">
        <v>-753.07</v>
      </c>
      <c r="J1083" s="203"/>
      <c r="K1083" s="95" t="s">
        <v>164</v>
      </c>
      <c r="L1083" s="94"/>
      <c r="M1083" s="94"/>
      <c r="N1083" s="94"/>
      <c r="O1083" s="170"/>
    </row>
    <row r="1084" spans="1:15">
      <c r="A1084" s="92">
        <v>4006008</v>
      </c>
      <c r="B1084" s="92" t="s">
        <v>284</v>
      </c>
      <c r="C1084" s="92">
        <v>221</v>
      </c>
      <c r="D1084" s="92" t="s">
        <v>276</v>
      </c>
      <c r="E1084" s="92">
        <v>172900</v>
      </c>
      <c r="F1084" s="92" t="s">
        <v>263</v>
      </c>
      <c r="G1084" s="92"/>
      <c r="H1084" s="92"/>
      <c r="I1084" s="93">
        <v>-462.36</v>
      </c>
      <c r="J1084" s="203"/>
      <c r="K1084" s="95" t="s">
        <v>164</v>
      </c>
      <c r="L1084" s="94"/>
      <c r="M1084" s="94"/>
      <c r="N1084" s="94"/>
      <c r="O1084" s="170"/>
    </row>
    <row r="1085" spans="1:15">
      <c r="A1085" s="92">
        <v>4006003</v>
      </c>
      <c r="B1085" s="92" t="s">
        <v>278</v>
      </c>
      <c r="C1085" s="92">
        <v>221</v>
      </c>
      <c r="D1085" s="92" t="s">
        <v>276</v>
      </c>
      <c r="E1085" s="92">
        <v>172900</v>
      </c>
      <c r="F1085" s="92" t="s">
        <v>263</v>
      </c>
      <c r="G1085" s="92"/>
      <c r="H1085" s="92"/>
      <c r="I1085" s="93">
        <v>-37.5</v>
      </c>
      <c r="J1085" s="203"/>
      <c r="K1085" s="95" t="s">
        <v>164</v>
      </c>
      <c r="L1085" s="94"/>
      <c r="M1085" s="94"/>
      <c r="N1085" s="94"/>
      <c r="O1085" s="170"/>
    </row>
    <row r="1086" spans="1:15">
      <c r="A1086" s="92">
        <v>4006004</v>
      </c>
      <c r="B1086" s="92" t="s">
        <v>275</v>
      </c>
      <c r="C1086" s="92">
        <v>221</v>
      </c>
      <c r="D1086" s="92" t="s">
        <v>276</v>
      </c>
      <c r="E1086" s="92">
        <v>172900</v>
      </c>
      <c r="F1086" s="92" t="s">
        <v>263</v>
      </c>
      <c r="G1086" s="92"/>
      <c r="H1086" s="92"/>
      <c r="I1086" s="93">
        <v>-264.3</v>
      </c>
      <c r="J1086" s="203"/>
      <c r="K1086" s="95" t="s">
        <v>164</v>
      </c>
      <c r="L1086" s="94"/>
      <c r="M1086" s="94"/>
      <c r="N1086" s="94"/>
      <c r="O1086" s="170"/>
    </row>
    <row r="1087" spans="1:15">
      <c r="A1087" s="92">
        <v>4006004</v>
      </c>
      <c r="B1087" s="92" t="s">
        <v>275</v>
      </c>
      <c r="C1087" s="92">
        <v>221</v>
      </c>
      <c r="D1087" s="92" t="s">
        <v>276</v>
      </c>
      <c r="E1087" s="92">
        <v>172900</v>
      </c>
      <c r="F1087" s="92" t="s">
        <v>263</v>
      </c>
      <c r="G1087" s="92"/>
      <c r="H1087" s="92"/>
      <c r="I1087" s="93">
        <v>-989.5</v>
      </c>
      <c r="J1087" s="203"/>
      <c r="K1087" s="95" t="s">
        <v>164</v>
      </c>
      <c r="L1087" s="94"/>
      <c r="M1087" s="94"/>
      <c r="N1087" s="94"/>
      <c r="O1087" s="170"/>
    </row>
    <row r="1088" spans="1:15">
      <c r="A1088" s="92">
        <v>4006004</v>
      </c>
      <c r="B1088" s="92" t="s">
        <v>275</v>
      </c>
      <c r="C1088" s="92">
        <v>221</v>
      </c>
      <c r="D1088" s="92" t="s">
        <v>276</v>
      </c>
      <c r="E1088" s="92">
        <v>172900</v>
      </c>
      <c r="F1088" s="92" t="s">
        <v>263</v>
      </c>
      <c r="G1088" s="92"/>
      <c r="H1088" s="92"/>
      <c r="I1088" s="93">
        <v>-410.3</v>
      </c>
      <c r="J1088" s="203"/>
      <c r="K1088" s="95" t="s">
        <v>164</v>
      </c>
      <c r="L1088" s="94"/>
      <c r="M1088" s="94"/>
      <c r="N1088" s="94"/>
      <c r="O1088" s="170"/>
    </row>
    <row r="1089" spans="1:15">
      <c r="A1089" s="92">
        <v>4006004</v>
      </c>
      <c r="B1089" s="92" t="s">
        <v>275</v>
      </c>
      <c r="C1089" s="92">
        <v>221</v>
      </c>
      <c r="D1089" s="92" t="s">
        <v>276</v>
      </c>
      <c r="E1089" s="92">
        <v>172900</v>
      </c>
      <c r="F1089" s="92" t="s">
        <v>263</v>
      </c>
      <c r="G1089" s="92"/>
      <c r="H1089" s="92"/>
      <c r="I1089" s="93">
        <v>-212.23</v>
      </c>
      <c r="J1089" s="203"/>
      <c r="K1089" s="95" t="s">
        <v>164</v>
      </c>
      <c r="L1089" s="94"/>
      <c r="M1089" s="94"/>
      <c r="N1089" s="94"/>
      <c r="O1089" s="170"/>
    </row>
    <row r="1090" spans="1:15">
      <c r="A1090" s="92">
        <v>4006004</v>
      </c>
      <c r="B1090" s="92" t="s">
        <v>275</v>
      </c>
      <c r="C1090" s="92">
        <v>221</v>
      </c>
      <c r="D1090" s="92" t="s">
        <v>276</v>
      </c>
      <c r="E1090" s="92">
        <v>172900</v>
      </c>
      <c r="F1090" s="92" t="s">
        <v>263</v>
      </c>
      <c r="G1090" s="92"/>
      <c r="H1090" s="92"/>
      <c r="I1090" s="93">
        <v>-173.99</v>
      </c>
      <c r="J1090" s="203"/>
      <c r="K1090" s="95" t="s">
        <v>164</v>
      </c>
      <c r="L1090" s="94"/>
      <c r="M1090" s="94"/>
      <c r="N1090" s="94"/>
      <c r="O1090" s="170"/>
    </row>
    <row r="1091" spans="1:15">
      <c r="A1091" s="92">
        <v>4006004</v>
      </c>
      <c r="B1091" s="92" t="s">
        <v>275</v>
      </c>
      <c r="C1091" s="92">
        <v>221</v>
      </c>
      <c r="D1091" s="92" t="s">
        <v>276</v>
      </c>
      <c r="E1091" s="92">
        <v>172900</v>
      </c>
      <c r="F1091" s="92" t="s">
        <v>263</v>
      </c>
      <c r="G1091" s="92"/>
      <c r="H1091" s="92"/>
      <c r="I1091" s="93">
        <v>-165.4</v>
      </c>
      <c r="J1091" s="203"/>
      <c r="K1091" s="95" t="s">
        <v>164</v>
      </c>
      <c r="L1091" s="94"/>
      <c r="M1091" s="94"/>
      <c r="N1091" s="94"/>
      <c r="O1091" s="170"/>
    </row>
    <row r="1092" spans="1:15">
      <c r="A1092" s="92">
        <v>4006004</v>
      </c>
      <c r="B1092" s="92" t="s">
        <v>275</v>
      </c>
      <c r="C1092" s="92">
        <v>221</v>
      </c>
      <c r="D1092" s="92" t="s">
        <v>276</v>
      </c>
      <c r="E1092" s="92">
        <v>172900</v>
      </c>
      <c r="F1092" s="92" t="s">
        <v>263</v>
      </c>
      <c r="G1092" s="92"/>
      <c r="H1092" s="92"/>
      <c r="I1092" s="93">
        <v>-989.5</v>
      </c>
      <c r="J1092" s="203"/>
      <c r="K1092" s="95" t="s">
        <v>164</v>
      </c>
      <c r="L1092" s="94"/>
      <c r="M1092" s="94"/>
      <c r="N1092" s="94"/>
      <c r="O1092" s="170"/>
    </row>
    <row r="1093" spans="1:15">
      <c r="A1093" s="92">
        <v>4006004</v>
      </c>
      <c r="B1093" s="92" t="s">
        <v>275</v>
      </c>
      <c r="C1093" s="92">
        <v>221</v>
      </c>
      <c r="D1093" s="92" t="s">
        <v>276</v>
      </c>
      <c r="E1093" s="92">
        <v>172900</v>
      </c>
      <c r="F1093" s="92" t="s">
        <v>263</v>
      </c>
      <c r="G1093" s="92"/>
      <c r="H1093" s="92"/>
      <c r="I1093" s="93">
        <v>-946</v>
      </c>
      <c r="J1093" s="203"/>
      <c r="K1093" s="95" t="s">
        <v>164</v>
      </c>
      <c r="L1093" s="94"/>
      <c r="M1093" s="94"/>
      <c r="N1093" s="94"/>
      <c r="O1093" s="170"/>
    </row>
    <row r="1094" spans="1:15">
      <c r="A1094" s="92">
        <v>4006004</v>
      </c>
      <c r="B1094" s="92" t="s">
        <v>275</v>
      </c>
      <c r="C1094" s="92">
        <v>221</v>
      </c>
      <c r="D1094" s="92" t="s">
        <v>276</v>
      </c>
      <c r="E1094" s="92">
        <v>172900</v>
      </c>
      <c r="F1094" s="92" t="s">
        <v>263</v>
      </c>
      <c r="G1094" s="92"/>
      <c r="H1094" s="92"/>
      <c r="I1094" s="93">
        <v>-554.25</v>
      </c>
      <c r="J1094" s="203"/>
      <c r="K1094" s="95" t="s">
        <v>164</v>
      </c>
      <c r="L1094" s="94"/>
      <c r="M1094" s="94"/>
      <c r="N1094" s="94"/>
      <c r="O1094" s="170"/>
    </row>
    <row r="1095" spans="1:15">
      <c r="A1095" s="92">
        <v>4006004</v>
      </c>
      <c r="B1095" s="92" t="s">
        <v>275</v>
      </c>
      <c r="C1095" s="92">
        <v>221</v>
      </c>
      <c r="D1095" s="92" t="s">
        <v>276</v>
      </c>
      <c r="E1095" s="92">
        <v>172900</v>
      </c>
      <c r="F1095" s="92" t="s">
        <v>263</v>
      </c>
      <c r="G1095" s="92"/>
      <c r="H1095" s="92"/>
      <c r="I1095" s="93">
        <v>-729.25</v>
      </c>
      <c r="J1095" s="203"/>
      <c r="K1095" s="95" t="s">
        <v>164</v>
      </c>
      <c r="L1095" s="94"/>
      <c r="M1095" s="94"/>
      <c r="N1095" s="94"/>
      <c r="O1095" s="170"/>
    </row>
    <row r="1096" spans="1:15">
      <c r="A1096" s="92">
        <v>4006004</v>
      </c>
      <c r="B1096" s="92" t="s">
        <v>275</v>
      </c>
      <c r="C1096" s="92">
        <v>221</v>
      </c>
      <c r="D1096" s="92" t="s">
        <v>276</v>
      </c>
      <c r="E1096" s="92">
        <v>172900</v>
      </c>
      <c r="F1096" s="92" t="s">
        <v>263</v>
      </c>
      <c r="G1096" s="92"/>
      <c r="H1096" s="92"/>
      <c r="I1096" s="93">
        <v>-2524.3000000000002</v>
      </c>
      <c r="J1096" s="203"/>
      <c r="K1096" s="95" t="s">
        <v>164</v>
      </c>
      <c r="L1096" s="94"/>
      <c r="M1096" s="94"/>
      <c r="N1096" s="94"/>
      <c r="O1096" s="170"/>
    </row>
    <row r="1097" spans="1:15">
      <c r="A1097" s="92">
        <v>4006004</v>
      </c>
      <c r="B1097" s="92" t="s">
        <v>275</v>
      </c>
      <c r="C1097" s="92">
        <v>221</v>
      </c>
      <c r="D1097" s="92" t="s">
        <v>276</v>
      </c>
      <c r="E1097" s="92">
        <v>172900</v>
      </c>
      <c r="F1097" s="92" t="s">
        <v>263</v>
      </c>
      <c r="G1097" s="92"/>
      <c r="H1097" s="92"/>
      <c r="I1097" s="93">
        <v>-29.18</v>
      </c>
      <c r="J1097" s="203"/>
      <c r="K1097" s="95" t="s">
        <v>164</v>
      </c>
      <c r="L1097" s="94"/>
      <c r="M1097" s="94"/>
      <c r="N1097" s="94"/>
      <c r="O1097" s="170"/>
    </row>
    <row r="1098" spans="1:15">
      <c r="A1098" s="92">
        <v>4006004</v>
      </c>
      <c r="B1098" s="92" t="s">
        <v>275</v>
      </c>
      <c r="C1098" s="92">
        <v>221</v>
      </c>
      <c r="D1098" s="92" t="s">
        <v>276</v>
      </c>
      <c r="E1098" s="92">
        <v>172900</v>
      </c>
      <c r="F1098" s="92" t="s">
        <v>263</v>
      </c>
      <c r="G1098" s="92"/>
      <c r="H1098" s="92"/>
      <c r="I1098" s="93">
        <v>-2328.27</v>
      </c>
      <c r="J1098" s="203"/>
      <c r="K1098" s="95" t="s">
        <v>164</v>
      </c>
      <c r="L1098" s="94"/>
      <c r="M1098" s="94"/>
      <c r="N1098" s="94"/>
      <c r="O1098" s="170"/>
    </row>
    <row r="1099" spans="1:15">
      <c r="A1099" s="92">
        <v>4006004</v>
      </c>
      <c r="B1099" s="92" t="s">
        <v>275</v>
      </c>
      <c r="C1099" s="92">
        <v>221</v>
      </c>
      <c r="D1099" s="92" t="s">
        <v>276</v>
      </c>
      <c r="E1099" s="92">
        <v>172900</v>
      </c>
      <c r="F1099" s="92" t="s">
        <v>263</v>
      </c>
      <c r="G1099" s="92"/>
      <c r="H1099" s="92"/>
      <c r="I1099" s="93">
        <v>-1947.87</v>
      </c>
      <c r="J1099" s="203"/>
      <c r="K1099" s="95" t="s">
        <v>164</v>
      </c>
      <c r="L1099" s="94"/>
      <c r="M1099" s="94"/>
      <c r="N1099" s="94"/>
      <c r="O1099" s="170"/>
    </row>
    <row r="1100" spans="1:15">
      <c r="A1100" s="92">
        <v>4006004</v>
      </c>
      <c r="B1100" s="92" t="s">
        <v>275</v>
      </c>
      <c r="C1100" s="92">
        <v>221</v>
      </c>
      <c r="D1100" s="92" t="s">
        <v>276</v>
      </c>
      <c r="E1100" s="92">
        <v>172900</v>
      </c>
      <c r="F1100" s="92" t="s">
        <v>263</v>
      </c>
      <c r="G1100" s="92"/>
      <c r="H1100" s="92"/>
      <c r="I1100" s="93">
        <v>-146.66999999999999</v>
      </c>
      <c r="J1100" s="203"/>
      <c r="K1100" s="95" t="s">
        <v>164</v>
      </c>
      <c r="L1100" s="94"/>
      <c r="M1100" s="94"/>
      <c r="N1100" s="94"/>
      <c r="O1100" s="170"/>
    </row>
    <row r="1101" spans="1:15">
      <c r="A1101" s="92">
        <v>4006004</v>
      </c>
      <c r="B1101" s="92" t="s">
        <v>275</v>
      </c>
      <c r="C1101" s="92">
        <v>221</v>
      </c>
      <c r="D1101" s="92" t="s">
        <v>276</v>
      </c>
      <c r="E1101" s="92">
        <v>172900</v>
      </c>
      <c r="F1101" s="92" t="s">
        <v>263</v>
      </c>
      <c r="G1101" s="92"/>
      <c r="H1101" s="92"/>
      <c r="I1101" s="93">
        <v>-946</v>
      </c>
      <c r="J1101" s="203"/>
      <c r="K1101" s="95" t="s">
        <v>164</v>
      </c>
      <c r="L1101" s="94"/>
      <c r="M1101" s="94"/>
      <c r="N1101" s="94"/>
      <c r="O1101" s="170"/>
    </row>
    <row r="1102" spans="1:15">
      <c r="A1102" s="92">
        <v>4006004</v>
      </c>
      <c r="B1102" s="92" t="s">
        <v>275</v>
      </c>
      <c r="C1102" s="92">
        <v>221</v>
      </c>
      <c r="D1102" s="92" t="s">
        <v>276</v>
      </c>
      <c r="E1102" s="92">
        <v>172900</v>
      </c>
      <c r="F1102" s="92" t="s">
        <v>263</v>
      </c>
      <c r="G1102" s="92"/>
      <c r="H1102" s="92"/>
      <c r="I1102" s="93">
        <v>-237.5</v>
      </c>
      <c r="J1102" s="203"/>
      <c r="K1102" s="95" t="s">
        <v>164</v>
      </c>
      <c r="L1102" s="94"/>
      <c r="M1102" s="94"/>
      <c r="N1102" s="94"/>
      <c r="O1102" s="170"/>
    </row>
    <row r="1103" spans="1:15">
      <c r="A1103" s="92">
        <v>4006004</v>
      </c>
      <c r="B1103" s="92" t="s">
        <v>275</v>
      </c>
      <c r="C1103" s="92">
        <v>221</v>
      </c>
      <c r="D1103" s="92" t="s">
        <v>276</v>
      </c>
      <c r="E1103" s="92">
        <v>172900</v>
      </c>
      <c r="F1103" s="92" t="s">
        <v>263</v>
      </c>
      <c r="G1103" s="92"/>
      <c r="H1103" s="92"/>
      <c r="I1103" s="93">
        <v>-516.08000000000004</v>
      </c>
      <c r="J1103" s="203"/>
      <c r="K1103" s="95" t="s">
        <v>164</v>
      </c>
      <c r="L1103" s="94"/>
      <c r="M1103" s="94"/>
      <c r="N1103" s="94"/>
      <c r="O1103" s="170"/>
    </row>
    <row r="1104" spans="1:15">
      <c r="A1104" s="92">
        <v>4006004</v>
      </c>
      <c r="B1104" s="92" t="s">
        <v>275</v>
      </c>
      <c r="C1104" s="92">
        <v>221</v>
      </c>
      <c r="D1104" s="92" t="s">
        <v>276</v>
      </c>
      <c r="E1104" s="92">
        <v>172900</v>
      </c>
      <c r="F1104" s="92" t="s">
        <v>263</v>
      </c>
      <c r="G1104" s="92"/>
      <c r="H1104" s="92"/>
      <c r="I1104" s="93">
        <v>-1084.42</v>
      </c>
      <c r="J1104" s="203"/>
      <c r="K1104" s="95" t="s">
        <v>164</v>
      </c>
      <c r="L1104" s="94"/>
      <c r="M1104" s="94"/>
      <c r="N1104" s="94"/>
      <c r="O1104" s="170"/>
    </row>
    <row r="1105" spans="1:15">
      <c r="A1105" s="92">
        <v>4006008</v>
      </c>
      <c r="B1105" s="92" t="s">
        <v>284</v>
      </c>
      <c r="C1105" s="92">
        <v>221</v>
      </c>
      <c r="D1105" s="92" t="s">
        <v>276</v>
      </c>
      <c r="E1105" s="92">
        <v>172900</v>
      </c>
      <c r="F1105" s="92" t="s">
        <v>263</v>
      </c>
      <c r="G1105" s="92"/>
      <c r="H1105" s="92"/>
      <c r="I1105" s="93">
        <v>-719.51</v>
      </c>
      <c r="J1105" s="203"/>
      <c r="K1105" s="95" t="s">
        <v>164</v>
      </c>
      <c r="L1105" s="94"/>
      <c r="M1105" s="94"/>
      <c r="N1105" s="94"/>
      <c r="O1105" s="170"/>
    </row>
    <row r="1106" spans="1:15">
      <c r="A1106" s="92">
        <v>4006008</v>
      </c>
      <c r="B1106" s="92" t="s">
        <v>284</v>
      </c>
      <c r="C1106" s="92">
        <v>221</v>
      </c>
      <c r="D1106" s="92" t="s">
        <v>276</v>
      </c>
      <c r="E1106" s="92">
        <v>172900</v>
      </c>
      <c r="F1106" s="92" t="s">
        <v>263</v>
      </c>
      <c r="G1106" s="92"/>
      <c r="H1106" s="92"/>
      <c r="I1106" s="93">
        <v>-2299.4499999999998</v>
      </c>
      <c r="J1106" s="203"/>
      <c r="K1106" s="95" t="s">
        <v>164</v>
      </c>
      <c r="L1106" s="94"/>
      <c r="M1106" s="94"/>
      <c r="N1106" s="94"/>
      <c r="O1106" s="170"/>
    </row>
    <row r="1107" spans="1:15">
      <c r="A1107" s="92">
        <v>4006008</v>
      </c>
      <c r="B1107" s="92" t="s">
        <v>284</v>
      </c>
      <c r="C1107" s="92">
        <v>221</v>
      </c>
      <c r="D1107" s="92" t="s">
        <v>276</v>
      </c>
      <c r="E1107" s="92">
        <v>172900</v>
      </c>
      <c r="F1107" s="92" t="s">
        <v>263</v>
      </c>
      <c r="G1107" s="92"/>
      <c r="H1107" s="92"/>
      <c r="I1107" s="93">
        <v>-48.53</v>
      </c>
      <c r="J1107" s="203"/>
      <c r="K1107" s="95" t="s">
        <v>164</v>
      </c>
      <c r="L1107" s="94"/>
      <c r="M1107" s="94"/>
      <c r="N1107" s="94"/>
      <c r="O1107" s="170"/>
    </row>
    <row r="1108" spans="1:15">
      <c r="A1108" s="92">
        <v>4006008</v>
      </c>
      <c r="B1108" s="92" t="s">
        <v>284</v>
      </c>
      <c r="C1108" s="92">
        <v>221</v>
      </c>
      <c r="D1108" s="92" t="s">
        <v>276</v>
      </c>
      <c r="E1108" s="92">
        <v>172900</v>
      </c>
      <c r="F1108" s="92" t="s">
        <v>263</v>
      </c>
      <c r="G1108" s="92"/>
      <c r="H1108" s="92"/>
      <c r="I1108" s="93">
        <v>-169.47</v>
      </c>
      <c r="J1108" s="203"/>
      <c r="K1108" s="95" t="s">
        <v>164</v>
      </c>
      <c r="L1108" s="94"/>
      <c r="M1108" s="94"/>
      <c r="N1108" s="94"/>
      <c r="O1108" s="170"/>
    </row>
    <row r="1109" spans="1:15">
      <c r="A1109" s="92">
        <v>4006008</v>
      </c>
      <c r="B1109" s="92" t="s">
        <v>284</v>
      </c>
      <c r="C1109" s="92">
        <v>221</v>
      </c>
      <c r="D1109" s="92" t="s">
        <v>276</v>
      </c>
      <c r="E1109" s="92">
        <v>172900</v>
      </c>
      <c r="F1109" s="92" t="s">
        <v>263</v>
      </c>
      <c r="G1109" s="92"/>
      <c r="H1109" s="92"/>
      <c r="I1109" s="93">
        <v>-113.26</v>
      </c>
      <c r="J1109" s="203"/>
      <c r="K1109" s="95" t="s">
        <v>164</v>
      </c>
      <c r="L1109" s="94"/>
      <c r="M1109" s="94"/>
      <c r="N1109" s="94"/>
      <c r="O1109" s="170"/>
    </row>
    <row r="1110" spans="1:15">
      <c r="A1110" s="92">
        <v>4006008</v>
      </c>
      <c r="B1110" s="92" t="s">
        <v>284</v>
      </c>
      <c r="C1110" s="92">
        <v>221</v>
      </c>
      <c r="D1110" s="92" t="s">
        <v>276</v>
      </c>
      <c r="E1110" s="92">
        <v>172900</v>
      </c>
      <c r="F1110" s="92" t="s">
        <v>263</v>
      </c>
      <c r="G1110" s="92"/>
      <c r="H1110" s="92"/>
      <c r="I1110" s="93">
        <v>-1553.58</v>
      </c>
      <c r="J1110" s="203"/>
      <c r="K1110" s="95" t="s">
        <v>164</v>
      </c>
      <c r="L1110" s="94"/>
      <c r="M1110" s="94"/>
      <c r="N1110" s="94"/>
      <c r="O1110" s="170"/>
    </row>
    <row r="1111" spans="1:15">
      <c r="A1111" s="92">
        <v>4006008</v>
      </c>
      <c r="B1111" s="92" t="s">
        <v>284</v>
      </c>
      <c r="C1111" s="92">
        <v>221</v>
      </c>
      <c r="D1111" s="92" t="s">
        <v>276</v>
      </c>
      <c r="E1111" s="92">
        <v>172900</v>
      </c>
      <c r="F1111" s="92" t="s">
        <v>263</v>
      </c>
      <c r="G1111" s="92"/>
      <c r="H1111" s="92"/>
      <c r="I1111" s="93">
        <v>-500</v>
      </c>
      <c r="J1111" s="203"/>
      <c r="K1111" s="95" t="s">
        <v>164</v>
      </c>
      <c r="L1111" s="94"/>
      <c r="M1111" s="94"/>
      <c r="N1111" s="94"/>
      <c r="O1111" s="170"/>
    </row>
    <row r="1112" spans="1:15">
      <c r="A1112" s="92">
        <v>4006004</v>
      </c>
      <c r="B1112" s="92" t="s">
        <v>275</v>
      </c>
      <c r="C1112" s="92">
        <v>221</v>
      </c>
      <c r="D1112" s="92" t="s">
        <v>276</v>
      </c>
      <c r="E1112" s="92">
        <v>172900</v>
      </c>
      <c r="F1112" s="92" t="s">
        <v>263</v>
      </c>
      <c r="G1112" s="92"/>
      <c r="H1112" s="92"/>
      <c r="I1112" s="93">
        <v>-168.74</v>
      </c>
      <c r="J1112" s="203"/>
      <c r="K1112" s="95" t="s">
        <v>164</v>
      </c>
      <c r="L1112" s="94"/>
      <c r="M1112" s="94"/>
      <c r="N1112" s="94"/>
      <c r="O1112" s="170"/>
    </row>
    <row r="1113" spans="1:15">
      <c r="A1113" s="92">
        <v>4006004</v>
      </c>
      <c r="B1113" s="92" t="s">
        <v>275</v>
      </c>
      <c r="C1113" s="92">
        <v>221</v>
      </c>
      <c r="D1113" s="92" t="s">
        <v>276</v>
      </c>
      <c r="E1113" s="92">
        <v>172900</v>
      </c>
      <c r="F1113" s="92" t="s">
        <v>263</v>
      </c>
      <c r="G1113" s="92"/>
      <c r="H1113" s="92"/>
      <c r="I1113" s="93">
        <v>-178.4</v>
      </c>
      <c r="J1113" s="203"/>
      <c r="K1113" s="95" t="s">
        <v>164</v>
      </c>
      <c r="L1113" s="94"/>
      <c r="M1113" s="94"/>
      <c r="N1113" s="94"/>
      <c r="O1113" s="170"/>
    </row>
    <row r="1114" spans="1:15">
      <c r="A1114" s="92">
        <v>4006004</v>
      </c>
      <c r="B1114" s="92" t="s">
        <v>275</v>
      </c>
      <c r="C1114" s="92">
        <v>221</v>
      </c>
      <c r="D1114" s="92" t="s">
        <v>276</v>
      </c>
      <c r="E1114" s="92">
        <v>172900</v>
      </c>
      <c r="F1114" s="92" t="s">
        <v>263</v>
      </c>
      <c r="G1114" s="92"/>
      <c r="H1114" s="92"/>
      <c r="I1114" s="93">
        <v>-215.57</v>
      </c>
      <c r="J1114" s="203"/>
      <c r="K1114" s="95" t="s">
        <v>164</v>
      </c>
      <c r="L1114" s="94"/>
      <c r="M1114" s="94"/>
      <c r="N1114" s="94"/>
      <c r="O1114" s="170"/>
    </row>
    <row r="1115" spans="1:15">
      <c r="A1115" s="92">
        <v>4006004</v>
      </c>
      <c r="B1115" s="92" t="s">
        <v>275</v>
      </c>
      <c r="C1115" s="92">
        <v>221</v>
      </c>
      <c r="D1115" s="92" t="s">
        <v>276</v>
      </c>
      <c r="E1115" s="92">
        <v>172900</v>
      </c>
      <c r="F1115" s="92" t="s">
        <v>263</v>
      </c>
      <c r="G1115" s="92"/>
      <c r="H1115" s="92"/>
      <c r="I1115" s="93">
        <v>-2407.79</v>
      </c>
      <c r="J1115" s="203"/>
      <c r="K1115" s="95" t="s">
        <v>164</v>
      </c>
      <c r="L1115" s="94"/>
      <c r="M1115" s="94"/>
      <c r="N1115" s="94"/>
      <c r="O1115" s="170"/>
    </row>
    <row r="1116" spans="1:15">
      <c r="A1116" s="92">
        <v>4006004</v>
      </c>
      <c r="B1116" s="92" t="s">
        <v>275</v>
      </c>
      <c r="C1116" s="92">
        <v>221</v>
      </c>
      <c r="D1116" s="92" t="s">
        <v>276</v>
      </c>
      <c r="E1116" s="92">
        <v>172900</v>
      </c>
      <c r="F1116" s="92" t="s">
        <v>263</v>
      </c>
      <c r="G1116" s="92"/>
      <c r="H1116" s="92"/>
      <c r="I1116" s="93">
        <v>-2913.14</v>
      </c>
      <c r="J1116" s="203"/>
      <c r="K1116" s="95" t="s">
        <v>164</v>
      </c>
      <c r="L1116" s="94"/>
      <c r="M1116" s="94"/>
      <c r="N1116" s="94"/>
      <c r="O1116" s="170"/>
    </row>
    <row r="1117" spans="1:15">
      <c r="A1117" s="92">
        <v>4006004</v>
      </c>
      <c r="B1117" s="92" t="s">
        <v>275</v>
      </c>
      <c r="C1117" s="92">
        <v>221</v>
      </c>
      <c r="D1117" s="92" t="s">
        <v>276</v>
      </c>
      <c r="E1117" s="92">
        <v>172900</v>
      </c>
      <c r="F1117" s="92" t="s">
        <v>263</v>
      </c>
      <c r="G1117" s="92"/>
      <c r="H1117" s="92"/>
      <c r="I1117" s="93">
        <v>-554.25</v>
      </c>
      <c r="J1117" s="203"/>
      <c r="K1117" s="95" t="s">
        <v>164</v>
      </c>
      <c r="L1117" s="94"/>
      <c r="M1117" s="94"/>
      <c r="N1117" s="94"/>
      <c r="O1117" s="170"/>
    </row>
    <row r="1118" spans="1:15">
      <c r="A1118" s="92">
        <v>4006004</v>
      </c>
      <c r="B1118" s="92" t="s">
        <v>275</v>
      </c>
      <c r="C1118" s="92">
        <v>221</v>
      </c>
      <c r="D1118" s="92" t="s">
        <v>276</v>
      </c>
      <c r="E1118" s="92">
        <v>172900</v>
      </c>
      <c r="F1118" s="92" t="s">
        <v>263</v>
      </c>
      <c r="G1118" s="92"/>
      <c r="H1118" s="92"/>
      <c r="I1118" s="93">
        <v>-729.25</v>
      </c>
      <c r="J1118" s="203"/>
      <c r="K1118" s="95" t="s">
        <v>164</v>
      </c>
      <c r="L1118" s="94"/>
      <c r="M1118" s="94"/>
      <c r="N1118" s="94"/>
      <c r="O1118" s="170"/>
    </row>
    <row r="1119" spans="1:15">
      <c r="A1119" s="92">
        <v>4006004</v>
      </c>
      <c r="B1119" s="92" t="s">
        <v>275</v>
      </c>
      <c r="C1119" s="92">
        <v>221</v>
      </c>
      <c r="D1119" s="92" t="s">
        <v>276</v>
      </c>
      <c r="E1119" s="92">
        <v>172900</v>
      </c>
      <c r="F1119" s="92" t="s">
        <v>263</v>
      </c>
      <c r="G1119" s="92"/>
      <c r="H1119" s="92"/>
      <c r="I1119" s="93">
        <v>-989.5</v>
      </c>
      <c r="J1119" s="203"/>
      <c r="K1119" s="95" t="s">
        <v>164</v>
      </c>
      <c r="L1119" s="94"/>
      <c r="M1119" s="94"/>
      <c r="N1119" s="94"/>
      <c r="O1119" s="170"/>
    </row>
    <row r="1120" spans="1:15">
      <c r="A1120" s="92">
        <v>4006004</v>
      </c>
      <c r="B1120" s="92" t="s">
        <v>275</v>
      </c>
      <c r="C1120" s="92">
        <v>221</v>
      </c>
      <c r="D1120" s="92" t="s">
        <v>276</v>
      </c>
      <c r="E1120" s="92">
        <v>172900</v>
      </c>
      <c r="F1120" s="92" t="s">
        <v>263</v>
      </c>
      <c r="G1120" s="92"/>
      <c r="H1120" s="92"/>
      <c r="I1120" s="93">
        <v>-80</v>
      </c>
      <c r="J1120" s="203"/>
      <c r="K1120" s="95" t="s">
        <v>164</v>
      </c>
      <c r="L1120" s="94"/>
      <c r="M1120" s="94"/>
      <c r="N1120" s="94"/>
      <c r="O1120" s="170"/>
    </row>
    <row r="1121" spans="1:15">
      <c r="A1121" s="92">
        <v>4006004</v>
      </c>
      <c r="B1121" s="92" t="s">
        <v>275</v>
      </c>
      <c r="C1121" s="92">
        <v>221</v>
      </c>
      <c r="D1121" s="92" t="s">
        <v>276</v>
      </c>
      <c r="E1121" s="92">
        <v>172900</v>
      </c>
      <c r="F1121" s="92" t="s">
        <v>263</v>
      </c>
      <c r="G1121" s="92"/>
      <c r="H1121" s="92"/>
      <c r="I1121" s="93">
        <v>-807.5</v>
      </c>
      <c r="J1121" s="203"/>
      <c r="K1121" s="95" t="s">
        <v>164</v>
      </c>
      <c r="L1121" s="94"/>
      <c r="M1121" s="94"/>
      <c r="N1121" s="94"/>
      <c r="O1121" s="170"/>
    </row>
    <row r="1122" spans="1:15">
      <c r="A1122" s="92">
        <v>4006004</v>
      </c>
      <c r="B1122" s="92" t="s">
        <v>275</v>
      </c>
      <c r="C1122" s="92">
        <v>221</v>
      </c>
      <c r="D1122" s="92" t="s">
        <v>276</v>
      </c>
      <c r="E1122" s="92">
        <v>172900</v>
      </c>
      <c r="F1122" s="92" t="s">
        <v>263</v>
      </c>
      <c r="G1122" s="92"/>
      <c r="H1122" s="92"/>
      <c r="I1122" s="93">
        <v>-97.44</v>
      </c>
      <c r="J1122" s="203"/>
      <c r="K1122" s="95" t="s">
        <v>164</v>
      </c>
      <c r="L1122" s="94"/>
      <c r="M1122" s="94"/>
      <c r="N1122" s="94"/>
      <c r="O1122" s="170"/>
    </row>
    <row r="1123" spans="1:15">
      <c r="A1123" s="92">
        <v>4006004</v>
      </c>
      <c r="B1123" s="92" t="s">
        <v>275</v>
      </c>
      <c r="C1123" s="92">
        <v>221</v>
      </c>
      <c r="D1123" s="92" t="s">
        <v>276</v>
      </c>
      <c r="E1123" s="92">
        <v>172900</v>
      </c>
      <c r="F1123" s="92" t="s">
        <v>263</v>
      </c>
      <c r="G1123" s="92"/>
      <c r="H1123" s="92"/>
      <c r="I1123" s="93">
        <v>-4740.13</v>
      </c>
      <c r="J1123" s="203"/>
      <c r="K1123" s="95" t="s">
        <v>164</v>
      </c>
      <c r="L1123" s="94"/>
      <c r="M1123" s="94"/>
      <c r="N1123" s="94"/>
      <c r="O1123" s="170"/>
    </row>
    <row r="1124" spans="1:15">
      <c r="A1124" s="92">
        <v>4006004</v>
      </c>
      <c r="B1124" s="92" t="s">
        <v>275</v>
      </c>
      <c r="C1124" s="92">
        <v>221</v>
      </c>
      <c r="D1124" s="92" t="s">
        <v>276</v>
      </c>
      <c r="E1124" s="92">
        <v>172900</v>
      </c>
      <c r="F1124" s="92" t="s">
        <v>263</v>
      </c>
      <c r="G1124" s="92"/>
      <c r="H1124" s="92"/>
      <c r="I1124" s="93">
        <v>-2052.11</v>
      </c>
      <c r="J1124" s="203"/>
      <c r="K1124" s="95" t="s">
        <v>164</v>
      </c>
      <c r="L1124" s="94"/>
      <c r="M1124" s="94"/>
      <c r="N1124" s="94"/>
      <c r="O1124" s="170"/>
    </row>
    <row r="1125" spans="1:15">
      <c r="A1125" s="92">
        <v>4006004</v>
      </c>
      <c r="B1125" s="92" t="s">
        <v>275</v>
      </c>
      <c r="C1125" s="92">
        <v>221</v>
      </c>
      <c r="D1125" s="92" t="s">
        <v>276</v>
      </c>
      <c r="E1125" s="92">
        <v>172900</v>
      </c>
      <c r="F1125" s="92" t="s">
        <v>263</v>
      </c>
      <c r="G1125" s="92"/>
      <c r="H1125" s="92"/>
      <c r="I1125" s="93">
        <v>-1370.54</v>
      </c>
      <c r="J1125" s="203"/>
      <c r="K1125" s="95" t="s">
        <v>164</v>
      </c>
      <c r="L1125" s="94"/>
      <c r="M1125" s="94"/>
      <c r="N1125" s="94"/>
      <c r="O1125" s="170"/>
    </row>
    <row r="1126" spans="1:15">
      <c r="A1126" s="92">
        <v>4006004</v>
      </c>
      <c r="B1126" s="92" t="s">
        <v>275</v>
      </c>
      <c r="C1126" s="92">
        <v>221</v>
      </c>
      <c r="D1126" s="92" t="s">
        <v>276</v>
      </c>
      <c r="E1126" s="92">
        <v>172900</v>
      </c>
      <c r="F1126" s="92" t="s">
        <v>263</v>
      </c>
      <c r="G1126" s="92"/>
      <c r="H1126" s="92"/>
      <c r="I1126" s="93">
        <v>-625</v>
      </c>
      <c r="J1126" s="203"/>
      <c r="K1126" s="95" t="s">
        <v>164</v>
      </c>
      <c r="L1126" s="94"/>
      <c r="M1126" s="94"/>
      <c r="N1126" s="94"/>
      <c r="O1126" s="170"/>
    </row>
    <row r="1127" spans="1:15">
      <c r="A1127" s="92">
        <v>4006004</v>
      </c>
      <c r="B1127" s="92" t="s">
        <v>275</v>
      </c>
      <c r="C1127" s="92">
        <v>221</v>
      </c>
      <c r="D1127" s="92" t="s">
        <v>276</v>
      </c>
      <c r="E1127" s="92">
        <v>172900</v>
      </c>
      <c r="F1127" s="92" t="s">
        <v>263</v>
      </c>
      <c r="G1127" s="92"/>
      <c r="H1127" s="92"/>
      <c r="I1127" s="93">
        <v>-846.88</v>
      </c>
      <c r="J1127" s="203"/>
      <c r="K1127" s="95" t="s">
        <v>164</v>
      </c>
      <c r="L1127" s="94"/>
      <c r="M1127" s="94"/>
      <c r="N1127" s="94"/>
      <c r="O1127" s="170"/>
    </row>
    <row r="1128" spans="1:15">
      <c r="A1128" s="92">
        <v>4006004</v>
      </c>
      <c r="B1128" s="92" t="s">
        <v>275</v>
      </c>
      <c r="C1128" s="92">
        <v>221</v>
      </c>
      <c r="D1128" s="92" t="s">
        <v>276</v>
      </c>
      <c r="E1128" s="92">
        <v>172900</v>
      </c>
      <c r="F1128" s="92" t="s">
        <v>263</v>
      </c>
      <c r="G1128" s="92"/>
      <c r="H1128" s="92"/>
      <c r="I1128" s="93">
        <v>-660.37</v>
      </c>
      <c r="J1128" s="203"/>
      <c r="K1128" s="95" t="s">
        <v>164</v>
      </c>
      <c r="L1128" s="94"/>
      <c r="M1128" s="94"/>
      <c r="N1128" s="94"/>
      <c r="O1128" s="170"/>
    </row>
    <row r="1129" spans="1:15">
      <c r="A1129" s="92">
        <v>4006004</v>
      </c>
      <c r="B1129" s="92" t="s">
        <v>275</v>
      </c>
      <c r="C1129" s="92">
        <v>221</v>
      </c>
      <c r="D1129" s="92" t="s">
        <v>276</v>
      </c>
      <c r="E1129" s="92">
        <v>172900</v>
      </c>
      <c r="F1129" s="92" t="s">
        <v>263</v>
      </c>
      <c r="G1129" s="92"/>
      <c r="H1129" s="92"/>
      <c r="I1129" s="93">
        <v>-122.47</v>
      </c>
      <c r="J1129" s="203"/>
      <c r="K1129" s="95" t="s">
        <v>164</v>
      </c>
      <c r="L1129" s="94"/>
      <c r="M1129" s="94"/>
      <c r="N1129" s="94"/>
      <c r="O1129" s="170"/>
    </row>
    <row r="1130" spans="1:15">
      <c r="A1130" s="92">
        <v>4006004</v>
      </c>
      <c r="B1130" s="92" t="s">
        <v>275</v>
      </c>
      <c r="C1130" s="92">
        <v>221</v>
      </c>
      <c r="D1130" s="92" t="s">
        <v>276</v>
      </c>
      <c r="E1130" s="92">
        <v>172900</v>
      </c>
      <c r="F1130" s="92" t="s">
        <v>263</v>
      </c>
      <c r="G1130" s="92"/>
      <c r="H1130" s="92"/>
      <c r="I1130" s="93">
        <v>-90.26</v>
      </c>
      <c r="J1130" s="203"/>
      <c r="K1130" s="95" t="s">
        <v>164</v>
      </c>
      <c r="L1130" s="94"/>
      <c r="M1130" s="94"/>
      <c r="N1130" s="94"/>
      <c r="O1130" s="170"/>
    </row>
    <row r="1131" spans="1:15">
      <c r="A1131" s="92">
        <v>4006004</v>
      </c>
      <c r="B1131" s="92" t="s">
        <v>275</v>
      </c>
      <c r="C1131" s="92">
        <v>221</v>
      </c>
      <c r="D1131" s="92" t="s">
        <v>276</v>
      </c>
      <c r="E1131" s="92">
        <v>172900</v>
      </c>
      <c r="F1131" s="92" t="s">
        <v>263</v>
      </c>
      <c r="G1131" s="92"/>
      <c r="H1131" s="92"/>
      <c r="I1131" s="93">
        <v>-981.25</v>
      </c>
      <c r="J1131" s="203"/>
      <c r="K1131" s="95" t="s">
        <v>164</v>
      </c>
      <c r="L1131" s="94"/>
      <c r="M1131" s="94"/>
      <c r="N1131" s="94"/>
      <c r="O1131" s="170"/>
    </row>
    <row r="1132" spans="1:15">
      <c r="A1132" s="92">
        <v>4006008</v>
      </c>
      <c r="B1132" s="92" t="s">
        <v>284</v>
      </c>
      <c r="C1132" s="92">
        <v>221</v>
      </c>
      <c r="D1132" s="92" t="s">
        <v>276</v>
      </c>
      <c r="E1132" s="92">
        <v>172900</v>
      </c>
      <c r="F1132" s="92" t="s">
        <v>263</v>
      </c>
      <c r="G1132" s="92"/>
      <c r="H1132" s="92"/>
      <c r="I1132" s="93">
        <v>-174.95</v>
      </c>
      <c r="J1132" s="203"/>
      <c r="K1132" s="95" t="s">
        <v>164</v>
      </c>
      <c r="L1132" s="94"/>
      <c r="M1132" s="94"/>
      <c r="N1132" s="94"/>
      <c r="O1132" s="170"/>
    </row>
    <row r="1133" spans="1:15">
      <c r="A1133" s="92">
        <v>4006008</v>
      </c>
      <c r="B1133" s="92" t="s">
        <v>284</v>
      </c>
      <c r="C1133" s="92">
        <v>221</v>
      </c>
      <c r="D1133" s="92" t="s">
        <v>276</v>
      </c>
      <c r="E1133" s="92">
        <v>172900</v>
      </c>
      <c r="F1133" s="92" t="s">
        <v>263</v>
      </c>
      <c r="G1133" s="92"/>
      <c r="H1133" s="92"/>
      <c r="I1133" s="93">
        <v>-569.12</v>
      </c>
      <c r="J1133" s="203"/>
      <c r="K1133" s="95" t="s">
        <v>164</v>
      </c>
      <c r="L1133" s="94"/>
      <c r="M1133" s="94"/>
      <c r="N1133" s="94"/>
      <c r="O1133" s="170"/>
    </row>
    <row r="1134" spans="1:15">
      <c r="A1134" s="92">
        <v>4006008</v>
      </c>
      <c r="B1134" s="92" t="s">
        <v>284</v>
      </c>
      <c r="C1134" s="92">
        <v>221</v>
      </c>
      <c r="D1134" s="92" t="s">
        <v>276</v>
      </c>
      <c r="E1134" s="92">
        <v>172900</v>
      </c>
      <c r="F1134" s="92" t="s">
        <v>263</v>
      </c>
      <c r="G1134" s="92"/>
      <c r="H1134" s="92"/>
      <c r="I1134" s="93">
        <v>-1253.3</v>
      </c>
      <c r="J1134" s="203"/>
      <c r="K1134" s="95" t="s">
        <v>164</v>
      </c>
      <c r="L1134" s="94"/>
      <c r="M1134" s="94"/>
      <c r="N1134" s="94"/>
      <c r="O1134" s="170"/>
    </row>
    <row r="1135" spans="1:15">
      <c r="A1135" s="92">
        <v>4006004</v>
      </c>
      <c r="B1135" s="92" t="s">
        <v>275</v>
      </c>
      <c r="C1135" s="92">
        <v>221</v>
      </c>
      <c r="D1135" s="92" t="s">
        <v>276</v>
      </c>
      <c r="E1135" s="92">
        <v>172900</v>
      </c>
      <c r="F1135" s="92" t="s">
        <v>263</v>
      </c>
      <c r="G1135" s="92"/>
      <c r="H1135" s="92"/>
      <c r="I1135" s="93">
        <v>-67.47</v>
      </c>
      <c r="J1135" s="203"/>
      <c r="K1135" s="95" t="s">
        <v>164</v>
      </c>
      <c r="L1135" s="94"/>
      <c r="M1135" s="94"/>
      <c r="N1135" s="94"/>
      <c r="O1135" s="170"/>
    </row>
    <row r="1136" spans="1:15">
      <c r="A1136" s="92">
        <v>4006004</v>
      </c>
      <c r="B1136" s="92" t="s">
        <v>275</v>
      </c>
      <c r="C1136" s="92">
        <v>221</v>
      </c>
      <c r="D1136" s="92" t="s">
        <v>276</v>
      </c>
      <c r="E1136" s="92">
        <v>172900</v>
      </c>
      <c r="F1136" s="92" t="s">
        <v>263</v>
      </c>
      <c r="G1136" s="92"/>
      <c r="H1136" s="92"/>
      <c r="I1136" s="93">
        <v>-76.5</v>
      </c>
      <c r="J1136" s="203"/>
      <c r="K1136" s="95" t="s">
        <v>164</v>
      </c>
      <c r="L1136" s="94"/>
      <c r="M1136" s="94"/>
      <c r="N1136" s="94"/>
      <c r="O1136" s="170"/>
    </row>
    <row r="1137" spans="1:15">
      <c r="A1137" s="92">
        <v>4006004</v>
      </c>
      <c r="B1137" s="92" t="s">
        <v>275</v>
      </c>
      <c r="C1137" s="92">
        <v>221</v>
      </c>
      <c r="D1137" s="92" t="s">
        <v>276</v>
      </c>
      <c r="E1137" s="92">
        <v>172900</v>
      </c>
      <c r="F1137" s="92" t="s">
        <v>263</v>
      </c>
      <c r="G1137" s="92"/>
      <c r="H1137" s="92"/>
      <c r="I1137" s="93">
        <v>-173.99</v>
      </c>
      <c r="J1137" s="203"/>
      <c r="K1137" s="95" t="s">
        <v>164</v>
      </c>
      <c r="L1137" s="94"/>
      <c r="M1137" s="94"/>
      <c r="N1137" s="94"/>
      <c r="O1137" s="170"/>
    </row>
    <row r="1138" spans="1:15">
      <c r="A1138" s="92">
        <v>4006004</v>
      </c>
      <c r="B1138" s="92" t="s">
        <v>275</v>
      </c>
      <c r="C1138" s="92">
        <v>221</v>
      </c>
      <c r="D1138" s="92" t="s">
        <v>276</v>
      </c>
      <c r="E1138" s="92">
        <v>172900</v>
      </c>
      <c r="F1138" s="92" t="s">
        <v>263</v>
      </c>
      <c r="G1138" s="92"/>
      <c r="H1138" s="92"/>
      <c r="I1138" s="93">
        <v>-212.23</v>
      </c>
      <c r="J1138" s="203"/>
      <c r="K1138" s="95" t="s">
        <v>164</v>
      </c>
      <c r="L1138" s="94"/>
      <c r="M1138" s="94"/>
      <c r="N1138" s="94"/>
      <c r="O1138" s="170"/>
    </row>
    <row r="1139" spans="1:15">
      <c r="A1139" s="92">
        <v>4006004</v>
      </c>
      <c r="B1139" s="92" t="s">
        <v>275</v>
      </c>
      <c r="C1139" s="92">
        <v>221</v>
      </c>
      <c r="D1139" s="92" t="s">
        <v>276</v>
      </c>
      <c r="E1139" s="92">
        <v>172900</v>
      </c>
      <c r="F1139" s="92" t="s">
        <v>263</v>
      </c>
      <c r="G1139" s="92"/>
      <c r="H1139" s="92"/>
      <c r="I1139" s="93">
        <v>-165.4</v>
      </c>
      <c r="J1139" s="203"/>
      <c r="K1139" s="95" t="s">
        <v>164</v>
      </c>
      <c r="L1139" s="94"/>
      <c r="M1139" s="94"/>
      <c r="N1139" s="94"/>
      <c r="O1139" s="170"/>
    </row>
    <row r="1140" spans="1:15">
      <c r="A1140" s="92">
        <v>4006004</v>
      </c>
      <c r="B1140" s="92" t="s">
        <v>275</v>
      </c>
      <c r="C1140" s="92">
        <v>221</v>
      </c>
      <c r="D1140" s="92" t="s">
        <v>276</v>
      </c>
      <c r="E1140" s="92">
        <v>172900</v>
      </c>
      <c r="F1140" s="92" t="s">
        <v>263</v>
      </c>
      <c r="G1140" s="92"/>
      <c r="H1140" s="92"/>
      <c r="I1140" s="93">
        <v>-946</v>
      </c>
      <c r="J1140" s="203"/>
      <c r="K1140" s="95" t="s">
        <v>164</v>
      </c>
      <c r="L1140" s="94"/>
      <c r="M1140" s="94"/>
      <c r="N1140" s="94"/>
      <c r="O1140" s="170"/>
    </row>
    <row r="1141" spans="1:15">
      <c r="A1141" s="92">
        <v>4006004</v>
      </c>
      <c r="B1141" s="92" t="s">
        <v>275</v>
      </c>
      <c r="C1141" s="92">
        <v>221</v>
      </c>
      <c r="D1141" s="92" t="s">
        <v>276</v>
      </c>
      <c r="E1141" s="92">
        <v>172900</v>
      </c>
      <c r="F1141" s="92" t="s">
        <v>263</v>
      </c>
      <c r="G1141" s="92"/>
      <c r="H1141" s="92"/>
      <c r="I1141" s="93">
        <v>-910.38</v>
      </c>
      <c r="J1141" s="203"/>
      <c r="K1141" s="95" t="s">
        <v>164</v>
      </c>
      <c r="L1141" s="94"/>
      <c r="M1141" s="94"/>
      <c r="N1141" s="94"/>
      <c r="O1141" s="170"/>
    </row>
    <row r="1142" spans="1:15">
      <c r="A1142" s="92">
        <v>4006004</v>
      </c>
      <c r="B1142" s="92" t="s">
        <v>275</v>
      </c>
      <c r="C1142" s="92">
        <v>221</v>
      </c>
      <c r="D1142" s="92" t="s">
        <v>276</v>
      </c>
      <c r="E1142" s="92">
        <v>172900</v>
      </c>
      <c r="F1142" s="92" t="s">
        <v>263</v>
      </c>
      <c r="G1142" s="92"/>
      <c r="H1142" s="92"/>
      <c r="I1142" s="93">
        <v>-1645.65</v>
      </c>
      <c r="J1142" s="203"/>
      <c r="K1142" s="95" t="s">
        <v>164</v>
      </c>
      <c r="L1142" s="94"/>
      <c r="M1142" s="94"/>
      <c r="N1142" s="94"/>
      <c r="O1142" s="170"/>
    </row>
    <row r="1143" spans="1:15">
      <c r="A1143" s="92">
        <v>4006004</v>
      </c>
      <c r="B1143" s="92" t="s">
        <v>275</v>
      </c>
      <c r="C1143" s="92">
        <v>221</v>
      </c>
      <c r="D1143" s="92" t="s">
        <v>276</v>
      </c>
      <c r="E1143" s="92">
        <v>172900</v>
      </c>
      <c r="F1143" s="92" t="s">
        <v>263</v>
      </c>
      <c r="G1143" s="92"/>
      <c r="H1143" s="92"/>
      <c r="I1143" s="93">
        <v>-989.5</v>
      </c>
      <c r="J1143" s="203"/>
      <c r="K1143" s="95" t="s">
        <v>164</v>
      </c>
      <c r="L1143" s="94"/>
      <c r="M1143" s="94"/>
      <c r="N1143" s="94"/>
      <c r="O1143" s="170"/>
    </row>
    <row r="1144" spans="1:15">
      <c r="A1144" s="92">
        <v>4006004</v>
      </c>
      <c r="B1144" s="92" t="s">
        <v>275</v>
      </c>
      <c r="C1144" s="92">
        <v>221</v>
      </c>
      <c r="D1144" s="92" t="s">
        <v>276</v>
      </c>
      <c r="E1144" s="92">
        <v>172900</v>
      </c>
      <c r="F1144" s="92" t="s">
        <v>263</v>
      </c>
      <c r="G1144" s="92"/>
      <c r="H1144" s="92"/>
      <c r="I1144" s="93">
        <v>-2294.5</v>
      </c>
      <c r="J1144" s="203"/>
      <c r="K1144" s="95" t="s">
        <v>164</v>
      </c>
      <c r="L1144" s="94"/>
      <c r="M1144" s="94"/>
      <c r="N1144" s="94"/>
      <c r="O1144" s="170"/>
    </row>
    <row r="1145" spans="1:15">
      <c r="A1145" s="92">
        <v>4006004</v>
      </c>
      <c r="B1145" s="92" t="s">
        <v>275</v>
      </c>
      <c r="C1145" s="92">
        <v>221</v>
      </c>
      <c r="D1145" s="92" t="s">
        <v>276</v>
      </c>
      <c r="E1145" s="92">
        <v>172900</v>
      </c>
      <c r="F1145" s="92" t="s">
        <v>263</v>
      </c>
      <c r="G1145" s="92"/>
      <c r="H1145" s="92"/>
      <c r="I1145" s="93">
        <v>-125.54</v>
      </c>
      <c r="J1145" s="203"/>
      <c r="K1145" s="95" t="s">
        <v>164</v>
      </c>
      <c r="L1145" s="94"/>
      <c r="M1145" s="94"/>
      <c r="N1145" s="94"/>
      <c r="O1145" s="170"/>
    </row>
    <row r="1146" spans="1:15">
      <c r="A1146" s="92">
        <v>4006004</v>
      </c>
      <c r="B1146" s="92" t="s">
        <v>275</v>
      </c>
      <c r="C1146" s="92">
        <v>221</v>
      </c>
      <c r="D1146" s="92" t="s">
        <v>276</v>
      </c>
      <c r="E1146" s="92">
        <v>172900</v>
      </c>
      <c r="F1146" s="92" t="s">
        <v>263</v>
      </c>
      <c r="G1146" s="92"/>
      <c r="H1146" s="92"/>
      <c r="I1146" s="93">
        <v>-6422.9</v>
      </c>
      <c r="J1146" s="203"/>
      <c r="K1146" s="95" t="s">
        <v>164</v>
      </c>
      <c r="L1146" s="94"/>
      <c r="M1146" s="94"/>
      <c r="N1146" s="94"/>
      <c r="O1146" s="170"/>
    </row>
    <row r="1147" spans="1:15">
      <c r="A1147" s="92">
        <v>4006004</v>
      </c>
      <c r="B1147" s="92" t="s">
        <v>275</v>
      </c>
      <c r="C1147" s="92">
        <v>221</v>
      </c>
      <c r="D1147" s="92" t="s">
        <v>276</v>
      </c>
      <c r="E1147" s="92">
        <v>172900</v>
      </c>
      <c r="F1147" s="92" t="s">
        <v>263</v>
      </c>
      <c r="G1147" s="92"/>
      <c r="H1147" s="92"/>
      <c r="I1147" s="93">
        <v>-1035.24</v>
      </c>
      <c r="J1147" s="203"/>
      <c r="K1147" s="95" t="s">
        <v>164</v>
      </c>
      <c r="L1147" s="94"/>
      <c r="M1147" s="94"/>
      <c r="N1147" s="94"/>
      <c r="O1147" s="170"/>
    </row>
    <row r="1148" spans="1:15">
      <c r="A1148" s="92">
        <v>4006004</v>
      </c>
      <c r="B1148" s="92" t="s">
        <v>275</v>
      </c>
      <c r="C1148" s="92">
        <v>221</v>
      </c>
      <c r="D1148" s="92" t="s">
        <v>276</v>
      </c>
      <c r="E1148" s="92">
        <v>172900</v>
      </c>
      <c r="F1148" s="92" t="s">
        <v>263</v>
      </c>
      <c r="G1148" s="92"/>
      <c r="H1148" s="92"/>
      <c r="I1148" s="93">
        <v>-775.26</v>
      </c>
      <c r="J1148" s="203"/>
      <c r="K1148" s="95" t="s">
        <v>164</v>
      </c>
      <c r="L1148" s="94"/>
      <c r="M1148" s="94"/>
      <c r="N1148" s="94"/>
      <c r="O1148" s="170"/>
    </row>
    <row r="1149" spans="1:15">
      <c r="A1149" s="92">
        <v>4006004</v>
      </c>
      <c r="B1149" s="92" t="s">
        <v>275</v>
      </c>
      <c r="C1149" s="92">
        <v>221</v>
      </c>
      <c r="D1149" s="92" t="s">
        <v>276</v>
      </c>
      <c r="E1149" s="92">
        <v>172900</v>
      </c>
      <c r="F1149" s="92" t="s">
        <v>263</v>
      </c>
      <c r="G1149" s="92"/>
      <c r="H1149" s="92"/>
      <c r="I1149" s="93">
        <v>-65.56</v>
      </c>
      <c r="J1149" s="203"/>
      <c r="K1149" s="95" t="s">
        <v>164</v>
      </c>
      <c r="L1149" s="94"/>
      <c r="M1149" s="94"/>
      <c r="N1149" s="94"/>
      <c r="O1149" s="170"/>
    </row>
    <row r="1150" spans="1:15">
      <c r="A1150" s="92">
        <v>4006004</v>
      </c>
      <c r="B1150" s="92" t="s">
        <v>275</v>
      </c>
      <c r="C1150" s="92">
        <v>221</v>
      </c>
      <c r="D1150" s="92" t="s">
        <v>276</v>
      </c>
      <c r="E1150" s="92">
        <v>172900</v>
      </c>
      <c r="F1150" s="92" t="s">
        <v>263</v>
      </c>
      <c r="G1150" s="92"/>
      <c r="H1150" s="92"/>
      <c r="I1150" s="93">
        <v>-3338.42</v>
      </c>
      <c r="J1150" s="203"/>
      <c r="K1150" s="95" t="s">
        <v>164</v>
      </c>
      <c r="L1150" s="94"/>
      <c r="M1150" s="94"/>
      <c r="N1150" s="94"/>
      <c r="O1150" s="170"/>
    </row>
    <row r="1151" spans="1:15">
      <c r="A1151" s="92">
        <v>4006004</v>
      </c>
      <c r="B1151" s="92" t="s">
        <v>275</v>
      </c>
      <c r="C1151" s="92">
        <v>221</v>
      </c>
      <c r="D1151" s="92" t="s">
        <v>276</v>
      </c>
      <c r="E1151" s="92">
        <v>172900</v>
      </c>
      <c r="F1151" s="92" t="s">
        <v>263</v>
      </c>
      <c r="G1151" s="92"/>
      <c r="H1151" s="92"/>
      <c r="I1151" s="93">
        <v>-3370.98</v>
      </c>
      <c r="J1151" s="203"/>
      <c r="K1151" s="95" t="s">
        <v>164</v>
      </c>
      <c r="L1151" s="94"/>
      <c r="M1151" s="94"/>
      <c r="N1151" s="94"/>
      <c r="O1151" s="170"/>
    </row>
    <row r="1152" spans="1:15">
      <c r="A1152" s="92">
        <v>4006004</v>
      </c>
      <c r="B1152" s="92" t="s">
        <v>275</v>
      </c>
      <c r="C1152" s="92">
        <v>221</v>
      </c>
      <c r="D1152" s="92" t="s">
        <v>276</v>
      </c>
      <c r="E1152" s="92">
        <v>172900</v>
      </c>
      <c r="F1152" s="92" t="s">
        <v>263</v>
      </c>
      <c r="G1152" s="92"/>
      <c r="H1152" s="92"/>
      <c r="I1152" s="93">
        <v>-1612.98</v>
      </c>
      <c r="J1152" s="203"/>
      <c r="K1152" s="95" t="s">
        <v>164</v>
      </c>
      <c r="L1152" s="94"/>
      <c r="M1152" s="94"/>
      <c r="N1152" s="94"/>
      <c r="O1152" s="170"/>
    </row>
    <row r="1153" spans="1:15">
      <c r="A1153" s="92">
        <v>4006004</v>
      </c>
      <c r="B1153" s="92" t="s">
        <v>275</v>
      </c>
      <c r="C1153" s="92">
        <v>221</v>
      </c>
      <c r="D1153" s="92" t="s">
        <v>276</v>
      </c>
      <c r="E1153" s="92">
        <v>172900</v>
      </c>
      <c r="F1153" s="92" t="s">
        <v>263</v>
      </c>
      <c r="G1153" s="92"/>
      <c r="H1153" s="92"/>
      <c r="I1153" s="93">
        <v>-4800.62</v>
      </c>
      <c r="J1153" s="203"/>
      <c r="K1153" s="95" t="s">
        <v>164</v>
      </c>
      <c r="L1153" s="94"/>
      <c r="M1153" s="94"/>
      <c r="N1153" s="94"/>
      <c r="O1153" s="170"/>
    </row>
    <row r="1154" spans="1:15">
      <c r="A1154" s="92">
        <v>4006004</v>
      </c>
      <c r="B1154" s="92" t="s">
        <v>275</v>
      </c>
      <c r="C1154" s="92">
        <v>221</v>
      </c>
      <c r="D1154" s="92" t="s">
        <v>276</v>
      </c>
      <c r="E1154" s="92">
        <v>172900</v>
      </c>
      <c r="F1154" s="92" t="s">
        <v>263</v>
      </c>
      <c r="G1154" s="92"/>
      <c r="H1154" s="92"/>
      <c r="I1154" s="93">
        <v>-358.75</v>
      </c>
      <c r="J1154" s="203"/>
      <c r="K1154" s="95" t="s">
        <v>164</v>
      </c>
      <c r="L1154" s="94"/>
      <c r="M1154" s="94"/>
      <c r="N1154" s="94"/>
      <c r="O1154" s="170"/>
    </row>
    <row r="1155" spans="1:15">
      <c r="A1155" s="92">
        <v>4006004</v>
      </c>
      <c r="B1155" s="92" t="s">
        <v>275</v>
      </c>
      <c r="C1155" s="92">
        <v>221</v>
      </c>
      <c r="D1155" s="92" t="s">
        <v>276</v>
      </c>
      <c r="E1155" s="92">
        <v>172900</v>
      </c>
      <c r="F1155" s="92" t="s">
        <v>263</v>
      </c>
      <c r="G1155" s="92"/>
      <c r="H1155" s="92"/>
      <c r="I1155" s="93">
        <v>-142.80000000000001</v>
      </c>
      <c r="J1155" s="203"/>
      <c r="K1155" s="95" t="s">
        <v>164</v>
      </c>
      <c r="L1155" s="94"/>
      <c r="M1155" s="94"/>
      <c r="N1155" s="94"/>
      <c r="O1155" s="170"/>
    </row>
    <row r="1156" spans="1:15">
      <c r="A1156" s="92">
        <v>4006008</v>
      </c>
      <c r="B1156" s="92" t="s">
        <v>284</v>
      </c>
      <c r="C1156" s="92">
        <v>221</v>
      </c>
      <c r="D1156" s="92" t="s">
        <v>276</v>
      </c>
      <c r="E1156" s="92">
        <v>172900</v>
      </c>
      <c r="F1156" s="92" t="s">
        <v>263</v>
      </c>
      <c r="G1156" s="92"/>
      <c r="H1156" s="92"/>
      <c r="I1156" s="93">
        <v>-169.09</v>
      </c>
      <c r="J1156" s="203"/>
      <c r="K1156" s="95" t="s">
        <v>164</v>
      </c>
      <c r="L1156" s="94"/>
      <c r="M1156" s="94"/>
      <c r="N1156" s="94"/>
      <c r="O1156" s="170"/>
    </row>
    <row r="1157" spans="1:15">
      <c r="A1157" s="92">
        <v>4006008</v>
      </c>
      <c r="B1157" s="92" t="s">
        <v>284</v>
      </c>
      <c r="C1157" s="92">
        <v>221</v>
      </c>
      <c r="D1157" s="92" t="s">
        <v>276</v>
      </c>
      <c r="E1157" s="92">
        <v>172900</v>
      </c>
      <c r="F1157" s="92" t="s">
        <v>263</v>
      </c>
      <c r="G1157" s="92"/>
      <c r="H1157" s="92"/>
      <c r="I1157" s="93">
        <v>-2132.23</v>
      </c>
      <c r="J1157" s="203"/>
      <c r="K1157" s="95" t="s">
        <v>164</v>
      </c>
      <c r="L1157" s="94"/>
      <c r="M1157" s="94"/>
      <c r="N1157" s="94"/>
      <c r="O1157" s="170"/>
    </row>
    <row r="1158" spans="1:15">
      <c r="A1158" s="92">
        <v>4006008</v>
      </c>
      <c r="B1158" s="92" t="s">
        <v>284</v>
      </c>
      <c r="C1158" s="92">
        <v>221</v>
      </c>
      <c r="D1158" s="92" t="s">
        <v>276</v>
      </c>
      <c r="E1158" s="92">
        <v>172900</v>
      </c>
      <c r="F1158" s="92" t="s">
        <v>263</v>
      </c>
      <c r="G1158" s="92"/>
      <c r="H1158" s="92"/>
      <c r="I1158" s="93">
        <v>-316</v>
      </c>
      <c r="J1158" s="203"/>
      <c r="K1158" s="95" t="s">
        <v>164</v>
      </c>
      <c r="L1158" s="94"/>
      <c r="M1158" s="94"/>
      <c r="N1158" s="94"/>
      <c r="O1158" s="170"/>
    </row>
    <row r="1159" spans="1:15">
      <c r="A1159" s="92">
        <v>4006008</v>
      </c>
      <c r="B1159" s="92" t="s">
        <v>284</v>
      </c>
      <c r="C1159" s="92">
        <v>221</v>
      </c>
      <c r="D1159" s="92" t="s">
        <v>276</v>
      </c>
      <c r="E1159" s="92">
        <v>172900</v>
      </c>
      <c r="F1159" s="92" t="s">
        <v>263</v>
      </c>
      <c r="G1159" s="92"/>
      <c r="H1159" s="92"/>
      <c r="I1159" s="93">
        <v>-19.079999999999998</v>
      </c>
      <c r="J1159" s="203"/>
      <c r="K1159" s="95" t="s">
        <v>164</v>
      </c>
      <c r="L1159" s="94"/>
      <c r="M1159" s="94"/>
      <c r="N1159" s="94"/>
      <c r="O1159" s="170"/>
    </row>
    <row r="1160" spans="1:15">
      <c r="A1160" s="92">
        <v>4006008</v>
      </c>
      <c r="B1160" s="92" t="s">
        <v>284</v>
      </c>
      <c r="C1160" s="92">
        <v>221</v>
      </c>
      <c r="D1160" s="92" t="s">
        <v>276</v>
      </c>
      <c r="E1160" s="92">
        <v>172900</v>
      </c>
      <c r="F1160" s="92" t="s">
        <v>263</v>
      </c>
      <c r="G1160" s="92"/>
      <c r="H1160" s="92"/>
      <c r="I1160" s="93">
        <v>-44.37</v>
      </c>
      <c r="J1160" s="203"/>
      <c r="K1160" s="95" t="s">
        <v>164</v>
      </c>
      <c r="L1160" s="94"/>
      <c r="M1160" s="94"/>
      <c r="N1160" s="94"/>
      <c r="O1160" s="170"/>
    </row>
    <row r="1161" spans="1:15">
      <c r="A1161" s="92">
        <v>4006008</v>
      </c>
      <c r="B1161" s="92" t="s">
        <v>284</v>
      </c>
      <c r="C1161" s="92">
        <v>221</v>
      </c>
      <c r="D1161" s="92" t="s">
        <v>276</v>
      </c>
      <c r="E1161" s="92">
        <v>172900</v>
      </c>
      <c r="F1161" s="92" t="s">
        <v>263</v>
      </c>
      <c r="G1161" s="92"/>
      <c r="H1161" s="92"/>
      <c r="I1161" s="93">
        <v>-150.76</v>
      </c>
      <c r="J1161" s="203"/>
      <c r="K1161" s="95" t="s">
        <v>164</v>
      </c>
      <c r="L1161" s="94"/>
      <c r="M1161" s="94"/>
      <c r="N1161" s="94"/>
      <c r="O1161" s="170"/>
    </row>
    <row r="1162" spans="1:15">
      <c r="A1162" s="92">
        <v>4006008</v>
      </c>
      <c r="B1162" s="92" t="s">
        <v>284</v>
      </c>
      <c r="C1162" s="92">
        <v>221</v>
      </c>
      <c r="D1162" s="92" t="s">
        <v>276</v>
      </c>
      <c r="E1162" s="92">
        <v>172900</v>
      </c>
      <c r="F1162" s="92" t="s">
        <v>263</v>
      </c>
      <c r="G1162" s="92"/>
      <c r="H1162" s="92"/>
      <c r="I1162" s="93">
        <v>-1590.03</v>
      </c>
      <c r="J1162" s="203"/>
      <c r="K1162" s="95" t="s">
        <v>164</v>
      </c>
      <c r="L1162" s="94"/>
      <c r="M1162" s="94"/>
      <c r="N1162" s="94"/>
      <c r="O1162" s="170"/>
    </row>
    <row r="1163" spans="1:15">
      <c r="A1163" s="92">
        <v>4006008</v>
      </c>
      <c r="B1163" s="92" t="s">
        <v>284</v>
      </c>
      <c r="C1163" s="92">
        <v>221</v>
      </c>
      <c r="D1163" s="92" t="s">
        <v>276</v>
      </c>
      <c r="E1163" s="92">
        <v>172900</v>
      </c>
      <c r="F1163" s="92" t="s">
        <v>263</v>
      </c>
      <c r="G1163" s="92"/>
      <c r="H1163" s="92"/>
      <c r="I1163" s="93">
        <v>-486.41</v>
      </c>
      <c r="J1163" s="203"/>
      <c r="K1163" s="95" t="s">
        <v>164</v>
      </c>
      <c r="L1163" s="94"/>
      <c r="M1163" s="94"/>
      <c r="N1163" s="94"/>
      <c r="O1163" s="170"/>
    </row>
    <row r="1164" spans="1:15">
      <c r="A1164" s="92">
        <v>4006004</v>
      </c>
      <c r="B1164" s="92" t="s">
        <v>275</v>
      </c>
      <c r="C1164" s="92">
        <v>221</v>
      </c>
      <c r="D1164" s="92" t="s">
        <v>276</v>
      </c>
      <c r="E1164" s="92">
        <v>172900</v>
      </c>
      <c r="F1164" s="92" t="s">
        <v>263</v>
      </c>
      <c r="G1164" s="92"/>
      <c r="H1164" s="92"/>
      <c r="I1164" s="93">
        <v>-1412.2</v>
      </c>
      <c r="J1164" s="203"/>
      <c r="K1164" s="95" t="s">
        <v>164</v>
      </c>
      <c r="L1164" s="94"/>
      <c r="M1164" s="94"/>
      <c r="N1164" s="94"/>
      <c r="O1164" s="170"/>
    </row>
    <row r="1165" spans="1:15">
      <c r="A1165" s="92">
        <v>4006004</v>
      </c>
      <c r="B1165" s="92" t="s">
        <v>275</v>
      </c>
      <c r="C1165" s="92">
        <v>221</v>
      </c>
      <c r="D1165" s="92" t="s">
        <v>276</v>
      </c>
      <c r="E1165" s="92">
        <v>172900</v>
      </c>
      <c r="F1165" s="92" t="s">
        <v>263</v>
      </c>
      <c r="G1165" s="92"/>
      <c r="H1165" s="92"/>
      <c r="I1165" s="93">
        <v>-71.42</v>
      </c>
      <c r="J1165" s="203"/>
      <c r="K1165" s="95" t="s">
        <v>164</v>
      </c>
      <c r="L1165" s="94"/>
      <c r="M1165" s="94"/>
      <c r="N1165" s="94"/>
      <c r="O1165" s="170"/>
    </row>
    <row r="1166" spans="1:15">
      <c r="A1166" s="92">
        <v>4006004</v>
      </c>
      <c r="B1166" s="92" t="s">
        <v>275</v>
      </c>
      <c r="C1166" s="92">
        <v>221</v>
      </c>
      <c r="D1166" s="92" t="s">
        <v>276</v>
      </c>
      <c r="E1166" s="92">
        <v>172900</v>
      </c>
      <c r="F1166" s="92" t="s">
        <v>263</v>
      </c>
      <c r="G1166" s="92"/>
      <c r="H1166" s="92"/>
      <c r="I1166" s="93">
        <v>-568.75</v>
      </c>
      <c r="J1166" s="203"/>
      <c r="K1166" s="95" t="s">
        <v>164</v>
      </c>
      <c r="L1166" s="94"/>
      <c r="M1166" s="94"/>
      <c r="N1166" s="94"/>
      <c r="O1166" s="170"/>
    </row>
    <row r="1167" spans="1:15">
      <c r="A1167" s="92">
        <v>4006004</v>
      </c>
      <c r="B1167" s="92" t="s">
        <v>275</v>
      </c>
      <c r="C1167" s="92">
        <v>221</v>
      </c>
      <c r="D1167" s="92" t="s">
        <v>276</v>
      </c>
      <c r="E1167" s="92">
        <v>172900</v>
      </c>
      <c r="F1167" s="92" t="s">
        <v>263</v>
      </c>
      <c r="G1167" s="92"/>
      <c r="H1167" s="92"/>
      <c r="I1167" s="93">
        <v>-172.73</v>
      </c>
      <c r="J1167" s="203"/>
      <c r="K1167" s="95" t="s">
        <v>164</v>
      </c>
      <c r="L1167" s="94"/>
      <c r="M1167" s="94"/>
      <c r="N1167" s="94"/>
      <c r="O1167" s="170"/>
    </row>
    <row r="1168" spans="1:15">
      <c r="A1168" s="92">
        <v>4006004</v>
      </c>
      <c r="B1168" s="92" t="s">
        <v>275</v>
      </c>
      <c r="C1168" s="92">
        <v>221</v>
      </c>
      <c r="D1168" s="92" t="s">
        <v>276</v>
      </c>
      <c r="E1168" s="92">
        <v>172900</v>
      </c>
      <c r="F1168" s="92" t="s">
        <v>263</v>
      </c>
      <c r="G1168" s="92"/>
      <c r="H1168" s="92"/>
      <c r="I1168" s="93">
        <v>-289.16000000000003</v>
      </c>
      <c r="J1168" s="203"/>
      <c r="K1168" s="95" t="s">
        <v>164</v>
      </c>
      <c r="L1168" s="94"/>
      <c r="M1168" s="94"/>
      <c r="N1168" s="94"/>
      <c r="O1168" s="170"/>
    </row>
    <row r="1169" spans="1:15">
      <c r="A1169" s="92">
        <v>4006004</v>
      </c>
      <c r="B1169" s="92" t="s">
        <v>275</v>
      </c>
      <c r="C1169" s="92">
        <v>221</v>
      </c>
      <c r="D1169" s="92" t="s">
        <v>276</v>
      </c>
      <c r="E1169" s="92">
        <v>172900</v>
      </c>
      <c r="F1169" s="92" t="s">
        <v>263</v>
      </c>
      <c r="G1169" s="92"/>
      <c r="H1169" s="92"/>
      <c r="I1169" s="93">
        <v>-460.63</v>
      </c>
      <c r="J1169" s="203"/>
      <c r="K1169" s="95" t="s">
        <v>164</v>
      </c>
      <c r="L1169" s="94"/>
      <c r="M1169" s="94"/>
      <c r="N1169" s="94"/>
      <c r="O1169" s="170"/>
    </row>
    <row r="1170" spans="1:15">
      <c r="A1170" s="92">
        <v>4006004</v>
      </c>
      <c r="B1170" s="92" t="s">
        <v>275</v>
      </c>
      <c r="C1170" s="92">
        <v>221</v>
      </c>
      <c r="D1170" s="92" t="s">
        <v>276</v>
      </c>
      <c r="E1170" s="92">
        <v>172900</v>
      </c>
      <c r="F1170" s="92" t="s">
        <v>263</v>
      </c>
      <c r="G1170" s="92"/>
      <c r="H1170" s="92"/>
      <c r="I1170" s="93">
        <v>-751.93</v>
      </c>
      <c r="J1170" s="203"/>
      <c r="K1170" s="95" t="s">
        <v>164</v>
      </c>
      <c r="L1170" s="94"/>
      <c r="M1170" s="94"/>
      <c r="N1170" s="94"/>
      <c r="O1170" s="170"/>
    </row>
    <row r="1171" spans="1:15">
      <c r="A1171" s="92">
        <v>4006004</v>
      </c>
      <c r="B1171" s="92" t="s">
        <v>275</v>
      </c>
      <c r="C1171" s="92">
        <v>221</v>
      </c>
      <c r="D1171" s="92" t="s">
        <v>276</v>
      </c>
      <c r="E1171" s="92">
        <v>172900</v>
      </c>
      <c r="F1171" s="92" t="s">
        <v>263</v>
      </c>
      <c r="G1171" s="92"/>
      <c r="H1171" s="92"/>
      <c r="I1171" s="93">
        <v>-4282.12</v>
      </c>
      <c r="J1171" s="203"/>
      <c r="K1171" s="95" t="s">
        <v>164</v>
      </c>
      <c r="L1171" s="94"/>
      <c r="M1171" s="94"/>
      <c r="N1171" s="94"/>
      <c r="O1171" s="170"/>
    </row>
    <row r="1172" spans="1:15">
      <c r="A1172" s="92">
        <v>4006004</v>
      </c>
      <c r="B1172" s="92" t="s">
        <v>275</v>
      </c>
      <c r="C1172" s="92">
        <v>221</v>
      </c>
      <c r="D1172" s="92" t="s">
        <v>276</v>
      </c>
      <c r="E1172" s="92">
        <v>172900</v>
      </c>
      <c r="F1172" s="92" t="s">
        <v>263</v>
      </c>
      <c r="G1172" s="92"/>
      <c r="H1172" s="92"/>
      <c r="I1172" s="93">
        <v>-4242.2</v>
      </c>
      <c r="J1172" s="203"/>
      <c r="K1172" s="95" t="s">
        <v>164</v>
      </c>
      <c r="L1172" s="94"/>
      <c r="M1172" s="94"/>
      <c r="N1172" s="94"/>
      <c r="O1172" s="170"/>
    </row>
    <row r="1173" spans="1:15">
      <c r="A1173" s="92">
        <v>4006004</v>
      </c>
      <c r="B1173" s="92" t="s">
        <v>275</v>
      </c>
      <c r="C1173" s="92">
        <v>221</v>
      </c>
      <c r="D1173" s="92" t="s">
        <v>276</v>
      </c>
      <c r="E1173" s="92">
        <v>172900</v>
      </c>
      <c r="F1173" s="92" t="s">
        <v>263</v>
      </c>
      <c r="G1173" s="92"/>
      <c r="H1173" s="92"/>
      <c r="I1173" s="93">
        <v>-6261.99</v>
      </c>
      <c r="J1173" s="203"/>
      <c r="K1173" s="95" t="s">
        <v>164</v>
      </c>
      <c r="L1173" s="94"/>
      <c r="M1173" s="94"/>
      <c r="N1173" s="94"/>
      <c r="O1173" s="170"/>
    </row>
    <row r="1174" spans="1:15">
      <c r="A1174" s="92">
        <v>4006004</v>
      </c>
      <c r="B1174" s="92" t="s">
        <v>275</v>
      </c>
      <c r="C1174" s="92">
        <v>221</v>
      </c>
      <c r="D1174" s="92" t="s">
        <v>276</v>
      </c>
      <c r="E1174" s="92">
        <v>172900</v>
      </c>
      <c r="F1174" s="92" t="s">
        <v>263</v>
      </c>
      <c r="G1174" s="92"/>
      <c r="H1174" s="92"/>
      <c r="I1174" s="93">
        <v>-272.22000000000003</v>
      </c>
      <c r="J1174" s="203"/>
      <c r="K1174" s="95" t="s">
        <v>164</v>
      </c>
      <c r="L1174" s="94"/>
      <c r="M1174" s="94"/>
      <c r="N1174" s="94"/>
      <c r="O1174" s="170"/>
    </row>
    <row r="1175" spans="1:15">
      <c r="A1175" s="92">
        <v>4006004</v>
      </c>
      <c r="B1175" s="92" t="s">
        <v>275</v>
      </c>
      <c r="C1175" s="92">
        <v>221</v>
      </c>
      <c r="D1175" s="92" t="s">
        <v>276</v>
      </c>
      <c r="E1175" s="92">
        <v>172900</v>
      </c>
      <c r="F1175" s="92" t="s">
        <v>263</v>
      </c>
      <c r="G1175" s="92"/>
      <c r="H1175" s="92"/>
      <c r="I1175" s="93">
        <v>-168.74</v>
      </c>
      <c r="J1175" s="203"/>
      <c r="K1175" s="95" t="s">
        <v>164</v>
      </c>
      <c r="L1175" s="94"/>
      <c r="M1175" s="94"/>
      <c r="N1175" s="94"/>
      <c r="O1175" s="170"/>
    </row>
    <row r="1176" spans="1:15">
      <c r="A1176" s="92">
        <v>4006004</v>
      </c>
      <c r="B1176" s="92" t="s">
        <v>275</v>
      </c>
      <c r="C1176" s="92">
        <v>221</v>
      </c>
      <c r="D1176" s="92" t="s">
        <v>276</v>
      </c>
      <c r="E1176" s="92">
        <v>172900</v>
      </c>
      <c r="F1176" s="92" t="s">
        <v>263</v>
      </c>
      <c r="G1176" s="92"/>
      <c r="H1176" s="92"/>
      <c r="I1176" s="93">
        <v>-177.33</v>
      </c>
      <c r="J1176" s="203"/>
      <c r="K1176" s="95" t="s">
        <v>164</v>
      </c>
      <c r="L1176" s="94"/>
      <c r="M1176" s="94"/>
      <c r="N1176" s="94"/>
      <c r="O1176" s="170"/>
    </row>
    <row r="1177" spans="1:15">
      <c r="A1177" s="92">
        <v>4006004</v>
      </c>
      <c r="B1177" s="92" t="s">
        <v>275</v>
      </c>
      <c r="C1177" s="92">
        <v>221</v>
      </c>
      <c r="D1177" s="92" t="s">
        <v>276</v>
      </c>
      <c r="E1177" s="92">
        <v>172900</v>
      </c>
      <c r="F1177" s="92" t="s">
        <v>263</v>
      </c>
      <c r="G1177" s="92"/>
      <c r="H1177" s="92"/>
      <c r="I1177" s="93">
        <v>-625</v>
      </c>
      <c r="J1177" s="203"/>
      <c r="K1177" s="95" t="s">
        <v>164</v>
      </c>
      <c r="L1177" s="94"/>
      <c r="M1177" s="94"/>
      <c r="N1177" s="94"/>
      <c r="O1177" s="170"/>
    </row>
    <row r="1178" spans="1:15">
      <c r="A1178" s="92">
        <v>4006004</v>
      </c>
      <c r="B1178" s="92" t="s">
        <v>275</v>
      </c>
      <c r="C1178" s="92">
        <v>221</v>
      </c>
      <c r="D1178" s="92" t="s">
        <v>276</v>
      </c>
      <c r="E1178" s="92">
        <v>172900</v>
      </c>
      <c r="F1178" s="92" t="s">
        <v>263</v>
      </c>
      <c r="G1178" s="92"/>
      <c r="H1178" s="92"/>
      <c r="I1178" s="93">
        <v>-1830.16</v>
      </c>
      <c r="J1178" s="203"/>
      <c r="K1178" s="95" t="s">
        <v>164</v>
      </c>
      <c r="L1178" s="94"/>
      <c r="M1178" s="94"/>
      <c r="N1178" s="94"/>
      <c r="O1178" s="170"/>
    </row>
    <row r="1179" spans="1:15">
      <c r="A1179" s="92">
        <v>4006004</v>
      </c>
      <c r="B1179" s="92" t="s">
        <v>275</v>
      </c>
      <c r="C1179" s="92">
        <v>221</v>
      </c>
      <c r="D1179" s="92" t="s">
        <v>276</v>
      </c>
      <c r="E1179" s="92">
        <v>172900</v>
      </c>
      <c r="F1179" s="92" t="s">
        <v>263</v>
      </c>
      <c r="G1179" s="92"/>
      <c r="H1179" s="92"/>
      <c r="I1179" s="93">
        <v>-223.13</v>
      </c>
      <c r="J1179" s="203"/>
      <c r="K1179" s="95" t="s">
        <v>164</v>
      </c>
      <c r="L1179" s="94"/>
      <c r="M1179" s="94"/>
      <c r="N1179" s="94"/>
      <c r="O1179" s="170"/>
    </row>
    <row r="1180" spans="1:15">
      <c r="A1180" s="92">
        <v>4006008</v>
      </c>
      <c r="B1180" s="92" t="s">
        <v>284</v>
      </c>
      <c r="C1180" s="92">
        <v>221</v>
      </c>
      <c r="D1180" s="92" t="s">
        <v>276</v>
      </c>
      <c r="E1180" s="92">
        <v>172900</v>
      </c>
      <c r="F1180" s="92" t="s">
        <v>263</v>
      </c>
      <c r="G1180" s="92"/>
      <c r="H1180" s="92"/>
      <c r="I1180" s="93">
        <v>-1443.48</v>
      </c>
      <c r="J1180" s="203"/>
      <c r="K1180" s="95" t="s">
        <v>164</v>
      </c>
      <c r="L1180" s="94"/>
      <c r="M1180" s="94"/>
      <c r="N1180" s="94"/>
      <c r="O1180" s="170"/>
    </row>
    <row r="1181" spans="1:15">
      <c r="A1181" s="92">
        <v>4006008</v>
      </c>
      <c r="B1181" s="92" t="s">
        <v>284</v>
      </c>
      <c r="C1181" s="92">
        <v>221</v>
      </c>
      <c r="D1181" s="92" t="s">
        <v>276</v>
      </c>
      <c r="E1181" s="92">
        <v>172900</v>
      </c>
      <c r="F1181" s="92" t="s">
        <v>263</v>
      </c>
      <c r="G1181" s="92"/>
      <c r="H1181" s="92"/>
      <c r="I1181" s="93">
        <v>-70.819999999999993</v>
      </c>
      <c r="J1181" s="203"/>
      <c r="K1181" s="95" t="s">
        <v>164</v>
      </c>
      <c r="L1181" s="94"/>
      <c r="M1181" s="94"/>
      <c r="N1181" s="94"/>
      <c r="O1181" s="170"/>
    </row>
    <row r="1182" spans="1:15">
      <c r="A1182" s="92">
        <v>4006008</v>
      </c>
      <c r="B1182" s="92" t="s">
        <v>284</v>
      </c>
      <c r="C1182" s="92">
        <v>221</v>
      </c>
      <c r="D1182" s="92" t="s">
        <v>276</v>
      </c>
      <c r="E1182" s="92">
        <v>172900</v>
      </c>
      <c r="F1182" s="92" t="s">
        <v>263</v>
      </c>
      <c r="G1182" s="92"/>
      <c r="H1182" s="92"/>
      <c r="I1182" s="93">
        <v>-1353.5</v>
      </c>
      <c r="J1182" s="203"/>
      <c r="K1182" s="95" t="s">
        <v>164</v>
      </c>
      <c r="L1182" s="94"/>
      <c r="M1182" s="94"/>
      <c r="N1182" s="94"/>
      <c r="O1182" s="170"/>
    </row>
    <row r="1183" spans="1:15">
      <c r="A1183" s="92">
        <v>4006008</v>
      </c>
      <c r="B1183" s="92" t="s">
        <v>284</v>
      </c>
      <c r="C1183" s="92">
        <v>221</v>
      </c>
      <c r="D1183" s="92" t="s">
        <v>276</v>
      </c>
      <c r="E1183" s="92">
        <v>172900</v>
      </c>
      <c r="F1183" s="92" t="s">
        <v>263</v>
      </c>
      <c r="G1183" s="92"/>
      <c r="H1183" s="92"/>
      <c r="I1183" s="93">
        <v>-1535.86</v>
      </c>
      <c r="J1183" s="203"/>
      <c r="K1183" s="95" t="s">
        <v>164</v>
      </c>
      <c r="L1183" s="94"/>
      <c r="M1183" s="94"/>
      <c r="N1183" s="94"/>
      <c r="O1183" s="170"/>
    </row>
    <row r="1184" spans="1:15">
      <c r="A1184" s="92">
        <v>4006004</v>
      </c>
      <c r="B1184" s="92" t="s">
        <v>275</v>
      </c>
      <c r="C1184" s="92">
        <v>221</v>
      </c>
      <c r="D1184" s="92" t="s">
        <v>276</v>
      </c>
      <c r="E1184" s="92">
        <v>172900</v>
      </c>
      <c r="F1184" s="92" t="s">
        <v>263</v>
      </c>
      <c r="G1184" s="92"/>
      <c r="H1184" s="92"/>
      <c r="I1184" s="93">
        <v>-989.5</v>
      </c>
      <c r="J1184" s="203"/>
      <c r="K1184" s="95" t="s">
        <v>164</v>
      </c>
      <c r="L1184" s="94"/>
      <c r="M1184" s="94"/>
      <c r="N1184" s="94"/>
      <c r="O1184" s="170"/>
    </row>
    <row r="1185" spans="1:15">
      <c r="A1185" s="92">
        <v>4006004</v>
      </c>
      <c r="B1185" s="92" t="s">
        <v>275</v>
      </c>
      <c r="C1185" s="92">
        <v>221</v>
      </c>
      <c r="D1185" s="92" t="s">
        <v>276</v>
      </c>
      <c r="E1185" s="92">
        <v>172900</v>
      </c>
      <c r="F1185" s="92" t="s">
        <v>263</v>
      </c>
      <c r="G1185" s="92"/>
      <c r="H1185" s="92"/>
      <c r="I1185" s="93">
        <v>-729.25</v>
      </c>
      <c r="J1185" s="203"/>
      <c r="K1185" s="95" t="s">
        <v>164</v>
      </c>
      <c r="L1185" s="94"/>
      <c r="M1185" s="94"/>
      <c r="N1185" s="94"/>
      <c r="O1185" s="170"/>
    </row>
    <row r="1186" spans="1:15">
      <c r="A1186" s="92">
        <v>4006004</v>
      </c>
      <c r="B1186" s="92" t="s">
        <v>275</v>
      </c>
      <c r="C1186" s="92">
        <v>221</v>
      </c>
      <c r="D1186" s="92" t="s">
        <v>276</v>
      </c>
      <c r="E1186" s="92">
        <v>172900</v>
      </c>
      <c r="F1186" s="92" t="s">
        <v>263</v>
      </c>
      <c r="G1186" s="92"/>
      <c r="H1186" s="92"/>
      <c r="I1186" s="93">
        <v>-946</v>
      </c>
      <c r="J1186" s="203"/>
      <c r="K1186" s="95" t="s">
        <v>164</v>
      </c>
      <c r="L1186" s="94"/>
      <c r="M1186" s="94"/>
      <c r="N1186" s="94"/>
      <c r="O1186" s="170"/>
    </row>
    <row r="1187" spans="1:15">
      <c r="A1187" s="92">
        <v>4006004</v>
      </c>
      <c r="B1187" s="92" t="s">
        <v>275</v>
      </c>
      <c r="C1187" s="92">
        <v>221</v>
      </c>
      <c r="D1187" s="92" t="s">
        <v>276</v>
      </c>
      <c r="E1187" s="92">
        <v>172900</v>
      </c>
      <c r="F1187" s="92" t="s">
        <v>263</v>
      </c>
      <c r="G1187" s="92"/>
      <c r="H1187" s="92"/>
      <c r="I1187" s="93">
        <v>-554.25</v>
      </c>
      <c r="J1187" s="203"/>
      <c r="K1187" s="95" t="s">
        <v>164</v>
      </c>
      <c r="L1187" s="94"/>
      <c r="M1187" s="94"/>
      <c r="N1187" s="94"/>
      <c r="O1187" s="170"/>
    </row>
    <row r="1188" spans="1:15">
      <c r="A1188" s="92">
        <v>4006004</v>
      </c>
      <c r="B1188" s="92" t="s">
        <v>275</v>
      </c>
      <c r="C1188" s="92">
        <v>221</v>
      </c>
      <c r="D1188" s="92" t="s">
        <v>276</v>
      </c>
      <c r="E1188" s="92">
        <v>172900</v>
      </c>
      <c r="F1188" s="92" t="s">
        <v>263</v>
      </c>
      <c r="G1188" s="92"/>
      <c r="H1188" s="92"/>
      <c r="I1188" s="93">
        <v>-946</v>
      </c>
      <c r="J1188" s="203"/>
      <c r="K1188" s="95" t="s">
        <v>164</v>
      </c>
      <c r="L1188" s="94"/>
      <c r="M1188" s="94"/>
      <c r="N1188" s="94"/>
      <c r="O1188" s="170"/>
    </row>
    <row r="1189" spans="1:15">
      <c r="A1189" s="92">
        <v>4006004</v>
      </c>
      <c r="B1189" s="92" t="s">
        <v>275</v>
      </c>
      <c r="C1189" s="92">
        <v>221</v>
      </c>
      <c r="D1189" s="92" t="s">
        <v>276</v>
      </c>
      <c r="E1189" s="92">
        <v>172900</v>
      </c>
      <c r="F1189" s="92" t="s">
        <v>263</v>
      </c>
      <c r="G1189" s="92"/>
      <c r="H1189" s="92"/>
      <c r="I1189" s="93">
        <v>-554.25</v>
      </c>
      <c r="J1189" s="203"/>
      <c r="K1189" s="95" t="s">
        <v>164</v>
      </c>
      <c r="L1189" s="94"/>
      <c r="M1189" s="94"/>
      <c r="N1189" s="94"/>
      <c r="O1189" s="170"/>
    </row>
    <row r="1190" spans="1:15">
      <c r="A1190" s="92">
        <v>4006004</v>
      </c>
      <c r="B1190" s="92" t="s">
        <v>275</v>
      </c>
      <c r="C1190" s="92">
        <v>221</v>
      </c>
      <c r="D1190" s="92" t="s">
        <v>276</v>
      </c>
      <c r="E1190" s="92">
        <v>172900</v>
      </c>
      <c r="F1190" s="92" t="s">
        <v>263</v>
      </c>
      <c r="G1190" s="92"/>
      <c r="H1190" s="92"/>
      <c r="I1190" s="93">
        <v>-729.25</v>
      </c>
      <c r="J1190" s="203"/>
      <c r="K1190" s="95" t="s">
        <v>164</v>
      </c>
      <c r="L1190" s="94"/>
      <c r="M1190" s="94"/>
      <c r="N1190" s="94"/>
      <c r="O1190" s="170"/>
    </row>
    <row r="1191" spans="1:15">
      <c r="A1191" s="92">
        <v>4006004</v>
      </c>
      <c r="B1191" s="92" t="s">
        <v>275</v>
      </c>
      <c r="C1191" s="92">
        <v>221</v>
      </c>
      <c r="D1191" s="92" t="s">
        <v>276</v>
      </c>
      <c r="E1191" s="92">
        <v>172900</v>
      </c>
      <c r="F1191" s="92" t="s">
        <v>263</v>
      </c>
      <c r="G1191" s="92"/>
      <c r="H1191" s="92"/>
      <c r="I1191" s="93">
        <v>-989.5</v>
      </c>
      <c r="J1191" s="203"/>
      <c r="K1191" s="95" t="s">
        <v>164</v>
      </c>
      <c r="L1191" s="94"/>
      <c r="M1191" s="94"/>
      <c r="N1191" s="94"/>
      <c r="O1191" s="170"/>
    </row>
    <row r="1192" spans="1:15">
      <c r="A1192" s="92">
        <v>4006004</v>
      </c>
      <c r="B1192" s="92" t="s">
        <v>275</v>
      </c>
      <c r="C1192" s="92">
        <v>221</v>
      </c>
      <c r="D1192" s="92" t="s">
        <v>276</v>
      </c>
      <c r="E1192" s="92">
        <v>172900</v>
      </c>
      <c r="F1192" s="92" t="s">
        <v>263</v>
      </c>
      <c r="G1192" s="92"/>
      <c r="H1192" s="92"/>
      <c r="I1192" s="93">
        <v>-2228.12</v>
      </c>
      <c r="J1192" s="203"/>
      <c r="K1192" s="95" t="s">
        <v>164</v>
      </c>
      <c r="L1192" s="94"/>
      <c r="M1192" s="94"/>
      <c r="N1192" s="94"/>
      <c r="O1192" s="170"/>
    </row>
    <row r="1193" spans="1:15">
      <c r="A1193" s="92">
        <v>4006004</v>
      </c>
      <c r="B1193" s="92" t="s">
        <v>275</v>
      </c>
      <c r="C1193" s="92">
        <v>221</v>
      </c>
      <c r="D1193" s="92" t="s">
        <v>276</v>
      </c>
      <c r="E1193" s="92">
        <v>172900</v>
      </c>
      <c r="F1193" s="92" t="s">
        <v>263</v>
      </c>
      <c r="G1193" s="92"/>
      <c r="H1193" s="92"/>
      <c r="I1193" s="93">
        <v>-1120.7</v>
      </c>
      <c r="J1193" s="203"/>
      <c r="K1193" s="95" t="s">
        <v>164</v>
      </c>
      <c r="L1193" s="94"/>
      <c r="M1193" s="94"/>
      <c r="N1193" s="94"/>
      <c r="O1193" s="170"/>
    </row>
    <row r="1194" spans="1:15">
      <c r="A1194" s="92">
        <v>4006004</v>
      </c>
      <c r="B1194" s="92" t="s">
        <v>275</v>
      </c>
      <c r="C1194" s="92">
        <v>221</v>
      </c>
      <c r="D1194" s="92" t="s">
        <v>276</v>
      </c>
      <c r="E1194" s="92">
        <v>172900</v>
      </c>
      <c r="F1194" s="92" t="s">
        <v>263</v>
      </c>
      <c r="G1194" s="92"/>
      <c r="H1194" s="92"/>
      <c r="I1194" s="93">
        <v>554.25</v>
      </c>
      <c r="J1194" s="203"/>
      <c r="K1194" s="95" t="s">
        <v>164</v>
      </c>
      <c r="L1194" s="94"/>
      <c r="M1194" s="94"/>
      <c r="N1194" s="94"/>
      <c r="O1194" s="170"/>
    </row>
    <row r="1195" spans="1:15">
      <c r="A1195" s="92">
        <v>4006004</v>
      </c>
      <c r="B1195" s="92" t="s">
        <v>275</v>
      </c>
      <c r="C1195" s="92">
        <v>221</v>
      </c>
      <c r="D1195" s="92" t="s">
        <v>276</v>
      </c>
      <c r="E1195" s="92">
        <v>172900</v>
      </c>
      <c r="F1195" s="92" t="s">
        <v>263</v>
      </c>
      <c r="G1195" s="92"/>
      <c r="H1195" s="92"/>
      <c r="I1195" s="93">
        <v>946</v>
      </c>
      <c r="J1195" s="203"/>
      <c r="K1195" s="95" t="s">
        <v>164</v>
      </c>
      <c r="L1195" s="94"/>
      <c r="M1195" s="94"/>
      <c r="N1195" s="94"/>
      <c r="O1195" s="170"/>
    </row>
    <row r="1196" spans="1:15">
      <c r="A1196" s="92">
        <v>4006004</v>
      </c>
      <c r="B1196" s="92" t="s">
        <v>275</v>
      </c>
      <c r="C1196" s="92">
        <v>221</v>
      </c>
      <c r="D1196" s="92" t="s">
        <v>276</v>
      </c>
      <c r="E1196" s="92">
        <v>172900</v>
      </c>
      <c r="F1196" s="92" t="s">
        <v>263</v>
      </c>
      <c r="G1196" s="92"/>
      <c r="H1196" s="92"/>
      <c r="I1196" s="93">
        <v>-729.25</v>
      </c>
      <c r="J1196" s="203"/>
      <c r="K1196" s="95" t="s">
        <v>164</v>
      </c>
      <c r="L1196" s="94"/>
      <c r="M1196" s="94"/>
      <c r="N1196" s="94"/>
      <c r="O1196" s="170"/>
    </row>
    <row r="1197" spans="1:15">
      <c r="A1197" s="92">
        <v>4006004</v>
      </c>
      <c r="B1197" s="92" t="s">
        <v>275</v>
      </c>
      <c r="C1197" s="92">
        <v>221</v>
      </c>
      <c r="D1197" s="92" t="s">
        <v>276</v>
      </c>
      <c r="E1197" s="92">
        <v>172900</v>
      </c>
      <c r="F1197" s="92" t="s">
        <v>263</v>
      </c>
      <c r="G1197" s="92"/>
      <c r="H1197" s="92"/>
      <c r="I1197" s="93">
        <v>-625</v>
      </c>
      <c r="J1197" s="203"/>
      <c r="K1197" s="95" t="s">
        <v>164</v>
      </c>
      <c r="L1197" s="94"/>
      <c r="M1197" s="94"/>
      <c r="N1197" s="94"/>
      <c r="O1197" s="170"/>
    </row>
    <row r="1198" spans="1:15">
      <c r="A1198" s="92">
        <v>4006004</v>
      </c>
      <c r="B1198" s="92" t="s">
        <v>275</v>
      </c>
      <c r="C1198" s="92">
        <v>221</v>
      </c>
      <c r="D1198" s="92" t="s">
        <v>276</v>
      </c>
      <c r="E1198" s="92">
        <v>172900</v>
      </c>
      <c r="F1198" s="92" t="s">
        <v>263</v>
      </c>
      <c r="G1198" s="92"/>
      <c r="H1198" s="92"/>
      <c r="I1198" s="93">
        <v>729.25</v>
      </c>
      <c r="J1198" s="203"/>
      <c r="K1198" s="95" t="s">
        <v>164</v>
      </c>
      <c r="L1198" s="94"/>
      <c r="M1198" s="94"/>
      <c r="N1198" s="94"/>
      <c r="O1198" s="170"/>
    </row>
    <row r="1199" spans="1:15">
      <c r="A1199" s="92">
        <v>4006004</v>
      </c>
      <c r="B1199" s="92" t="s">
        <v>275</v>
      </c>
      <c r="C1199" s="92">
        <v>221</v>
      </c>
      <c r="D1199" s="92" t="s">
        <v>276</v>
      </c>
      <c r="E1199" s="92">
        <v>172900</v>
      </c>
      <c r="F1199" s="92" t="s">
        <v>263</v>
      </c>
      <c r="G1199" s="92"/>
      <c r="H1199" s="92"/>
      <c r="I1199" s="93">
        <v>-946</v>
      </c>
      <c r="J1199" s="203"/>
      <c r="K1199" s="95" t="s">
        <v>164</v>
      </c>
      <c r="L1199" s="94"/>
      <c r="M1199" s="94"/>
      <c r="N1199" s="94"/>
      <c r="O1199" s="170"/>
    </row>
    <row r="1200" spans="1:15">
      <c r="A1200" s="92">
        <v>4006004</v>
      </c>
      <c r="B1200" s="92" t="s">
        <v>275</v>
      </c>
      <c r="C1200" s="92">
        <v>221</v>
      </c>
      <c r="D1200" s="92" t="s">
        <v>276</v>
      </c>
      <c r="E1200" s="92">
        <v>172900</v>
      </c>
      <c r="F1200" s="92" t="s">
        <v>263</v>
      </c>
      <c r="G1200" s="92"/>
      <c r="H1200" s="92"/>
      <c r="I1200" s="93">
        <v>989.5</v>
      </c>
      <c r="J1200" s="203"/>
      <c r="K1200" s="95" t="s">
        <v>164</v>
      </c>
      <c r="L1200" s="94"/>
      <c r="M1200" s="94"/>
      <c r="N1200" s="94"/>
      <c r="O1200" s="170"/>
    </row>
    <row r="1201" spans="1:15">
      <c r="A1201" s="92">
        <v>4006004</v>
      </c>
      <c r="B1201" s="92" t="s">
        <v>275</v>
      </c>
      <c r="C1201" s="92">
        <v>221</v>
      </c>
      <c r="D1201" s="92" t="s">
        <v>276</v>
      </c>
      <c r="E1201" s="92">
        <v>172900</v>
      </c>
      <c r="F1201" s="92" t="s">
        <v>263</v>
      </c>
      <c r="G1201" s="92"/>
      <c r="H1201" s="92"/>
      <c r="I1201" s="93">
        <v>-989.5</v>
      </c>
      <c r="J1201" s="203"/>
      <c r="K1201" s="95" t="s">
        <v>164</v>
      </c>
      <c r="L1201" s="94"/>
      <c r="M1201" s="94"/>
      <c r="N1201" s="94"/>
      <c r="O1201" s="170"/>
    </row>
    <row r="1202" spans="1:15">
      <c r="A1202" s="92"/>
      <c r="B1202" s="92"/>
      <c r="C1202" s="92"/>
      <c r="D1202" s="92"/>
      <c r="E1202" s="92"/>
      <c r="F1202" s="92"/>
      <c r="G1202" s="92"/>
      <c r="H1202" s="92"/>
      <c r="I1202" s="93"/>
      <c r="J1202" s="203"/>
      <c r="K1202" s="95"/>
      <c r="L1202" s="94"/>
      <c r="M1202" s="94"/>
      <c r="N1202" s="94"/>
      <c r="O1202" s="170"/>
    </row>
    <row r="1203" spans="1:15">
      <c r="A1203" s="92"/>
      <c r="B1203" s="92"/>
      <c r="C1203" s="92"/>
      <c r="D1203" s="92"/>
      <c r="E1203" s="92"/>
      <c r="F1203" s="92"/>
      <c r="G1203" s="92"/>
      <c r="H1203" s="92"/>
      <c r="I1203" s="93"/>
      <c r="J1203" s="203"/>
      <c r="K1203" s="95"/>
      <c r="L1203" s="94"/>
      <c r="M1203" s="94"/>
      <c r="N1203" s="94"/>
      <c r="O1203" s="170"/>
    </row>
    <row r="1204" spans="1:15">
      <c r="A1204" s="92"/>
      <c r="B1204" s="92"/>
      <c r="C1204" s="92"/>
      <c r="D1204" s="92"/>
      <c r="E1204" s="92"/>
      <c r="F1204" s="92"/>
      <c r="G1204" s="92"/>
      <c r="H1204" s="92"/>
      <c r="I1204" s="93"/>
      <c r="J1204" s="203"/>
      <c r="K1204" s="95"/>
      <c r="L1204" s="94"/>
      <c r="M1204" s="94"/>
      <c r="N1204" s="94"/>
      <c r="O1204" s="170"/>
    </row>
    <row r="1205" spans="1:15">
      <c r="A1205" s="92"/>
      <c r="B1205" s="92"/>
      <c r="C1205" s="92"/>
      <c r="D1205" s="92"/>
      <c r="E1205" s="92"/>
      <c r="F1205" s="92"/>
      <c r="G1205" s="92"/>
      <c r="H1205" s="92"/>
      <c r="I1205" s="93"/>
      <c r="J1205" s="203"/>
      <c r="K1205" s="95"/>
      <c r="L1205" s="94"/>
      <c r="M1205" s="94"/>
      <c r="N1205" s="94"/>
      <c r="O1205" s="170"/>
    </row>
    <row r="1206" spans="1:15">
      <c r="A1206" s="92"/>
      <c r="B1206" s="92"/>
      <c r="C1206" s="92"/>
      <c r="D1206" s="92"/>
      <c r="E1206" s="92"/>
      <c r="F1206" s="92"/>
      <c r="G1206" s="92"/>
      <c r="H1206" s="92"/>
      <c r="I1206" s="93"/>
      <c r="J1206" s="203"/>
      <c r="K1206" s="95"/>
      <c r="L1206" s="94"/>
      <c r="M1206" s="94"/>
      <c r="N1206" s="94"/>
      <c r="O1206" s="170"/>
    </row>
    <row r="1207" spans="1:15">
      <c r="A1207" s="92"/>
      <c r="B1207" s="92"/>
      <c r="C1207" s="92"/>
      <c r="D1207" s="92"/>
      <c r="E1207" s="92"/>
      <c r="F1207" s="92"/>
      <c r="G1207" s="92"/>
      <c r="H1207" s="92"/>
      <c r="I1207" s="93"/>
      <c r="J1207" s="203"/>
      <c r="K1207" s="95"/>
      <c r="L1207" s="94"/>
      <c r="M1207" s="94"/>
      <c r="N1207" s="94"/>
      <c r="O1207" s="170"/>
    </row>
    <row r="1208" spans="1:15">
      <c r="A1208" s="92"/>
      <c r="B1208" s="92"/>
      <c r="C1208" s="92"/>
      <c r="D1208" s="92"/>
      <c r="E1208" s="92"/>
      <c r="F1208" s="92"/>
      <c r="G1208" s="92"/>
      <c r="H1208" s="92"/>
      <c r="I1208" s="93"/>
      <c r="J1208" s="203"/>
      <c r="K1208" s="95"/>
      <c r="L1208" s="94"/>
      <c r="M1208" s="94"/>
      <c r="N1208" s="94"/>
      <c r="O1208" s="170"/>
    </row>
    <row r="1209" spans="1:15">
      <c r="A1209" s="92"/>
      <c r="B1209" s="92"/>
      <c r="C1209" s="92"/>
      <c r="D1209" s="92"/>
      <c r="E1209" s="92"/>
      <c r="F1209" s="92"/>
      <c r="G1209" s="92"/>
      <c r="H1209" s="92"/>
      <c r="I1209" s="93"/>
      <c r="J1209" s="203"/>
      <c r="K1209" s="95"/>
      <c r="L1209" s="94"/>
      <c r="M1209" s="94"/>
      <c r="N1209" s="94"/>
      <c r="O1209" s="170"/>
    </row>
    <row r="1210" spans="1:15">
      <c r="A1210" s="92"/>
      <c r="B1210" s="92"/>
      <c r="C1210" s="92"/>
      <c r="D1210" s="92"/>
      <c r="E1210" s="92"/>
      <c r="F1210" s="92"/>
      <c r="G1210" s="92"/>
      <c r="H1210" s="92"/>
      <c r="I1210" s="93"/>
      <c r="J1210" s="203"/>
      <c r="K1210" s="95"/>
      <c r="L1210" s="94"/>
      <c r="M1210" s="94"/>
      <c r="N1210" s="94"/>
      <c r="O1210" s="170"/>
    </row>
    <row r="1211" spans="1:15">
      <c r="A1211" s="92"/>
      <c r="B1211" s="92"/>
      <c r="C1211" s="92"/>
      <c r="D1211" s="92"/>
      <c r="E1211" s="92"/>
      <c r="F1211" s="92"/>
      <c r="G1211" s="92"/>
      <c r="H1211" s="92"/>
      <c r="I1211" s="93"/>
      <c r="J1211" s="203"/>
      <c r="K1211" s="95"/>
      <c r="L1211" s="94"/>
      <c r="M1211" s="94"/>
      <c r="N1211" s="94"/>
      <c r="O1211" s="170"/>
    </row>
    <row r="1212" spans="1:15">
      <c r="A1212" s="92"/>
      <c r="B1212" s="92"/>
      <c r="C1212" s="92"/>
      <c r="D1212" s="92"/>
      <c r="E1212" s="92"/>
      <c r="F1212" s="92"/>
      <c r="G1212" s="92"/>
      <c r="H1212" s="92"/>
      <c r="I1212" s="93"/>
      <c r="J1212" s="203"/>
      <c r="K1212" s="95"/>
      <c r="L1212" s="94"/>
      <c r="M1212" s="94"/>
      <c r="N1212" s="94"/>
      <c r="O1212" s="170"/>
    </row>
    <row r="1213" spans="1:15">
      <c r="A1213" s="92"/>
      <c r="B1213" s="92"/>
      <c r="C1213" s="92"/>
      <c r="D1213" s="92"/>
      <c r="E1213" s="92"/>
      <c r="F1213" s="92"/>
      <c r="G1213" s="92"/>
      <c r="H1213" s="92"/>
      <c r="I1213" s="93"/>
      <c r="J1213" s="203"/>
      <c r="K1213" s="95"/>
      <c r="L1213" s="94"/>
      <c r="M1213" s="94"/>
      <c r="N1213" s="94"/>
      <c r="O1213" s="170"/>
    </row>
    <row r="1214" spans="1:15">
      <c r="A1214" s="92"/>
      <c r="B1214" s="92"/>
      <c r="C1214" s="92"/>
      <c r="D1214" s="92"/>
      <c r="E1214" s="92"/>
      <c r="F1214" s="92"/>
      <c r="G1214" s="92"/>
      <c r="H1214" s="92"/>
      <c r="I1214" s="93"/>
      <c r="J1214" s="203"/>
      <c r="K1214" s="95"/>
      <c r="L1214" s="94"/>
      <c r="M1214" s="94"/>
      <c r="N1214" s="94"/>
      <c r="O1214" s="170"/>
    </row>
    <row r="1215" spans="1:15">
      <c r="A1215" s="92"/>
      <c r="B1215" s="92"/>
      <c r="C1215" s="92"/>
      <c r="D1215" s="92"/>
      <c r="E1215" s="92"/>
      <c r="F1215" s="92"/>
      <c r="G1215" s="92"/>
      <c r="H1215" s="92"/>
      <c r="I1215" s="93"/>
      <c r="J1215" s="203"/>
      <c r="K1215" s="95"/>
      <c r="L1215" s="94"/>
      <c r="M1215" s="94"/>
      <c r="N1215" s="94"/>
      <c r="O1215" s="170"/>
    </row>
    <row r="1216" spans="1:15">
      <c r="A1216" s="92"/>
      <c r="B1216" s="92"/>
      <c r="C1216" s="92"/>
      <c r="D1216" s="92"/>
      <c r="E1216" s="92"/>
      <c r="F1216" s="92"/>
      <c r="G1216" s="92"/>
      <c r="H1216" s="92"/>
      <c r="I1216" s="93"/>
      <c r="J1216" s="203"/>
      <c r="K1216" s="95"/>
      <c r="L1216" s="94"/>
      <c r="M1216" s="94"/>
      <c r="N1216" s="94"/>
      <c r="O1216" s="170"/>
    </row>
    <row r="1217" spans="1:15">
      <c r="A1217" s="92"/>
      <c r="B1217" s="92"/>
      <c r="C1217" s="92"/>
      <c r="D1217" s="92"/>
      <c r="E1217" s="92"/>
      <c r="F1217" s="92"/>
      <c r="G1217" s="92"/>
      <c r="H1217" s="92"/>
      <c r="I1217" s="93"/>
      <c r="J1217" s="203"/>
      <c r="K1217" s="95"/>
      <c r="L1217" s="94"/>
      <c r="M1217" s="94"/>
      <c r="N1217" s="94"/>
      <c r="O1217" s="170"/>
    </row>
    <row r="1218" spans="1:15">
      <c r="A1218" s="92"/>
      <c r="B1218" s="92"/>
      <c r="C1218" s="92"/>
      <c r="D1218" s="92"/>
      <c r="E1218" s="92"/>
      <c r="F1218" s="92"/>
      <c r="G1218" s="92"/>
      <c r="H1218" s="92"/>
      <c r="I1218" s="93"/>
      <c r="J1218" s="203"/>
      <c r="K1218" s="95"/>
      <c r="L1218" s="94"/>
      <c r="M1218" s="94"/>
      <c r="N1218" s="94"/>
      <c r="O1218" s="170"/>
    </row>
    <row r="1219" spans="1:15">
      <c r="A1219" s="92"/>
      <c r="B1219" s="92"/>
      <c r="C1219" s="92"/>
      <c r="D1219" s="92"/>
      <c r="E1219" s="92"/>
      <c r="F1219" s="92"/>
      <c r="G1219" s="92"/>
      <c r="H1219" s="92"/>
      <c r="I1219" s="93"/>
      <c r="J1219" s="203"/>
      <c r="K1219" s="95"/>
      <c r="L1219" s="94"/>
      <c r="M1219" s="94"/>
      <c r="N1219" s="94"/>
      <c r="O1219" s="170"/>
    </row>
    <row r="1220" spans="1:15">
      <c r="A1220" s="92"/>
      <c r="B1220" s="92"/>
      <c r="C1220" s="92"/>
      <c r="D1220" s="92"/>
      <c r="E1220" s="92"/>
      <c r="F1220" s="92"/>
      <c r="G1220" s="92"/>
      <c r="H1220" s="92"/>
      <c r="I1220" s="93"/>
      <c r="J1220" s="203"/>
      <c r="K1220" s="95"/>
      <c r="L1220" s="94"/>
      <c r="M1220" s="94"/>
      <c r="N1220" s="94"/>
      <c r="O1220" s="170"/>
    </row>
    <row r="1221" spans="1:15">
      <c r="A1221" s="92"/>
      <c r="B1221" s="92"/>
      <c r="C1221" s="92"/>
      <c r="D1221" s="92"/>
      <c r="E1221" s="92"/>
      <c r="F1221" s="92"/>
      <c r="G1221" s="92"/>
      <c r="H1221" s="92"/>
      <c r="I1221" s="93"/>
      <c r="J1221" s="203"/>
      <c r="K1221" s="95"/>
      <c r="L1221" s="94"/>
      <c r="M1221" s="94"/>
      <c r="N1221" s="94"/>
      <c r="O1221" s="170"/>
    </row>
    <row r="1222" spans="1:15">
      <c r="A1222" s="92"/>
      <c r="B1222" s="92"/>
      <c r="C1222" s="92"/>
      <c r="D1222" s="92"/>
      <c r="E1222" s="92"/>
      <c r="F1222" s="92"/>
      <c r="G1222" s="92"/>
      <c r="H1222" s="92"/>
      <c r="I1222" s="93"/>
      <c r="J1222" s="203"/>
      <c r="K1222" s="95"/>
      <c r="L1222" s="94"/>
      <c r="M1222" s="94"/>
      <c r="N1222" s="94"/>
      <c r="O1222" s="170"/>
    </row>
    <row r="1223" spans="1:15">
      <c r="A1223" s="92"/>
      <c r="B1223" s="92"/>
      <c r="C1223" s="92"/>
      <c r="D1223" s="92"/>
      <c r="E1223" s="92"/>
      <c r="F1223" s="92"/>
      <c r="G1223" s="92"/>
      <c r="H1223" s="92"/>
      <c r="I1223" s="93"/>
      <c r="J1223" s="203"/>
      <c r="K1223" s="95"/>
      <c r="L1223" s="94"/>
      <c r="M1223" s="94"/>
      <c r="N1223" s="94"/>
      <c r="O1223" s="170"/>
    </row>
    <row r="1224" spans="1:15">
      <c r="A1224" s="92"/>
      <c r="B1224" s="92"/>
      <c r="C1224" s="92"/>
      <c r="D1224" s="92"/>
      <c r="E1224" s="92"/>
      <c r="F1224" s="92"/>
      <c r="G1224" s="92"/>
      <c r="H1224" s="92"/>
      <c r="I1224" s="93"/>
      <c r="J1224" s="203"/>
      <c r="K1224" s="95"/>
      <c r="L1224" s="94"/>
      <c r="M1224" s="94"/>
      <c r="N1224" s="94"/>
      <c r="O1224" s="170"/>
    </row>
    <row r="1225" spans="1:15">
      <c r="A1225" s="92"/>
      <c r="B1225" s="92"/>
      <c r="C1225" s="92"/>
      <c r="D1225" s="92"/>
      <c r="E1225" s="92"/>
      <c r="F1225" s="92"/>
      <c r="G1225" s="92"/>
      <c r="H1225" s="92"/>
      <c r="I1225" s="93"/>
      <c r="J1225" s="203"/>
      <c r="K1225" s="95"/>
      <c r="L1225" s="94"/>
      <c r="M1225" s="94"/>
      <c r="N1225" s="94"/>
      <c r="O1225" s="170"/>
    </row>
    <row r="1226" spans="1:15">
      <c r="A1226" s="92"/>
      <c r="B1226" s="92"/>
      <c r="C1226" s="92"/>
      <c r="D1226" s="92"/>
      <c r="E1226" s="92"/>
      <c r="F1226" s="92"/>
      <c r="G1226" s="92"/>
      <c r="H1226" s="92"/>
      <c r="I1226" s="93"/>
      <c r="J1226" s="203"/>
      <c r="K1226" s="95"/>
      <c r="L1226" s="94"/>
      <c r="M1226" s="94"/>
      <c r="N1226" s="94"/>
      <c r="O1226" s="170"/>
    </row>
    <row r="1227" spans="1:15">
      <c r="A1227" s="92"/>
      <c r="B1227" s="92"/>
      <c r="C1227" s="92"/>
      <c r="D1227" s="92"/>
      <c r="E1227" s="92"/>
      <c r="F1227" s="92"/>
      <c r="G1227" s="92"/>
      <c r="H1227" s="92"/>
      <c r="I1227" s="93"/>
      <c r="J1227" s="203"/>
      <c r="K1227" s="95"/>
      <c r="L1227" s="94"/>
      <c r="M1227" s="94"/>
      <c r="N1227" s="94"/>
      <c r="O1227" s="170"/>
    </row>
    <row r="1228" spans="1:15">
      <c r="A1228" s="92"/>
      <c r="B1228" s="92"/>
      <c r="C1228" s="92"/>
      <c r="D1228" s="92"/>
      <c r="E1228" s="92"/>
      <c r="F1228" s="92"/>
      <c r="G1228" s="92"/>
      <c r="H1228" s="92"/>
      <c r="I1228" s="93"/>
      <c r="J1228" s="203"/>
      <c r="K1228" s="95"/>
      <c r="L1228" s="94"/>
      <c r="M1228" s="94"/>
      <c r="N1228" s="94"/>
      <c r="O1228" s="170"/>
    </row>
    <row r="1229" spans="1:15">
      <c r="A1229" s="92"/>
      <c r="B1229" s="92"/>
      <c r="C1229" s="92"/>
      <c r="D1229" s="92"/>
      <c r="E1229" s="92"/>
      <c r="F1229" s="92"/>
      <c r="G1229" s="92"/>
      <c r="H1229" s="92"/>
      <c r="I1229" s="93"/>
      <c r="J1229" s="203"/>
      <c r="K1229" s="95"/>
      <c r="L1229" s="94"/>
      <c r="M1229" s="94"/>
      <c r="N1229" s="94"/>
      <c r="O1229" s="170"/>
    </row>
    <row r="1230" spans="1:15">
      <c r="A1230" s="92"/>
      <c r="B1230" s="92"/>
      <c r="C1230" s="92"/>
      <c r="D1230" s="92"/>
      <c r="E1230" s="92"/>
      <c r="F1230" s="92"/>
      <c r="G1230" s="92"/>
      <c r="H1230" s="92"/>
      <c r="I1230" s="93"/>
      <c r="J1230" s="203"/>
      <c r="K1230" s="95"/>
      <c r="L1230" s="94"/>
      <c r="M1230" s="94"/>
      <c r="N1230" s="94"/>
      <c r="O1230" s="170"/>
    </row>
    <row r="1231" spans="1:15">
      <c r="A1231" s="92"/>
      <c r="B1231" s="92"/>
      <c r="C1231" s="92"/>
      <c r="D1231" s="92"/>
      <c r="E1231" s="92"/>
      <c r="F1231" s="92"/>
      <c r="G1231" s="92"/>
      <c r="H1231" s="92"/>
      <c r="I1231" s="93"/>
      <c r="J1231" s="203"/>
      <c r="K1231" s="95"/>
      <c r="L1231" s="94"/>
      <c r="M1231" s="94"/>
      <c r="N1231" s="94"/>
      <c r="O1231" s="170"/>
    </row>
    <row r="1232" spans="1:15">
      <c r="A1232" s="92"/>
      <c r="B1232" s="92"/>
      <c r="C1232" s="92"/>
      <c r="D1232" s="92"/>
      <c r="E1232" s="92"/>
      <c r="F1232" s="92"/>
      <c r="G1232" s="92"/>
      <c r="H1232" s="92"/>
      <c r="I1232" s="93"/>
      <c r="J1232" s="203"/>
      <c r="K1232" s="95"/>
      <c r="L1232" s="94"/>
      <c r="M1232" s="94"/>
      <c r="N1232" s="94"/>
      <c r="O1232" s="170"/>
    </row>
    <row r="1233" spans="1:15">
      <c r="A1233" s="92"/>
      <c r="B1233" s="92"/>
      <c r="C1233" s="92"/>
      <c r="D1233" s="92"/>
      <c r="E1233" s="92"/>
      <c r="F1233" s="92"/>
      <c r="G1233" s="92"/>
      <c r="H1233" s="92"/>
      <c r="I1233" s="93"/>
      <c r="J1233" s="203"/>
      <c r="K1233" s="95"/>
      <c r="L1233" s="94"/>
      <c r="M1233" s="94"/>
      <c r="N1233" s="94"/>
      <c r="O1233" s="170"/>
    </row>
    <row r="1234" spans="1:15">
      <c r="A1234" s="92"/>
      <c r="B1234" s="92"/>
      <c r="C1234" s="92"/>
      <c r="D1234" s="92"/>
      <c r="E1234" s="92"/>
      <c r="F1234" s="92"/>
      <c r="G1234" s="92"/>
      <c r="H1234" s="92"/>
      <c r="I1234" s="93"/>
      <c r="J1234" s="203"/>
      <c r="K1234" s="95"/>
      <c r="L1234" s="94"/>
      <c r="M1234" s="94"/>
      <c r="N1234" s="94"/>
      <c r="O1234" s="170"/>
    </row>
    <row r="1235" spans="1:15">
      <c r="A1235" s="92"/>
      <c r="B1235" s="92"/>
      <c r="C1235" s="92"/>
      <c r="D1235" s="92"/>
      <c r="E1235" s="92"/>
      <c r="F1235" s="92"/>
      <c r="G1235" s="92"/>
      <c r="H1235" s="92"/>
      <c r="I1235" s="93"/>
      <c r="J1235" s="203"/>
      <c r="K1235" s="95"/>
      <c r="L1235" s="94"/>
      <c r="M1235" s="94"/>
      <c r="N1235" s="94"/>
      <c r="O1235" s="170"/>
    </row>
    <row r="1236" spans="1:15">
      <c r="A1236" s="92"/>
      <c r="B1236" s="92"/>
      <c r="C1236" s="92"/>
      <c r="D1236" s="92"/>
      <c r="E1236" s="92"/>
      <c r="F1236" s="92"/>
      <c r="G1236" s="92"/>
      <c r="H1236" s="92"/>
      <c r="I1236" s="93"/>
      <c r="J1236" s="203"/>
      <c r="K1236" s="95"/>
      <c r="L1236" s="94"/>
      <c r="M1236" s="94"/>
      <c r="N1236" s="94"/>
      <c r="O1236" s="170"/>
    </row>
    <row r="1237" spans="1:15">
      <c r="A1237" s="92"/>
      <c r="B1237" s="92"/>
      <c r="C1237" s="92"/>
      <c r="D1237" s="92"/>
      <c r="E1237" s="92"/>
      <c r="F1237" s="92"/>
      <c r="G1237" s="92"/>
      <c r="H1237" s="92"/>
      <c r="I1237" s="93"/>
      <c r="J1237" s="203"/>
      <c r="K1237" s="95"/>
      <c r="L1237" s="94"/>
      <c r="M1237" s="94"/>
      <c r="N1237" s="94"/>
      <c r="O1237" s="170"/>
    </row>
    <row r="1238" spans="1:15">
      <c r="A1238" s="92"/>
      <c r="B1238" s="92"/>
      <c r="C1238" s="92"/>
      <c r="D1238" s="92"/>
      <c r="E1238" s="92"/>
      <c r="F1238" s="92"/>
      <c r="G1238" s="92"/>
      <c r="H1238" s="92"/>
      <c r="I1238" s="93"/>
      <c r="J1238" s="203"/>
      <c r="K1238" s="95"/>
      <c r="L1238" s="94"/>
      <c r="M1238" s="94"/>
      <c r="N1238" s="94"/>
      <c r="O1238" s="170"/>
    </row>
    <row r="1239" spans="1:15">
      <c r="A1239" s="92"/>
      <c r="B1239" s="92"/>
      <c r="C1239" s="92"/>
      <c r="D1239" s="92"/>
      <c r="E1239" s="92"/>
      <c r="F1239" s="92"/>
      <c r="G1239" s="92"/>
      <c r="H1239" s="92"/>
      <c r="I1239" s="93"/>
      <c r="J1239" s="203"/>
      <c r="K1239" s="95"/>
      <c r="L1239" s="94"/>
      <c r="M1239" s="94"/>
      <c r="N1239" s="94"/>
      <c r="O1239" s="170"/>
    </row>
    <row r="1240" spans="1:15">
      <c r="A1240" s="92"/>
      <c r="B1240" s="92"/>
      <c r="C1240" s="92"/>
      <c r="D1240" s="92"/>
      <c r="E1240" s="92"/>
      <c r="F1240" s="92"/>
      <c r="G1240" s="92"/>
      <c r="H1240" s="92"/>
      <c r="I1240" s="93"/>
      <c r="J1240" s="203"/>
      <c r="K1240" s="95"/>
      <c r="L1240" s="94"/>
      <c r="M1240" s="94"/>
      <c r="N1240" s="94"/>
      <c r="O1240" s="170"/>
    </row>
    <row r="1241" spans="1:15">
      <c r="A1241" s="92"/>
      <c r="B1241" s="92"/>
      <c r="C1241" s="92"/>
      <c r="D1241" s="92"/>
      <c r="E1241" s="92"/>
      <c r="F1241" s="92"/>
      <c r="G1241" s="92"/>
      <c r="H1241" s="92"/>
      <c r="I1241" s="93"/>
      <c r="J1241" s="203"/>
      <c r="K1241" s="95"/>
      <c r="L1241" s="94"/>
      <c r="M1241" s="94"/>
      <c r="N1241" s="94"/>
      <c r="O1241" s="170"/>
    </row>
    <row r="1242" spans="1:15">
      <c r="A1242" s="92"/>
      <c r="B1242" s="92"/>
      <c r="C1242" s="92"/>
      <c r="D1242" s="92"/>
      <c r="E1242" s="92"/>
      <c r="F1242" s="92"/>
      <c r="G1242" s="92"/>
      <c r="H1242" s="92"/>
      <c r="I1242" s="93"/>
      <c r="J1242" s="203"/>
      <c r="K1242" s="95"/>
      <c r="L1242" s="94"/>
      <c r="M1242" s="94"/>
      <c r="N1242" s="94"/>
      <c r="O1242" s="170"/>
    </row>
    <row r="1243" spans="1:15">
      <c r="A1243" s="92"/>
      <c r="B1243" s="92"/>
      <c r="C1243" s="92"/>
      <c r="D1243" s="92"/>
      <c r="E1243" s="92"/>
      <c r="F1243" s="92"/>
      <c r="G1243" s="92"/>
      <c r="H1243" s="92"/>
      <c r="I1243" s="93"/>
      <c r="J1243" s="203"/>
      <c r="K1243" s="95"/>
      <c r="L1243" s="94"/>
      <c r="M1243" s="94"/>
      <c r="N1243" s="94"/>
      <c r="O1243" s="170"/>
    </row>
    <row r="1244" spans="1:15">
      <c r="A1244" s="92"/>
      <c r="B1244" s="92"/>
      <c r="C1244" s="92"/>
      <c r="D1244" s="92"/>
      <c r="E1244" s="92"/>
      <c r="F1244" s="92"/>
      <c r="G1244" s="92"/>
      <c r="H1244" s="92"/>
      <c r="I1244" s="93"/>
      <c r="J1244" s="203"/>
      <c r="K1244" s="95"/>
      <c r="L1244" s="94"/>
      <c r="M1244" s="94"/>
      <c r="N1244" s="94"/>
      <c r="O1244" s="170"/>
    </row>
    <row r="1245" spans="1:15">
      <c r="A1245" s="92"/>
      <c r="B1245" s="92"/>
      <c r="C1245" s="92"/>
      <c r="D1245" s="92"/>
      <c r="E1245" s="92"/>
      <c r="F1245" s="92"/>
      <c r="G1245" s="92"/>
      <c r="H1245" s="92"/>
      <c r="I1245" s="93"/>
      <c r="J1245" s="203"/>
      <c r="K1245" s="95"/>
      <c r="L1245" s="94"/>
      <c r="M1245" s="94"/>
      <c r="N1245" s="94"/>
      <c r="O1245" s="170"/>
    </row>
    <row r="1246" spans="1:15">
      <c r="A1246" s="92"/>
      <c r="B1246" s="92"/>
      <c r="C1246" s="92"/>
      <c r="D1246" s="92"/>
      <c r="E1246" s="92"/>
      <c r="F1246" s="92"/>
      <c r="G1246" s="92"/>
      <c r="H1246" s="92"/>
      <c r="I1246" s="93"/>
      <c r="J1246" s="203"/>
      <c r="K1246" s="95"/>
      <c r="L1246" s="94"/>
      <c r="M1246" s="94"/>
      <c r="N1246" s="94"/>
      <c r="O1246" s="170"/>
    </row>
    <row r="1247" spans="1:15">
      <c r="A1247" s="92"/>
      <c r="B1247" s="92"/>
      <c r="C1247" s="92"/>
      <c r="D1247" s="92"/>
      <c r="E1247" s="92"/>
      <c r="F1247" s="92"/>
      <c r="G1247" s="92"/>
      <c r="H1247" s="92"/>
      <c r="I1247" s="93"/>
      <c r="J1247" s="203"/>
      <c r="K1247" s="95"/>
      <c r="L1247" s="94"/>
      <c r="M1247" s="94"/>
      <c r="N1247" s="94"/>
      <c r="O1247" s="170"/>
    </row>
    <row r="1248" spans="1:15">
      <c r="A1248" s="92"/>
      <c r="B1248" s="92"/>
      <c r="C1248" s="92"/>
      <c r="D1248" s="92"/>
      <c r="E1248" s="92"/>
      <c r="F1248" s="92"/>
      <c r="G1248" s="92"/>
      <c r="H1248" s="92"/>
      <c r="I1248" s="93"/>
      <c r="J1248" s="203"/>
      <c r="K1248" s="95"/>
      <c r="L1248" s="94"/>
      <c r="M1248" s="94"/>
      <c r="N1248" s="94"/>
      <c r="O1248" s="170"/>
    </row>
    <row r="1249" spans="1:15">
      <c r="A1249" s="92"/>
      <c r="B1249" s="92"/>
      <c r="C1249" s="92"/>
      <c r="D1249" s="92"/>
      <c r="E1249" s="92"/>
      <c r="F1249" s="92"/>
      <c r="G1249" s="92"/>
      <c r="H1249" s="92"/>
      <c r="I1249" s="93"/>
      <c r="J1249" s="203"/>
      <c r="K1249" s="95"/>
      <c r="L1249" s="94"/>
      <c r="M1249" s="94"/>
      <c r="N1249" s="94"/>
      <c r="O1249" s="170"/>
    </row>
    <row r="1250" spans="1:15">
      <c r="A1250" s="92"/>
      <c r="B1250" s="92"/>
      <c r="C1250" s="92"/>
      <c r="D1250" s="92"/>
      <c r="E1250" s="92"/>
      <c r="F1250" s="92"/>
      <c r="G1250" s="92"/>
      <c r="H1250" s="92"/>
      <c r="I1250" s="93"/>
      <c r="J1250" s="203"/>
      <c r="K1250" s="95"/>
      <c r="L1250" s="94"/>
      <c r="M1250" s="94"/>
      <c r="N1250" s="94"/>
      <c r="O1250" s="170"/>
    </row>
    <row r="1251" spans="1:15">
      <c r="A1251" s="92"/>
      <c r="B1251" s="92"/>
      <c r="C1251" s="92"/>
      <c r="D1251" s="92"/>
      <c r="E1251" s="92"/>
      <c r="F1251" s="92"/>
      <c r="G1251" s="92"/>
      <c r="H1251" s="92"/>
      <c r="I1251" s="93"/>
      <c r="J1251" s="203"/>
      <c r="K1251" s="95"/>
      <c r="L1251" s="94"/>
      <c r="M1251" s="94"/>
      <c r="N1251" s="94"/>
      <c r="O1251" s="170"/>
    </row>
    <row r="1252" spans="1:15">
      <c r="A1252" s="92"/>
      <c r="B1252" s="92"/>
      <c r="C1252" s="92"/>
      <c r="D1252" s="92"/>
      <c r="E1252" s="92"/>
      <c r="F1252" s="92"/>
      <c r="G1252" s="92"/>
      <c r="H1252" s="92"/>
      <c r="I1252" s="93"/>
      <c r="J1252" s="203"/>
      <c r="K1252" s="95"/>
      <c r="L1252" s="94"/>
      <c r="M1252" s="94"/>
      <c r="N1252" s="94"/>
      <c r="O1252" s="170"/>
    </row>
    <row r="1253" spans="1:15">
      <c r="A1253" s="92"/>
      <c r="B1253" s="92"/>
      <c r="C1253" s="92"/>
      <c r="D1253" s="92"/>
      <c r="E1253" s="92"/>
      <c r="F1253" s="92"/>
      <c r="G1253" s="92"/>
      <c r="H1253" s="92"/>
      <c r="I1253" s="93"/>
      <c r="J1253" s="203"/>
      <c r="K1253" s="95"/>
      <c r="L1253" s="94"/>
      <c r="M1253" s="94"/>
      <c r="N1253" s="94"/>
      <c r="O1253" s="170"/>
    </row>
    <row r="1254" spans="1:15">
      <c r="A1254" s="92"/>
      <c r="B1254" s="92"/>
      <c r="C1254" s="92"/>
      <c r="D1254" s="92"/>
      <c r="E1254" s="92"/>
      <c r="F1254" s="92"/>
      <c r="G1254" s="92"/>
      <c r="H1254" s="92"/>
      <c r="I1254" s="93"/>
      <c r="J1254" s="203"/>
      <c r="K1254" s="95"/>
      <c r="L1254" s="94"/>
      <c r="M1254" s="94"/>
      <c r="N1254" s="94"/>
      <c r="O1254" s="170"/>
    </row>
    <row r="1255" spans="1:15">
      <c r="A1255" s="92"/>
      <c r="B1255" s="92"/>
      <c r="C1255" s="92"/>
      <c r="D1255" s="92"/>
      <c r="E1255" s="92"/>
      <c r="F1255" s="92"/>
      <c r="G1255" s="92"/>
      <c r="H1255" s="92"/>
      <c r="I1255" s="93"/>
      <c r="J1255" s="203"/>
      <c r="K1255" s="95"/>
      <c r="L1255" s="94"/>
      <c r="M1255" s="94"/>
      <c r="N1255" s="94"/>
      <c r="O1255" s="170"/>
    </row>
    <row r="1256" spans="1:15">
      <c r="A1256" s="92"/>
      <c r="B1256" s="92"/>
      <c r="C1256" s="92"/>
      <c r="D1256" s="92"/>
      <c r="E1256" s="92"/>
      <c r="F1256" s="92"/>
      <c r="G1256" s="92"/>
      <c r="H1256" s="92"/>
      <c r="I1256" s="93"/>
      <c r="J1256" s="203"/>
      <c r="K1256" s="95"/>
      <c r="L1256" s="94"/>
      <c r="M1256" s="94"/>
      <c r="N1256" s="94"/>
      <c r="O1256" s="170"/>
    </row>
    <row r="1257" spans="1:15">
      <c r="A1257" s="92"/>
      <c r="B1257" s="92"/>
      <c r="C1257" s="92"/>
      <c r="D1257" s="92"/>
      <c r="E1257" s="92"/>
      <c r="F1257" s="92"/>
      <c r="G1257" s="92"/>
      <c r="H1257" s="92"/>
      <c r="I1257" s="93"/>
      <c r="J1257" s="203"/>
      <c r="K1257" s="95"/>
      <c r="L1257" s="94"/>
      <c r="M1257" s="94"/>
      <c r="N1257" s="94"/>
      <c r="O1257" s="170"/>
    </row>
    <row r="1258" spans="1:15">
      <c r="A1258" s="92"/>
      <c r="B1258" s="92"/>
      <c r="C1258" s="92"/>
      <c r="D1258" s="92"/>
      <c r="E1258" s="92"/>
      <c r="F1258" s="92"/>
      <c r="G1258" s="92"/>
      <c r="H1258" s="92"/>
      <c r="I1258" s="93"/>
      <c r="J1258" s="203"/>
      <c r="K1258" s="95"/>
      <c r="L1258" s="94"/>
      <c r="M1258" s="94"/>
      <c r="N1258" s="94"/>
      <c r="O1258" s="170"/>
    </row>
    <row r="1259" spans="1:15">
      <c r="A1259" s="92"/>
      <c r="B1259" s="92"/>
      <c r="C1259" s="92"/>
      <c r="D1259" s="92"/>
      <c r="E1259" s="92"/>
      <c r="F1259" s="92"/>
      <c r="G1259" s="92"/>
      <c r="H1259" s="92"/>
      <c r="I1259" s="93"/>
      <c r="J1259" s="203"/>
      <c r="K1259" s="95"/>
      <c r="L1259" s="94"/>
      <c r="M1259" s="94"/>
      <c r="N1259" s="94"/>
      <c r="O1259" s="170"/>
    </row>
    <row r="1260" spans="1:15">
      <c r="A1260" s="92"/>
      <c r="B1260" s="92"/>
      <c r="C1260" s="92"/>
      <c r="D1260" s="92"/>
      <c r="E1260" s="92"/>
      <c r="F1260" s="92"/>
      <c r="G1260" s="92"/>
      <c r="H1260" s="92"/>
      <c r="I1260" s="93"/>
      <c r="J1260" s="203"/>
      <c r="K1260" s="95"/>
      <c r="L1260" s="94"/>
      <c r="M1260" s="94"/>
      <c r="N1260" s="94"/>
      <c r="O1260" s="170"/>
    </row>
    <row r="1261" spans="1:15">
      <c r="A1261" s="92"/>
      <c r="B1261" s="92"/>
      <c r="C1261" s="92"/>
      <c r="D1261" s="92"/>
      <c r="E1261" s="92"/>
      <c r="F1261" s="92"/>
      <c r="G1261" s="92"/>
      <c r="H1261" s="92"/>
      <c r="I1261" s="93"/>
      <c r="J1261" s="203"/>
      <c r="K1261" s="95"/>
      <c r="L1261" s="94"/>
      <c r="M1261" s="94"/>
      <c r="N1261" s="94"/>
      <c r="O1261" s="170"/>
    </row>
    <row r="1262" spans="1:15">
      <c r="A1262" s="92"/>
      <c r="B1262" s="92"/>
      <c r="C1262" s="92"/>
      <c r="D1262" s="92"/>
      <c r="E1262" s="92"/>
      <c r="F1262" s="92"/>
      <c r="G1262" s="92"/>
      <c r="H1262" s="92"/>
      <c r="I1262" s="93"/>
      <c r="J1262" s="203"/>
      <c r="K1262" s="95"/>
      <c r="L1262" s="94"/>
      <c r="M1262" s="94"/>
      <c r="N1262" s="94"/>
      <c r="O1262" s="170"/>
    </row>
    <row r="1263" spans="1:15">
      <c r="A1263" s="92"/>
      <c r="B1263" s="92"/>
      <c r="C1263" s="92"/>
      <c r="D1263" s="92"/>
      <c r="E1263" s="92"/>
      <c r="F1263" s="92"/>
      <c r="G1263" s="92"/>
      <c r="H1263" s="92"/>
      <c r="I1263" s="93"/>
      <c r="J1263" s="203"/>
      <c r="K1263" s="95"/>
      <c r="L1263" s="94"/>
      <c r="M1263" s="94"/>
      <c r="N1263" s="94"/>
      <c r="O1263" s="170"/>
    </row>
    <row r="1264" spans="1:15">
      <c r="A1264" s="92"/>
      <c r="B1264" s="92"/>
      <c r="C1264" s="92"/>
      <c r="D1264" s="92"/>
      <c r="E1264" s="92"/>
      <c r="F1264" s="92"/>
      <c r="G1264" s="92"/>
      <c r="H1264" s="92"/>
      <c r="I1264" s="93"/>
      <c r="J1264" s="203"/>
      <c r="K1264" s="95"/>
      <c r="L1264" s="94"/>
      <c r="M1264" s="94"/>
      <c r="N1264" s="94"/>
      <c r="O1264" s="170"/>
    </row>
    <row r="1265" spans="1:15">
      <c r="A1265" s="92"/>
      <c r="B1265" s="92"/>
      <c r="C1265" s="92"/>
      <c r="D1265" s="92"/>
      <c r="E1265" s="92"/>
      <c r="F1265" s="92"/>
      <c r="G1265" s="92"/>
      <c r="H1265" s="92"/>
      <c r="I1265" s="93"/>
      <c r="J1265" s="203"/>
      <c r="K1265" s="95"/>
      <c r="L1265" s="94"/>
      <c r="M1265" s="94"/>
      <c r="N1265" s="94"/>
      <c r="O1265" s="170"/>
    </row>
    <row r="1266" spans="1:15">
      <c r="A1266" s="92"/>
      <c r="B1266" s="92"/>
      <c r="C1266" s="92"/>
      <c r="D1266" s="92"/>
      <c r="E1266" s="92"/>
      <c r="F1266" s="92"/>
      <c r="G1266" s="92"/>
      <c r="H1266" s="92"/>
      <c r="I1266" s="93"/>
      <c r="J1266" s="203"/>
      <c r="K1266" s="95"/>
      <c r="L1266" s="94"/>
      <c r="M1266" s="94"/>
      <c r="N1266" s="94"/>
      <c r="O1266" s="170"/>
    </row>
    <row r="1267" spans="1:15">
      <c r="A1267" s="92"/>
      <c r="B1267" s="92"/>
      <c r="C1267" s="92"/>
      <c r="D1267" s="92"/>
      <c r="E1267" s="92"/>
      <c r="F1267" s="92"/>
      <c r="G1267" s="92"/>
      <c r="H1267" s="92"/>
      <c r="I1267" s="93"/>
      <c r="J1267" s="203"/>
      <c r="K1267" s="95"/>
      <c r="L1267" s="94"/>
      <c r="M1267" s="94"/>
      <c r="N1267" s="94"/>
      <c r="O1267" s="170"/>
    </row>
    <row r="1268" spans="1:15">
      <c r="A1268" s="92"/>
      <c r="B1268" s="92"/>
      <c r="C1268" s="92"/>
      <c r="D1268" s="92"/>
      <c r="E1268" s="92"/>
      <c r="F1268" s="92"/>
      <c r="G1268" s="92"/>
      <c r="H1268" s="92"/>
      <c r="I1268" s="93"/>
      <c r="J1268" s="203"/>
      <c r="K1268" s="95"/>
      <c r="L1268" s="94"/>
      <c r="M1268" s="94"/>
      <c r="N1268" s="94"/>
      <c r="O1268" s="170"/>
    </row>
    <row r="1269" spans="1:15">
      <c r="A1269" s="92"/>
      <c r="B1269" s="92"/>
      <c r="C1269" s="92"/>
      <c r="D1269" s="92"/>
      <c r="E1269" s="92"/>
      <c r="F1269" s="92"/>
      <c r="G1269" s="92"/>
      <c r="H1269" s="92"/>
      <c r="I1269" s="93"/>
      <c r="J1269" s="203"/>
      <c r="K1269" s="95"/>
      <c r="L1269" s="94"/>
      <c r="M1269" s="94"/>
      <c r="N1269" s="94"/>
      <c r="O1269" s="170"/>
    </row>
    <row r="1270" spans="1:15">
      <c r="A1270" s="92"/>
      <c r="B1270" s="92"/>
      <c r="C1270" s="92"/>
      <c r="D1270" s="92"/>
      <c r="E1270" s="92"/>
      <c r="F1270" s="92"/>
      <c r="G1270" s="92"/>
      <c r="H1270" s="92"/>
      <c r="I1270" s="93"/>
      <c r="J1270" s="203"/>
      <c r="K1270" s="95"/>
      <c r="L1270" s="94"/>
      <c r="M1270" s="94"/>
      <c r="N1270" s="94"/>
      <c r="O1270" s="170"/>
    </row>
  </sheetData>
  <autoFilter ref="A3:X1201" xr:uid="{00000000-0001-0000-0400-000000000000}"/>
  <mergeCells count="1">
    <mergeCell ref="A1:M1"/>
  </mergeCells>
  <conditionalFormatting sqref="J4:J1671">
    <cfRule type="expression" dxfId="8" priority="1">
      <formula>AND(COUNTA($L4,$M4,$N4)&gt;0,$J4&lt;&gt;SUM($L4:$N4))</formula>
    </cfRule>
  </conditionalFormatting>
  <conditionalFormatting sqref="K4:K19343">
    <cfRule type="expression" dxfId="7" priority="5">
      <formula>AND($I4&lt;&gt;"",LEN(TRIM($K4))=0)</formula>
    </cfRule>
  </conditionalFormatting>
  <conditionalFormatting sqref="O4:O1671">
    <cfRule type="expression" dxfId="6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1671" xr:uid="{790BD39E-0DEE-40A6-B6BD-DD3DA9E53654}">
      <formula1>OR($O4&lt;&gt;"",AND(COUNTA($L4,$M4,$N4)=0,COUNTA($J4)=0))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R4:R27 U4:U27 K4:K1671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abSelected="1" topLeftCell="A37" workbookViewId="0">
      <selection activeCell="G58" sqref="G58"/>
    </sheetView>
  </sheetViews>
  <sheetFormatPr defaultColWidth="8.85546875" defaultRowHeight="14.4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5" customHeight="1">
      <c r="A1" s="299" t="s">
        <v>301</v>
      </c>
      <c r="B1" s="299"/>
      <c r="C1" s="299"/>
      <c r="D1" s="299"/>
      <c r="E1" s="299"/>
    </row>
    <row r="2" spans="1:5" ht="20.100000000000001" customHeight="1">
      <c r="A2" s="289" t="s">
        <v>302</v>
      </c>
      <c r="B2" s="289"/>
      <c r="C2" s="289"/>
      <c r="D2" s="289"/>
      <c r="E2" s="289"/>
    </row>
    <row r="3" spans="1:5" ht="26.1" customHeight="1">
      <c r="A3" s="31" t="s">
        <v>303</v>
      </c>
      <c r="B3" s="31" t="s">
        <v>304</v>
      </c>
      <c r="C3" s="31" t="s">
        <v>305</v>
      </c>
      <c r="D3" s="31" t="s">
        <v>306</v>
      </c>
      <c r="E3" s="31" t="s">
        <v>307</v>
      </c>
    </row>
    <row r="4" spans="1:5" ht="20.100000000000001" customHeight="1">
      <c r="A4" s="300" t="s">
        <v>308</v>
      </c>
      <c r="B4" s="300"/>
      <c r="C4" s="300"/>
      <c r="D4" s="300"/>
      <c r="E4" s="300"/>
    </row>
    <row r="5" spans="1:5" ht="15.95" customHeight="1">
      <c r="A5" s="107" t="s">
        <v>309</v>
      </c>
      <c r="B5" s="23">
        <v>575000</v>
      </c>
      <c r="C5" s="23">
        <f>IFERROR('3a. Økonomirapport 201'!$W4,0)</f>
        <v>0</v>
      </c>
      <c r="D5" s="110" t="s">
        <v>310</v>
      </c>
      <c r="E5" s="111" t="s">
        <v>311</v>
      </c>
    </row>
    <row r="6" spans="1:5" ht="15.95" customHeight="1">
      <c r="A6" s="107" t="s">
        <v>312</v>
      </c>
      <c r="B6" s="23">
        <f>IFERROR('3a. Økonomirapport 201'!V5,0)</f>
        <v>0</v>
      </c>
      <c r="C6" s="23">
        <f>IFERROR('3a. Økonomirapport 201'!W5,0)</f>
        <v>0</v>
      </c>
      <c r="D6" s="110" t="s">
        <v>313</v>
      </c>
      <c r="E6" s="111" t="s">
        <v>314</v>
      </c>
    </row>
    <row r="7" spans="1:5" ht="15.95" customHeight="1">
      <c r="A7" s="107" t="s">
        <v>202</v>
      </c>
      <c r="B7" s="23">
        <f>IFERROR('3a. Økonomirapport 201'!V6,0)</f>
        <v>0</v>
      </c>
      <c r="C7" s="23">
        <f>IFERROR('3a. Økonomirapport 201'!W6,0)</f>
        <v>0</v>
      </c>
      <c r="D7" s="110" t="s">
        <v>315</v>
      </c>
      <c r="E7" s="111"/>
    </row>
    <row r="8" spans="1:5" ht="15.95" customHeight="1">
      <c r="A8" s="107" t="s">
        <v>316</v>
      </c>
      <c r="B8" s="23">
        <f>IFERROR('3a. Økonomirapport 201'!V7,0)</f>
        <v>0</v>
      </c>
      <c r="C8" s="23">
        <f>IFERROR('3a. Økonomirapport 201'!W7,0)</f>
        <v>0</v>
      </c>
      <c r="D8" s="151"/>
      <c r="E8" s="111"/>
    </row>
    <row r="9" spans="1:5" ht="15.95" customHeight="1">
      <c r="A9" s="107" t="s">
        <v>317</v>
      </c>
      <c r="B9" s="23">
        <f>IFERROR('3a. Økonomirapport 201'!V8,0)</f>
        <v>0</v>
      </c>
      <c r="C9" s="23">
        <f>IFERROR('3a. Økonomirapport 201'!W8,0)</f>
        <v>0</v>
      </c>
      <c r="D9" s="110" t="s">
        <v>318</v>
      </c>
      <c r="E9" s="111"/>
    </row>
    <row r="10" spans="1:5" ht="15.95" customHeight="1">
      <c r="A10" s="107" t="s">
        <v>319</v>
      </c>
      <c r="B10" s="23">
        <f>IFERROR('3a. Økonomirapport 201'!V9,0)</f>
        <v>0</v>
      </c>
      <c r="C10" s="23">
        <f>IFERROR('3a. Økonomirapport 201'!W9,0)</f>
        <v>0</v>
      </c>
      <c r="D10" s="110" t="s">
        <v>320</v>
      </c>
      <c r="E10" s="111"/>
    </row>
    <row r="11" spans="1:5" ht="15.95" customHeight="1">
      <c r="A11" s="107" t="s">
        <v>321</v>
      </c>
      <c r="B11" s="23">
        <f>IFERROR('3a. Økonomirapport 201'!V10,0)</f>
        <v>0</v>
      </c>
      <c r="C11" s="23">
        <f>IFERROR('3a. Økonomirapport 201'!W10,0)</f>
        <v>0</v>
      </c>
      <c r="D11" s="110" t="s">
        <v>322</v>
      </c>
      <c r="E11" s="111"/>
    </row>
    <row r="12" spans="1:5" ht="15.95" customHeight="1">
      <c r="A12" s="107" t="s">
        <v>323</v>
      </c>
      <c r="B12" s="23">
        <f>IFERROR('3a. Økonomirapport 201'!V11,0)</f>
        <v>0</v>
      </c>
      <c r="C12" s="23">
        <f>IFERROR('3a. Økonomirapport 201'!W11,0)</f>
        <v>0</v>
      </c>
      <c r="D12" s="110" t="s">
        <v>324</v>
      </c>
      <c r="E12" s="111"/>
    </row>
    <row r="13" spans="1:5" ht="15.95" customHeight="1">
      <c r="A13" s="107" t="s">
        <v>325</v>
      </c>
      <c r="B13" s="23">
        <f>IFERROR('3a. Økonomirapport 201'!V12,0)</f>
        <v>0</v>
      </c>
      <c r="C13" s="23">
        <f>IFERROR('3a. Økonomirapport 201'!W12,0)</f>
        <v>0</v>
      </c>
      <c r="D13" s="110" t="s">
        <v>326</v>
      </c>
      <c r="E13" s="111"/>
    </row>
    <row r="14" spans="1:5" ht="21.95" customHeight="1" thickBot="1">
      <c r="A14" s="32" t="s">
        <v>327</v>
      </c>
      <c r="B14" s="33">
        <f>SUM(B5:B13)</f>
        <v>575000</v>
      </c>
      <c r="C14" s="33">
        <f>SUM(C5:C13)</f>
        <v>0</v>
      </c>
      <c r="D14" s="34"/>
      <c r="E14" s="34"/>
    </row>
    <row r="15" spans="1:5" ht="20.100000000000001" customHeight="1">
      <c r="A15" s="301" t="s">
        <v>328</v>
      </c>
      <c r="B15" s="301"/>
      <c r="C15" s="301"/>
      <c r="D15" s="301"/>
      <c r="E15" s="301"/>
    </row>
    <row r="16" spans="1:5" ht="15.95" customHeight="1">
      <c r="A16" s="108" t="s">
        <v>329</v>
      </c>
      <c r="B16" s="23">
        <v>150000</v>
      </c>
      <c r="C16" s="23">
        <f>IFERROR('3b. Økonomirapport 221'!$W$4,0)</f>
        <v>0</v>
      </c>
      <c r="D16" s="110" t="s">
        <v>310</v>
      </c>
      <c r="E16" s="111" t="s">
        <v>330</v>
      </c>
    </row>
    <row r="17" spans="1:5" ht="15.95" customHeight="1">
      <c r="A17" s="107" t="s">
        <v>312</v>
      </c>
      <c r="B17" s="23">
        <f>IFERROR('3b. Økonomirapport 221'!V5,0)</f>
        <v>0</v>
      </c>
      <c r="C17" s="23">
        <f>IFERROR('3b. Økonomirapport 221'!W6,0)</f>
        <v>0</v>
      </c>
      <c r="D17" s="110" t="s">
        <v>313</v>
      </c>
      <c r="E17" s="111"/>
    </row>
    <row r="18" spans="1:5" ht="15.95" customHeight="1">
      <c r="A18" s="107" t="s">
        <v>202</v>
      </c>
      <c r="B18" s="23">
        <f>IFERROR('3b. Økonomirapport 221'!V6,0)</f>
        <v>0</v>
      </c>
      <c r="C18" s="23">
        <f>IFERROR('3b. Økonomirapport 221'!W7,0)</f>
        <v>0</v>
      </c>
      <c r="D18" s="110" t="s">
        <v>315</v>
      </c>
      <c r="E18" s="111"/>
    </row>
    <row r="19" spans="1:5" ht="15.95" customHeight="1">
      <c r="A19" s="107" t="s">
        <v>316</v>
      </c>
      <c r="B19" s="23">
        <f>IFERROR(-(B17*(1+'0. Oppsett'!$C$11)),0)</f>
        <v>0</v>
      </c>
      <c r="C19" s="23">
        <f>IFERROR(-(C17*(1+'0. Oppsett'!$C$11)),0)</f>
        <v>0</v>
      </c>
      <c r="D19" s="110"/>
      <c r="E19" s="111"/>
    </row>
    <row r="20" spans="1:5" ht="15.95" customHeight="1">
      <c r="A20" s="107" t="s">
        <v>317</v>
      </c>
      <c r="B20" s="23">
        <v>121439</v>
      </c>
      <c r="C20" s="23">
        <f>IFERROR('3b. Økonomirapport 221'!W8,0)</f>
        <v>0</v>
      </c>
      <c r="D20" s="110" t="s">
        <v>318</v>
      </c>
      <c r="E20" s="111" t="s">
        <v>331</v>
      </c>
    </row>
    <row r="21" spans="1:5" ht="15.95" customHeight="1">
      <c r="A21" s="107" t="s">
        <v>319</v>
      </c>
      <c r="B21" s="23">
        <f>IFERROR('3b. Økonomirapport 221'!V8,0)</f>
        <v>0</v>
      </c>
      <c r="C21" s="23">
        <f>IFERROR('3b. Økonomirapport 221'!W9,0)</f>
        <v>0</v>
      </c>
      <c r="D21" s="110" t="s">
        <v>320</v>
      </c>
      <c r="E21" s="111"/>
    </row>
    <row r="22" spans="1:5" ht="15.95" customHeight="1">
      <c r="A22" s="107" t="s">
        <v>321</v>
      </c>
      <c r="B22" s="23">
        <f>IFERROR('3b. Økonomirapport 221'!V9,0)</f>
        <v>0</v>
      </c>
      <c r="C22" s="23">
        <f>IFERROR('3b. Økonomirapport 221'!W10,0)</f>
        <v>0</v>
      </c>
      <c r="D22" s="110" t="s">
        <v>322</v>
      </c>
      <c r="E22" s="111"/>
    </row>
    <row r="23" spans="1:5" ht="15.95" customHeight="1">
      <c r="A23" s="107" t="s">
        <v>323</v>
      </c>
      <c r="B23" s="23">
        <f>IFERROR('3b. Økonomirapport 221'!V10,0)</f>
        <v>0</v>
      </c>
      <c r="C23" s="23">
        <f>IFERROR('3b. Økonomirapport 221'!W11,0)</f>
        <v>0</v>
      </c>
      <c r="D23" s="110" t="s">
        <v>324</v>
      </c>
      <c r="E23" s="111"/>
    </row>
    <row r="24" spans="1:5" ht="15.95" customHeight="1">
      <c r="A24" s="107" t="s">
        <v>332</v>
      </c>
      <c r="B24" s="26">
        <v>0</v>
      </c>
      <c r="C24" s="26">
        <v>1</v>
      </c>
      <c r="D24" s="110" t="s">
        <v>333</v>
      </c>
      <c r="E24" s="111" t="s">
        <v>334</v>
      </c>
    </row>
    <row r="25" spans="1:5" ht="21.95" customHeight="1" thickBot="1">
      <c r="A25" s="32" t="s">
        <v>335</v>
      </c>
      <c r="B25" s="33">
        <f>SUM(B16:B24)</f>
        <v>271439</v>
      </c>
      <c r="C25" s="33">
        <f>SUM(C16:C24)</f>
        <v>1</v>
      </c>
      <c r="D25" s="34"/>
      <c r="E25" s="34"/>
    </row>
    <row r="26" spans="1:5" ht="20.100000000000001" customHeight="1">
      <c r="A26" s="301" t="s">
        <v>336</v>
      </c>
      <c r="B26" s="301"/>
      <c r="C26" s="301"/>
      <c r="D26" s="301"/>
      <c r="E26" s="301"/>
    </row>
    <row r="27" spans="1:5" ht="15.95" customHeight="1">
      <c r="A27" s="107" t="s">
        <v>337</v>
      </c>
      <c r="B27" s="26">
        <v>833600</v>
      </c>
      <c r="C27" s="26"/>
      <c r="D27" s="110"/>
      <c r="E27" s="111" t="s">
        <v>338</v>
      </c>
    </row>
    <row r="28" spans="1:5" ht="15.95" customHeight="1">
      <c r="A28" s="107" t="s">
        <v>339</v>
      </c>
      <c r="B28" s="26">
        <v>0</v>
      </c>
      <c r="C28" s="26"/>
      <c r="D28" s="110"/>
      <c r="E28" s="111" t="s">
        <v>334</v>
      </c>
    </row>
    <row r="29" spans="1:5" ht="15.95" customHeight="1">
      <c r="A29" s="107" t="s">
        <v>340</v>
      </c>
      <c r="B29" s="26">
        <v>107116</v>
      </c>
      <c r="C29" s="26"/>
      <c r="D29" s="110"/>
      <c r="E29" s="111" t="s">
        <v>341</v>
      </c>
    </row>
    <row r="30" spans="1:5" ht="15.95" customHeight="1">
      <c r="A30" s="107" t="s">
        <v>342</v>
      </c>
      <c r="B30" s="26">
        <v>0</v>
      </c>
      <c r="C30" s="26"/>
      <c r="D30" s="110"/>
      <c r="E30" s="111" t="s">
        <v>334</v>
      </c>
    </row>
    <row r="31" spans="1:5" ht="15.95" customHeight="1">
      <c r="A31" s="107" t="s">
        <v>343</v>
      </c>
      <c r="B31" s="26">
        <v>0</v>
      </c>
      <c r="C31" s="26"/>
      <c r="D31" s="110"/>
      <c r="E31" s="111" t="s">
        <v>334</v>
      </c>
    </row>
    <row r="32" spans="1:5" ht="15.95" customHeight="1">
      <c r="A32" s="107" t="s">
        <v>344</v>
      </c>
      <c r="B32" s="26">
        <v>0</v>
      </c>
      <c r="C32" s="26"/>
      <c r="D32" s="110"/>
      <c r="E32" s="111" t="s">
        <v>334</v>
      </c>
    </row>
    <row r="33" spans="1:5" ht="21.95" customHeight="1" thickBot="1">
      <c r="A33" s="113" t="s">
        <v>345</v>
      </c>
      <c r="B33" s="114">
        <f>IFERROR(SUM(B27,B28,B29,B30,B31,B32),0)</f>
        <v>940716</v>
      </c>
      <c r="C33" s="150"/>
      <c r="D33" s="115"/>
      <c r="E33" s="115"/>
    </row>
    <row r="34" spans="1:5" ht="21.95" customHeight="1">
      <c r="A34" s="116" t="s">
        <v>346</v>
      </c>
      <c r="B34" s="117">
        <f>IFERROR(B14+B25+B33,0)</f>
        <v>1787155</v>
      </c>
      <c r="C34" s="117">
        <f>IFERROR(C14+C25+C33,0)</f>
        <v>1</v>
      </c>
      <c r="D34" s="118"/>
      <c r="E34" s="118"/>
    </row>
    <row r="35" spans="1:5" ht="15.95" customHeight="1">
      <c r="A35" s="119" t="s">
        <v>347</v>
      </c>
      <c r="B35" s="120">
        <f>IFERROR(B34*'0. Oppsett'!$C$12,0)</f>
        <v>83996.285000000003</v>
      </c>
      <c r="C35" s="120">
        <f>IFERROR(C34*'0. Oppsett'!$C$12,0)</f>
        <v>4.7E-2</v>
      </c>
      <c r="D35" s="121">
        <f>'0. Oppsett'!$C$12</f>
        <v>4.7E-2</v>
      </c>
      <c r="E35" s="118"/>
    </row>
    <row r="36" spans="1:5" ht="21.95" customHeight="1">
      <c r="A36" s="116" t="s">
        <v>348</v>
      </c>
      <c r="B36" s="117">
        <f>IFERROR(B34+B35,0)</f>
        <v>1871151.2849999999</v>
      </c>
      <c r="C36" s="117">
        <f>IFERROR(C34+C35,0)</f>
        <v>1.0469999999999999</v>
      </c>
      <c r="D36" s="118"/>
      <c r="E36" s="118"/>
    </row>
    <row r="37" spans="1:5" ht="21.95" customHeight="1">
      <c r="A37" s="123" t="s">
        <v>349</v>
      </c>
      <c r="B37" s="124">
        <f>$B$36*(1+'0. Oppsett'!$C$13)</f>
        <v>1936641.5799749997</v>
      </c>
      <c r="C37" s="125" t="s">
        <v>350</v>
      </c>
      <c r="D37" s="118"/>
      <c r="E37" s="118"/>
    </row>
    <row r="38" spans="1:5" ht="21.95" customHeight="1">
      <c r="A38" s="123" t="s">
        <v>351</v>
      </c>
      <c r="B38" s="124">
        <f>$B$37*(1+'0. Oppsett'!$C$14)</f>
        <v>2002487.3936941498</v>
      </c>
      <c r="C38" s="125" t="s">
        <v>352</v>
      </c>
      <c r="D38" s="118"/>
      <c r="E38" s="118"/>
    </row>
    <row r="39" spans="1:5" ht="20.100000000000001" customHeight="1"/>
    <row r="40" spans="1:5" ht="15.95" customHeight="1">
      <c r="A40" s="298" t="s">
        <v>353</v>
      </c>
      <c r="B40" s="298"/>
      <c r="C40" s="298"/>
      <c r="D40" s="298"/>
      <c r="E40" s="298"/>
    </row>
    <row r="41" spans="1:5" ht="15.95" customHeight="1">
      <c r="A41" s="113" t="s">
        <v>354</v>
      </c>
      <c r="B41" s="200">
        <f>'4. Selvkost og satser'!B41</f>
        <v>93.333333333333329</v>
      </c>
      <c r="C41" s="200"/>
      <c r="D41" s="140" t="s">
        <v>355</v>
      </c>
      <c r="E41" s="118" t="s">
        <v>356</v>
      </c>
    </row>
    <row r="42" spans="1:5" ht="15.6">
      <c r="A42" s="113" t="s">
        <v>357</v>
      </c>
      <c r="B42" s="200">
        <f>'4. Selvkost og satser'!B42</f>
        <v>154.24444444444444</v>
      </c>
      <c r="C42" s="200"/>
      <c r="D42" s="118"/>
      <c r="E42" s="118" t="s">
        <v>356</v>
      </c>
    </row>
    <row r="43" spans="1:5" ht="20.100000000000001" customHeight="1">
      <c r="A43" s="119" t="s">
        <v>358</v>
      </c>
      <c r="B43" s="148">
        <f>IFERROR(B41*1.8+B42,0)</f>
        <v>322.24444444444441</v>
      </c>
      <c r="C43" s="148">
        <f>IFERROR(C41*1.8+C42,0)</f>
        <v>0</v>
      </c>
      <c r="D43" s="118"/>
      <c r="E43" s="118"/>
    </row>
    <row r="44" spans="1:5" ht="24" customHeight="1">
      <c r="A44" s="119" t="s">
        <v>359</v>
      </c>
      <c r="B44" s="149">
        <f>IFERROR(B41*1.8/B43,0)</f>
        <v>0.52134335563064627</v>
      </c>
      <c r="C44" s="149">
        <f>IFERROR(C41*1.8/C43,0)</f>
        <v>0</v>
      </c>
      <c r="D44" s="118"/>
      <c r="E44" s="118"/>
    </row>
    <row r="45" spans="1:5" ht="24" customHeight="1">
      <c r="A45" s="119" t="s">
        <v>360</v>
      </c>
      <c r="B45" s="149">
        <f>IFERROR(B42/B43,0)</f>
        <v>0.47865664436935385</v>
      </c>
      <c r="C45" s="149">
        <f>IFERROR(C42/C43,0)</f>
        <v>0</v>
      </c>
      <c r="D45" s="118"/>
      <c r="E45" s="118"/>
    </row>
    <row r="46" spans="1:5" ht="15.95" customHeight="1"/>
    <row r="47" spans="1:5" ht="15.95" customHeight="1">
      <c r="A47" s="298" t="s">
        <v>361</v>
      </c>
      <c r="B47" s="298"/>
      <c r="C47" s="298"/>
      <c r="D47" s="298"/>
      <c r="E47" s="298"/>
    </row>
    <row r="48" spans="1:5" ht="20.100000000000001" customHeight="1">
      <c r="A48" s="139" t="s">
        <v>362</v>
      </c>
      <c r="B48" s="120">
        <f>IFERROR(B36*B44,0)</f>
        <v>975512.28981449571</v>
      </c>
      <c r="C48" s="120">
        <f>IFERROR(C36*C44,0)</f>
        <v>0</v>
      </c>
      <c r="D48" s="140"/>
      <c r="E48" s="122"/>
    </row>
    <row r="49" spans="1:5" ht="15.95" customHeight="1">
      <c r="A49" s="139" t="s">
        <v>363</v>
      </c>
      <c r="B49" s="120">
        <f>IFERROR(B38*B45,0)</f>
        <v>958503.8962575749</v>
      </c>
      <c r="C49" s="120">
        <f>IFERROR(C36*C45,0)</f>
        <v>0</v>
      </c>
      <c r="D49" s="140"/>
      <c r="E49" s="122"/>
    </row>
    <row r="50" spans="1:5" ht="15.95" customHeight="1">
      <c r="A50" s="145"/>
      <c r="B50" s="146"/>
      <c r="C50" s="146"/>
      <c r="D50" s="147"/>
      <c r="E50" s="125"/>
    </row>
    <row r="51" spans="1:5" ht="15.95" customHeight="1">
      <c r="A51" s="145"/>
      <c r="B51" s="146"/>
      <c r="C51" s="146"/>
      <c r="D51" s="147"/>
      <c r="E51" s="125"/>
    </row>
    <row r="52" spans="1:5" ht="15.95" customHeight="1">
      <c r="B52" t="s">
        <v>364</v>
      </c>
      <c r="C52" t="s">
        <v>364</v>
      </c>
    </row>
    <row r="53" spans="1:5" ht="15.95" customHeight="1" thickBot="1">
      <c r="A53" s="38" t="s">
        <v>365</v>
      </c>
      <c r="B53" s="39">
        <f>IFERROR((B48)/B41,0)</f>
        <v>10451.917390869598</v>
      </c>
      <c r="C53" s="39">
        <f>IFERROR((C48)/C41,0)</f>
        <v>0</v>
      </c>
    </row>
    <row r="54" spans="1:5" ht="15.95" customHeight="1" thickBot="1">
      <c r="A54" s="38" t="s">
        <v>366</v>
      </c>
      <c r="B54" s="39">
        <f>IFERROR((B49)/B42,0)</f>
        <v>6214.1874847415174</v>
      </c>
      <c r="C54" s="39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5"/>
  <sheetViews>
    <sheetView showGridLines="0" topLeftCell="A35" workbookViewId="0">
      <selection activeCell="K49" sqref="K49"/>
    </sheetView>
  </sheetViews>
  <sheetFormatPr defaultColWidth="8.85546875" defaultRowHeight="14.45"/>
  <cols>
    <col min="1" max="1" width="57.42578125" customWidth="1"/>
    <col min="2" max="2" width="22" customWidth="1"/>
    <col min="3" max="3" width="22.140625" bestFit="1" customWidth="1"/>
    <col min="4" max="4" width="30" customWidth="1"/>
    <col min="11" max="11" width="39.85546875" bestFit="1" customWidth="1"/>
    <col min="12" max="12" width="32.140625" bestFit="1" customWidth="1"/>
    <col min="13" max="13" width="1.5703125" bestFit="1" customWidth="1"/>
    <col min="14" max="14" width="9.85546875" bestFit="1" customWidth="1"/>
  </cols>
  <sheetData>
    <row r="1" spans="1:7" ht="27.95" customHeight="1">
      <c r="A1" s="299" t="s">
        <v>367</v>
      </c>
      <c r="B1" s="327"/>
      <c r="C1" s="327"/>
      <c r="D1" s="327"/>
    </row>
    <row r="2" spans="1:7" ht="20.100000000000001" customHeight="1">
      <c r="A2" s="312" t="s">
        <v>302</v>
      </c>
      <c r="B2" s="327"/>
      <c r="C2" s="327"/>
      <c r="D2" s="327"/>
    </row>
    <row r="3" spans="1:7" ht="26.1" customHeight="1">
      <c r="A3" s="31" t="s">
        <v>303</v>
      </c>
      <c r="B3" s="31" t="s">
        <v>368</v>
      </c>
      <c r="C3" s="31" t="s">
        <v>306</v>
      </c>
      <c r="D3" s="31" t="s">
        <v>307</v>
      </c>
    </row>
    <row r="4" spans="1:7" ht="20.100000000000001" customHeight="1">
      <c r="A4" s="300" t="s">
        <v>308</v>
      </c>
      <c r="B4" s="327"/>
      <c r="C4" s="327"/>
      <c r="D4" s="327"/>
    </row>
    <row r="5" spans="1:7" ht="15.95" customHeight="1">
      <c r="A5" s="107" t="s">
        <v>309</v>
      </c>
      <c r="B5" s="109">
        <f>IFERROR('3a. Økonomirapport 201'!$S$4,0)</f>
        <v>39595358.470000044</v>
      </c>
      <c r="C5" s="110" t="s">
        <v>310</v>
      </c>
      <c r="D5" s="107"/>
      <c r="G5" t="s">
        <v>369</v>
      </c>
    </row>
    <row r="6" spans="1:7" ht="15.95" customHeight="1">
      <c r="A6" s="107" t="s">
        <v>312</v>
      </c>
      <c r="B6" s="109">
        <f>IFERROR('3a. Økonomirapport 201'!$S$5,0)</f>
        <v>9661879.7599999998</v>
      </c>
      <c r="C6" s="110" t="s">
        <v>313</v>
      </c>
      <c r="D6" s="107" t="s">
        <v>314</v>
      </c>
    </row>
    <row r="7" spans="1:7" ht="15.95" customHeight="1">
      <c r="A7" s="107" t="s">
        <v>202</v>
      </c>
      <c r="B7" s="109">
        <f>IFERROR('3a. Økonomirapport 201'!$S$6,0)</f>
        <v>5486354.5600000005</v>
      </c>
      <c r="C7" s="110" t="s">
        <v>315</v>
      </c>
      <c r="D7" s="107"/>
    </row>
    <row r="8" spans="1:7" ht="15.95" customHeight="1">
      <c r="A8" s="107" t="s">
        <v>316</v>
      </c>
      <c r="B8" s="109">
        <f>IFERROR(-(B6*(1+'0. Oppsett'!$C$11)),0)</f>
        <v>-11024204.806159999</v>
      </c>
      <c r="C8" s="110"/>
      <c r="D8" s="107"/>
    </row>
    <row r="9" spans="1:7" ht="15.95" customHeight="1">
      <c r="A9" s="107" t="s">
        <v>317</v>
      </c>
      <c r="B9" s="109">
        <f>IFERROR('3a. Økonomirapport 201'!$S$7,0)</f>
        <v>3817481.1199999996</v>
      </c>
      <c r="C9" s="110" t="s">
        <v>318</v>
      </c>
      <c r="D9" s="107"/>
    </row>
    <row r="10" spans="1:7" ht="15.95" customHeight="1">
      <c r="A10" s="107" t="s">
        <v>319</v>
      </c>
      <c r="B10" s="109">
        <f>IFERROR('3a. Økonomirapport 201'!$S$8,0)</f>
        <v>685062.64000000071</v>
      </c>
      <c r="C10" s="110" t="s">
        <v>320</v>
      </c>
      <c r="D10" s="107"/>
    </row>
    <row r="11" spans="1:7" ht="15.95" customHeight="1">
      <c r="A11" s="107" t="s">
        <v>321</v>
      </c>
      <c r="B11" s="109">
        <f>IFERROR('3a. Økonomirapport 201'!$S$9,0)</f>
        <v>-4068580</v>
      </c>
      <c r="C11" s="110" t="s">
        <v>322</v>
      </c>
      <c r="D11" s="107"/>
    </row>
    <row r="12" spans="1:7" ht="15.95" customHeight="1">
      <c r="A12" s="107" t="s">
        <v>323</v>
      </c>
      <c r="B12" s="109">
        <f>IFERROR('3a. Økonomirapport 201'!$S$10,0)</f>
        <v>-683427.89000000071</v>
      </c>
      <c r="C12" s="110" t="s">
        <v>324</v>
      </c>
      <c r="D12" s="107"/>
    </row>
    <row r="13" spans="1:7" ht="15.95" customHeight="1">
      <c r="A13" s="107" t="s">
        <v>370</v>
      </c>
      <c r="B13" s="109">
        <f>IFERROR('3a. Økonomirapport 201'!$S$12,0)</f>
        <v>-8455698.8400000036</v>
      </c>
      <c r="C13" s="110" t="s">
        <v>326</v>
      </c>
      <c r="D13" s="107"/>
    </row>
    <row r="14" spans="1:7" ht="21.95" customHeight="1">
      <c r="A14" s="126" t="s">
        <v>327</v>
      </c>
      <c r="B14" s="127">
        <f>SUM(B5:B13)</f>
        <v>35014225.013840042</v>
      </c>
      <c r="C14" s="128"/>
      <c r="D14" s="128"/>
    </row>
    <row r="15" spans="1:7" ht="20.100000000000001" customHeight="1">
      <c r="A15" s="301" t="s">
        <v>328</v>
      </c>
      <c r="B15" s="327"/>
      <c r="C15" s="327"/>
      <c r="D15" s="327"/>
    </row>
    <row r="16" spans="1:7" ht="15.95" customHeight="1">
      <c r="A16" s="108" t="s">
        <v>329</v>
      </c>
      <c r="B16" s="109">
        <f>IFERROR('3b. Økonomirapport 221'!$S$4,0)</f>
        <v>794500.75999999896</v>
      </c>
      <c r="C16" s="110" t="s">
        <v>310</v>
      </c>
      <c r="D16" s="111"/>
    </row>
    <row r="17" spans="1:4" ht="15.95" customHeight="1">
      <c r="A17" s="107" t="s">
        <v>312</v>
      </c>
      <c r="B17" s="109">
        <f>IFERROR('3b. Økonomirapport 221'!$S$5,0)</f>
        <v>253270.91999999998</v>
      </c>
      <c r="C17" s="110" t="s">
        <v>313</v>
      </c>
      <c r="D17" s="111"/>
    </row>
    <row r="18" spans="1:4" ht="15.95" customHeight="1">
      <c r="A18" s="107" t="s">
        <v>202</v>
      </c>
      <c r="B18" s="109">
        <f>IFERROR('3b. Økonomirapport 221'!$S$6,0)</f>
        <v>140855.68000000002</v>
      </c>
      <c r="C18" s="110" t="s">
        <v>315</v>
      </c>
      <c r="D18" s="111"/>
    </row>
    <row r="19" spans="1:4" ht="15.95" customHeight="1">
      <c r="A19" s="107" t="s">
        <v>316</v>
      </c>
      <c r="B19" s="109">
        <f>IFERROR(-(B17*(1+'0. Oppsett'!$C$11)),0)</f>
        <v>-288982.11971999996</v>
      </c>
      <c r="C19" s="110"/>
      <c r="D19" s="111"/>
    </row>
    <row r="20" spans="1:4" ht="15.95" customHeight="1">
      <c r="A20" s="107" t="s">
        <v>317</v>
      </c>
      <c r="B20" s="109">
        <f>IFERROR('3b. Økonomirapport 221'!$S$7,0)</f>
        <v>1636765.32</v>
      </c>
      <c r="C20" s="110" t="s">
        <v>318</v>
      </c>
      <c r="D20" s="111"/>
    </row>
    <row r="21" spans="1:4" ht="15.95" customHeight="1">
      <c r="A21" s="107" t="s">
        <v>319</v>
      </c>
      <c r="B21" s="109">
        <f>IFERROR('3b. Økonomirapport 221'!S8,0)</f>
        <v>331815.2899999998</v>
      </c>
      <c r="C21" s="110" t="s">
        <v>320</v>
      </c>
      <c r="D21" s="111"/>
    </row>
    <row r="22" spans="1:4" ht="15.95" customHeight="1">
      <c r="A22" s="107" t="s">
        <v>371</v>
      </c>
      <c r="B22" s="109">
        <f>IFERROR('3b. Økonomirapport 221'!S9,0)</f>
        <v>-42255.37</v>
      </c>
      <c r="C22" s="110" t="s">
        <v>322</v>
      </c>
      <c r="D22" s="111"/>
    </row>
    <row r="23" spans="1:4" ht="15.95" customHeight="1">
      <c r="A23" s="107" t="s">
        <v>323</v>
      </c>
      <c r="B23" s="109">
        <f>IFERROR('3b. Økonomirapport 221'!S10,0)</f>
        <v>-307565.28999999992</v>
      </c>
      <c r="C23" s="110" t="s">
        <v>324</v>
      </c>
      <c r="D23" s="111"/>
    </row>
    <row r="24" spans="1:4" ht="15.95" customHeight="1">
      <c r="A24" s="129" t="s">
        <v>332</v>
      </c>
      <c r="B24" s="130">
        <v>0</v>
      </c>
      <c r="C24" s="131" t="s">
        <v>333</v>
      </c>
      <c r="D24" s="288" t="s">
        <v>372</v>
      </c>
    </row>
    <row r="25" spans="1:4" ht="21.95" customHeight="1">
      <c r="A25" s="126" t="s">
        <v>335</v>
      </c>
      <c r="B25" s="127">
        <f>SUM(B16:B24)</f>
        <v>2518405.1902799988</v>
      </c>
      <c r="C25" s="128"/>
      <c r="D25" s="128"/>
    </row>
    <row r="26" spans="1:4" ht="20.100000000000001" customHeight="1">
      <c r="A26" s="301" t="s">
        <v>336</v>
      </c>
      <c r="B26" s="327"/>
      <c r="C26" s="327"/>
      <c r="D26" s="327"/>
    </row>
    <row r="27" spans="1:4" ht="15.95" customHeight="1">
      <c r="A27" s="107" t="s">
        <v>337</v>
      </c>
      <c r="B27" s="112">
        <v>0</v>
      </c>
      <c r="C27" s="110"/>
      <c r="D27" s="111" t="s">
        <v>372</v>
      </c>
    </row>
    <row r="28" spans="1:4" ht="15.95" customHeight="1">
      <c r="A28" s="107" t="s">
        <v>339</v>
      </c>
      <c r="B28" s="112">
        <v>0</v>
      </c>
      <c r="C28" s="110"/>
      <c r="D28" s="111" t="s">
        <v>372</v>
      </c>
    </row>
    <row r="29" spans="1:4" ht="15.95" customHeight="1">
      <c r="A29" s="107" t="s">
        <v>340</v>
      </c>
      <c r="B29" s="112">
        <v>0</v>
      </c>
      <c r="C29" s="110"/>
      <c r="D29" s="111" t="s">
        <v>372</v>
      </c>
    </row>
    <row r="30" spans="1:4" ht="15.95" customHeight="1">
      <c r="A30" s="107" t="s">
        <v>342</v>
      </c>
      <c r="B30" s="112">
        <v>0</v>
      </c>
      <c r="C30" s="110"/>
      <c r="D30" s="111" t="s">
        <v>372</v>
      </c>
    </row>
    <row r="31" spans="1:4" ht="15.95" customHeight="1">
      <c r="A31" s="107" t="s">
        <v>373</v>
      </c>
      <c r="B31" s="112">
        <v>0</v>
      </c>
      <c r="C31" s="110"/>
      <c r="D31" s="111" t="s">
        <v>372</v>
      </c>
    </row>
    <row r="32" spans="1:4" ht="15.95" customHeight="1">
      <c r="A32" s="107" t="s">
        <v>370</v>
      </c>
      <c r="B32" s="112">
        <v>0</v>
      </c>
      <c r="C32" s="110"/>
      <c r="D32" s="111" t="s">
        <v>372</v>
      </c>
    </row>
    <row r="33" spans="1:4" ht="21.95" customHeight="1">
      <c r="A33" s="126" t="s">
        <v>345</v>
      </c>
      <c r="B33" s="127">
        <f>IFERROR(SUM(B27,B28,B29,B30,B31,B32),0)</f>
        <v>0</v>
      </c>
      <c r="C33" s="128"/>
      <c r="D33" s="128"/>
    </row>
    <row r="34" spans="1:4" ht="21.95" customHeight="1">
      <c r="A34" s="132" t="s">
        <v>346</v>
      </c>
      <c r="B34" s="133">
        <f>IFERROR(B14+B25+B33,0)</f>
        <v>37532630.20412004</v>
      </c>
      <c r="C34" s="134"/>
      <c r="D34" s="134"/>
    </row>
    <row r="35" spans="1:4" ht="15.95" customHeight="1">
      <c r="A35" s="141" t="s">
        <v>347</v>
      </c>
      <c r="B35" s="142">
        <f>IFERROR(B34*'0. Oppsett'!$C$12,0)</f>
        <v>1764033.619593642</v>
      </c>
      <c r="C35" s="143">
        <f>'0. Oppsett'!$C$12</f>
        <v>4.7E-2</v>
      </c>
      <c r="D35" s="144"/>
    </row>
    <row r="36" spans="1:4" ht="21.95" customHeight="1">
      <c r="A36" s="135" t="s">
        <v>348</v>
      </c>
      <c r="B36" s="136">
        <f>IFERROR(B34+B35,0)</f>
        <v>39296663.823713683</v>
      </c>
      <c r="C36" s="137"/>
      <c r="D36" s="138"/>
    </row>
    <row r="37" spans="1:4" ht="21.95" customHeight="1">
      <c r="A37" s="123" t="s">
        <v>349</v>
      </c>
      <c r="B37" s="124">
        <f>$B$36*(1+'0. Oppsett'!$C$13)</f>
        <v>40672047.057543658</v>
      </c>
      <c r="C37" s="125" t="s">
        <v>350</v>
      </c>
      <c r="D37" s="118"/>
    </row>
    <row r="38" spans="1:4" ht="21.95" customHeight="1">
      <c r="A38" s="123" t="s">
        <v>351</v>
      </c>
      <c r="B38" s="124">
        <f>$B$37*(1+'0. Oppsett'!$C$14)</f>
        <v>42054896.65750014</v>
      </c>
      <c r="C38" s="125" t="s">
        <v>352</v>
      </c>
      <c r="D38" s="118"/>
    </row>
    <row r="39" spans="1:4" ht="20.100000000000001" customHeight="1"/>
    <row r="40" spans="1:4" ht="15.95" customHeight="1">
      <c r="A40" s="298" t="s">
        <v>374</v>
      </c>
      <c r="B40" s="327"/>
      <c r="C40" s="327"/>
      <c r="D40" s="327"/>
    </row>
    <row r="41" spans="1:4" ht="15.95" customHeight="1">
      <c r="A41" s="32" t="s">
        <v>354</v>
      </c>
      <c r="B41" s="291">
        <f>SUM('Komm bhg'!F244)</f>
        <v>93.333333333333329</v>
      </c>
      <c r="C41" s="35"/>
      <c r="D41" s="35"/>
    </row>
    <row r="42" spans="1:4">
      <c r="A42" s="32" t="s">
        <v>357</v>
      </c>
      <c r="B42" s="291">
        <f>SUM('Komm bhg'!L244)</f>
        <v>154.24444444444444</v>
      </c>
      <c r="C42" s="35"/>
      <c r="D42" s="35"/>
    </row>
    <row r="43" spans="1:4" ht="20.100000000000001" customHeight="1">
      <c r="A43" s="35" t="s">
        <v>358</v>
      </c>
      <c r="B43" s="36">
        <f>IFERROR(B41*1.8+B42,0)</f>
        <v>322.24444444444441</v>
      </c>
      <c r="C43" s="35"/>
      <c r="D43" s="35"/>
    </row>
    <row r="44" spans="1:4" ht="24" customHeight="1">
      <c r="A44" s="35" t="s">
        <v>359</v>
      </c>
      <c r="B44" s="37">
        <f>IFERROR(B41*1.8/B43,0)</f>
        <v>0.52134335563064627</v>
      </c>
      <c r="C44" s="35"/>
      <c r="D44" s="35"/>
    </row>
    <row r="45" spans="1:4" ht="24" customHeight="1">
      <c r="A45" s="35" t="s">
        <v>360</v>
      </c>
      <c r="B45" s="37">
        <f>IFERROR(B42/B43,0)</f>
        <v>0.47865664436935385</v>
      </c>
      <c r="C45" s="35"/>
      <c r="D45" s="35"/>
    </row>
    <row r="46" spans="1:4" ht="15.95" customHeight="1"/>
    <row r="47" spans="1:4" ht="15.95" customHeight="1">
      <c r="A47" s="298" t="s">
        <v>375</v>
      </c>
      <c r="B47" s="327"/>
      <c r="C47" s="327"/>
      <c r="D47" s="327"/>
    </row>
    <row r="48" spans="1:4" ht="15.95" customHeight="1">
      <c r="A48" s="139" t="s">
        <v>376</v>
      </c>
      <c r="B48" s="120">
        <f>IFERROR(B41*('0. Oppsett'!$C$15),0)</f>
        <v>1232000</v>
      </c>
      <c r="C48" s="140"/>
      <c r="D48" s="122"/>
    </row>
    <row r="49" spans="1:4">
      <c r="A49" s="139" t="s">
        <v>377</v>
      </c>
      <c r="B49" s="120">
        <f>IFERROR(B42*('0. Oppsett'!$C$15),0)</f>
        <v>2036026.6666666665</v>
      </c>
      <c r="C49" s="140"/>
      <c r="D49" s="122"/>
    </row>
    <row r="50" spans="1:4">
      <c r="A50" s="139" t="s">
        <v>378</v>
      </c>
      <c r="B50" s="120">
        <f>'3a. Økonomirapport 201'!$S$11*-1</f>
        <v>1036562.1100000001</v>
      </c>
      <c r="C50" s="140"/>
      <c r="D50" s="122"/>
    </row>
    <row r="51" spans="1:4" ht="20.100000000000001" customHeight="1">
      <c r="A51" s="139" t="s">
        <v>379</v>
      </c>
      <c r="B51" s="120">
        <f>IFERROR(B38*B44,0)</f>
        <v>21925040.944121171</v>
      </c>
      <c r="C51" s="140"/>
      <c r="D51" s="122"/>
    </row>
    <row r="52" spans="1:4" ht="15.95" customHeight="1">
      <c r="A52" s="139" t="s">
        <v>380</v>
      </c>
      <c r="B52" s="120">
        <f>IFERROR(B38*B45,0)</f>
        <v>20129855.713378973</v>
      </c>
      <c r="C52" s="140"/>
      <c r="D52" s="122"/>
    </row>
    <row r="53" spans="1:4" ht="15.95" customHeight="1"/>
    <row r="54" spans="1:4" ht="15.95" customHeight="1" thickBot="1">
      <c r="A54" s="38" t="s">
        <v>381</v>
      </c>
      <c r="B54" s="39">
        <f>IFERROR((($B$51-$B$48)+(-$B$50*($B$41/($B$41+$B$42))))/$B$41,0)</f>
        <v>217524.33895692934</v>
      </c>
    </row>
    <row r="55" spans="1:4" ht="15.95" customHeight="1" thickBot="1">
      <c r="A55" s="38" t="s">
        <v>382</v>
      </c>
      <c r="B55" s="39">
        <f>IFERROR((($B$52-$B$49)+(-$B$50*($B$42/($B$41+$B$42))))/$B$42,0)</f>
        <v>113119.38208016184</v>
      </c>
    </row>
  </sheetData>
  <mergeCells count="7">
    <mergeCell ref="A47:D47"/>
    <mergeCell ref="A2:D2"/>
    <mergeCell ref="A1:D1"/>
    <mergeCell ref="A15:D15"/>
    <mergeCell ref="A40:D40"/>
    <mergeCell ref="A4:D4"/>
    <mergeCell ref="A26:D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9379F77-A774-4617-ADA0-900F2E3D29CC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250A-7464-4CAF-A9C7-8CB05152F758}">
  <sheetPr>
    <pageSetUpPr fitToPage="1"/>
  </sheetPr>
  <dimension ref="A1:Z260"/>
  <sheetViews>
    <sheetView zoomScale="90" zoomScaleNormal="90" workbookViewId="0">
      <selection activeCell="E29" sqref="E29"/>
    </sheetView>
  </sheetViews>
  <sheetFormatPr defaultColWidth="11.42578125" defaultRowHeight="12.6"/>
  <cols>
    <col min="1" max="1" width="22.28515625" style="205" customWidth="1"/>
    <col min="2" max="5" width="11.28515625" style="205" customWidth="1"/>
    <col min="6" max="6" width="13.140625" style="205" customWidth="1"/>
    <col min="7" max="7" width="13.140625" style="205" bestFit="1" customWidth="1"/>
    <col min="8" max="8" width="13.28515625" style="205" customWidth="1"/>
    <col min="9" max="9" width="13.140625" style="205" bestFit="1" customWidth="1"/>
    <col min="10" max="10" width="11.7109375" style="205" customWidth="1"/>
    <col min="11" max="11" width="12.42578125" style="205" customWidth="1"/>
    <col min="12" max="12" width="11.28515625" style="205" customWidth="1"/>
    <col min="13" max="13" width="12.5703125" style="205" customWidth="1"/>
    <col min="14" max="15" width="11.28515625" style="205" customWidth="1"/>
    <col min="16" max="16" width="5.140625" style="205" customWidth="1"/>
    <col min="17" max="17" width="29.5703125" style="205" customWidth="1"/>
    <col min="18" max="18" width="7.42578125" style="205" customWidth="1"/>
    <col min="19" max="19" width="7" style="205" customWidth="1"/>
    <col min="20" max="21" width="11.42578125" style="205" hidden="1" customWidth="1"/>
    <col min="22" max="22" width="4.42578125" style="205" hidden="1" customWidth="1"/>
    <col min="23" max="23" width="12.42578125" style="205" hidden="1" customWidth="1"/>
    <col min="24" max="24" width="11.42578125" style="205" customWidth="1"/>
    <col min="25" max="256" width="10.85546875" style="205"/>
    <col min="257" max="257" width="22.28515625" style="205" customWidth="1"/>
    <col min="258" max="261" width="11.28515625" style="205" customWidth="1"/>
    <col min="262" max="262" width="13.140625" style="205" customWidth="1"/>
    <col min="263" max="263" width="13.140625" style="205" bestFit="1" customWidth="1"/>
    <col min="264" max="264" width="13.28515625" style="205" customWidth="1"/>
    <col min="265" max="265" width="13.140625" style="205" bestFit="1" customWidth="1"/>
    <col min="266" max="266" width="11.7109375" style="205" customWidth="1"/>
    <col min="267" max="267" width="12.42578125" style="205" customWidth="1"/>
    <col min="268" max="268" width="11.28515625" style="205" customWidth="1"/>
    <col min="269" max="269" width="12.5703125" style="205" customWidth="1"/>
    <col min="270" max="271" width="11.28515625" style="205" customWidth="1"/>
    <col min="272" max="272" width="5.140625" style="205" customWidth="1"/>
    <col min="273" max="273" width="29.5703125" style="205" customWidth="1"/>
    <col min="274" max="274" width="7.42578125" style="205" customWidth="1"/>
    <col min="275" max="275" width="7" style="205" customWidth="1"/>
    <col min="276" max="279" width="0" style="205" hidden="1" customWidth="1"/>
    <col min="280" max="280" width="11.42578125" style="205" customWidth="1"/>
    <col min="281" max="512" width="10.85546875" style="205"/>
    <col min="513" max="513" width="22.28515625" style="205" customWidth="1"/>
    <col min="514" max="517" width="11.28515625" style="205" customWidth="1"/>
    <col min="518" max="518" width="13.140625" style="205" customWidth="1"/>
    <col min="519" max="519" width="13.140625" style="205" bestFit="1" customWidth="1"/>
    <col min="520" max="520" width="13.28515625" style="205" customWidth="1"/>
    <col min="521" max="521" width="13.140625" style="205" bestFit="1" customWidth="1"/>
    <col min="522" max="522" width="11.7109375" style="205" customWidth="1"/>
    <col min="523" max="523" width="12.42578125" style="205" customWidth="1"/>
    <col min="524" max="524" width="11.28515625" style="205" customWidth="1"/>
    <col min="525" max="525" width="12.5703125" style="205" customWidth="1"/>
    <col min="526" max="527" width="11.28515625" style="205" customWidth="1"/>
    <col min="528" max="528" width="5.140625" style="205" customWidth="1"/>
    <col min="529" max="529" width="29.5703125" style="205" customWidth="1"/>
    <col min="530" max="530" width="7.42578125" style="205" customWidth="1"/>
    <col min="531" max="531" width="7" style="205" customWidth="1"/>
    <col min="532" max="535" width="0" style="205" hidden="1" customWidth="1"/>
    <col min="536" max="536" width="11.42578125" style="205" customWidth="1"/>
    <col min="537" max="768" width="10.85546875" style="205"/>
    <col min="769" max="769" width="22.28515625" style="205" customWidth="1"/>
    <col min="770" max="773" width="11.28515625" style="205" customWidth="1"/>
    <col min="774" max="774" width="13.140625" style="205" customWidth="1"/>
    <col min="775" max="775" width="13.140625" style="205" bestFit="1" customWidth="1"/>
    <col min="776" max="776" width="13.28515625" style="205" customWidth="1"/>
    <col min="777" max="777" width="13.140625" style="205" bestFit="1" customWidth="1"/>
    <col min="778" max="778" width="11.7109375" style="205" customWidth="1"/>
    <col min="779" max="779" width="12.42578125" style="205" customWidth="1"/>
    <col min="780" max="780" width="11.28515625" style="205" customWidth="1"/>
    <col min="781" max="781" width="12.5703125" style="205" customWidth="1"/>
    <col min="782" max="783" width="11.28515625" style="205" customWidth="1"/>
    <col min="784" max="784" width="5.140625" style="205" customWidth="1"/>
    <col min="785" max="785" width="29.5703125" style="205" customWidth="1"/>
    <col min="786" max="786" width="7.42578125" style="205" customWidth="1"/>
    <col min="787" max="787" width="7" style="205" customWidth="1"/>
    <col min="788" max="791" width="0" style="205" hidden="1" customWidth="1"/>
    <col min="792" max="792" width="11.42578125" style="205" customWidth="1"/>
    <col min="793" max="1024" width="10.85546875" style="205"/>
    <col min="1025" max="1025" width="22.28515625" style="205" customWidth="1"/>
    <col min="1026" max="1029" width="11.28515625" style="205" customWidth="1"/>
    <col min="1030" max="1030" width="13.140625" style="205" customWidth="1"/>
    <col min="1031" max="1031" width="13.140625" style="205" bestFit="1" customWidth="1"/>
    <col min="1032" max="1032" width="13.28515625" style="205" customWidth="1"/>
    <col min="1033" max="1033" width="13.140625" style="205" bestFit="1" customWidth="1"/>
    <col min="1034" max="1034" width="11.7109375" style="205" customWidth="1"/>
    <col min="1035" max="1035" width="12.42578125" style="205" customWidth="1"/>
    <col min="1036" max="1036" width="11.28515625" style="205" customWidth="1"/>
    <col min="1037" max="1037" width="12.5703125" style="205" customWidth="1"/>
    <col min="1038" max="1039" width="11.28515625" style="205" customWidth="1"/>
    <col min="1040" max="1040" width="5.140625" style="205" customWidth="1"/>
    <col min="1041" max="1041" width="29.5703125" style="205" customWidth="1"/>
    <col min="1042" max="1042" width="7.42578125" style="205" customWidth="1"/>
    <col min="1043" max="1043" width="7" style="205" customWidth="1"/>
    <col min="1044" max="1047" width="0" style="205" hidden="1" customWidth="1"/>
    <col min="1048" max="1048" width="11.42578125" style="205" customWidth="1"/>
    <col min="1049" max="1280" width="10.85546875" style="205"/>
    <col min="1281" max="1281" width="22.28515625" style="205" customWidth="1"/>
    <col min="1282" max="1285" width="11.28515625" style="205" customWidth="1"/>
    <col min="1286" max="1286" width="13.140625" style="205" customWidth="1"/>
    <col min="1287" max="1287" width="13.140625" style="205" bestFit="1" customWidth="1"/>
    <col min="1288" max="1288" width="13.28515625" style="205" customWidth="1"/>
    <col min="1289" max="1289" width="13.140625" style="205" bestFit="1" customWidth="1"/>
    <col min="1290" max="1290" width="11.7109375" style="205" customWidth="1"/>
    <col min="1291" max="1291" width="12.42578125" style="205" customWidth="1"/>
    <col min="1292" max="1292" width="11.28515625" style="205" customWidth="1"/>
    <col min="1293" max="1293" width="12.5703125" style="205" customWidth="1"/>
    <col min="1294" max="1295" width="11.28515625" style="205" customWidth="1"/>
    <col min="1296" max="1296" width="5.140625" style="205" customWidth="1"/>
    <col min="1297" max="1297" width="29.5703125" style="205" customWidth="1"/>
    <col min="1298" max="1298" width="7.42578125" style="205" customWidth="1"/>
    <col min="1299" max="1299" width="7" style="205" customWidth="1"/>
    <col min="1300" max="1303" width="0" style="205" hidden="1" customWidth="1"/>
    <col min="1304" max="1304" width="11.42578125" style="205" customWidth="1"/>
    <col min="1305" max="1536" width="10.85546875" style="205"/>
    <col min="1537" max="1537" width="22.28515625" style="205" customWidth="1"/>
    <col min="1538" max="1541" width="11.28515625" style="205" customWidth="1"/>
    <col min="1542" max="1542" width="13.140625" style="205" customWidth="1"/>
    <col min="1543" max="1543" width="13.140625" style="205" bestFit="1" customWidth="1"/>
    <col min="1544" max="1544" width="13.28515625" style="205" customWidth="1"/>
    <col min="1545" max="1545" width="13.140625" style="205" bestFit="1" customWidth="1"/>
    <col min="1546" max="1546" width="11.7109375" style="205" customWidth="1"/>
    <col min="1547" max="1547" width="12.42578125" style="205" customWidth="1"/>
    <col min="1548" max="1548" width="11.28515625" style="205" customWidth="1"/>
    <col min="1549" max="1549" width="12.5703125" style="205" customWidth="1"/>
    <col min="1550" max="1551" width="11.28515625" style="205" customWidth="1"/>
    <col min="1552" max="1552" width="5.140625" style="205" customWidth="1"/>
    <col min="1553" max="1553" width="29.5703125" style="205" customWidth="1"/>
    <col min="1554" max="1554" width="7.42578125" style="205" customWidth="1"/>
    <col min="1555" max="1555" width="7" style="205" customWidth="1"/>
    <col min="1556" max="1559" width="0" style="205" hidden="1" customWidth="1"/>
    <col min="1560" max="1560" width="11.42578125" style="205" customWidth="1"/>
    <col min="1561" max="1792" width="10.85546875" style="205"/>
    <col min="1793" max="1793" width="22.28515625" style="205" customWidth="1"/>
    <col min="1794" max="1797" width="11.28515625" style="205" customWidth="1"/>
    <col min="1798" max="1798" width="13.140625" style="205" customWidth="1"/>
    <col min="1799" max="1799" width="13.140625" style="205" bestFit="1" customWidth="1"/>
    <col min="1800" max="1800" width="13.28515625" style="205" customWidth="1"/>
    <col min="1801" max="1801" width="13.140625" style="205" bestFit="1" customWidth="1"/>
    <col min="1802" max="1802" width="11.7109375" style="205" customWidth="1"/>
    <col min="1803" max="1803" width="12.42578125" style="205" customWidth="1"/>
    <col min="1804" max="1804" width="11.28515625" style="205" customWidth="1"/>
    <col min="1805" max="1805" width="12.5703125" style="205" customWidth="1"/>
    <col min="1806" max="1807" width="11.28515625" style="205" customWidth="1"/>
    <col min="1808" max="1808" width="5.140625" style="205" customWidth="1"/>
    <col min="1809" max="1809" width="29.5703125" style="205" customWidth="1"/>
    <col min="1810" max="1810" width="7.42578125" style="205" customWidth="1"/>
    <col min="1811" max="1811" width="7" style="205" customWidth="1"/>
    <col min="1812" max="1815" width="0" style="205" hidden="1" customWidth="1"/>
    <col min="1816" max="1816" width="11.42578125" style="205" customWidth="1"/>
    <col min="1817" max="2048" width="10.85546875" style="205"/>
    <col min="2049" max="2049" width="22.28515625" style="205" customWidth="1"/>
    <col min="2050" max="2053" width="11.28515625" style="205" customWidth="1"/>
    <col min="2054" max="2054" width="13.140625" style="205" customWidth="1"/>
    <col min="2055" max="2055" width="13.140625" style="205" bestFit="1" customWidth="1"/>
    <col min="2056" max="2056" width="13.28515625" style="205" customWidth="1"/>
    <col min="2057" max="2057" width="13.140625" style="205" bestFit="1" customWidth="1"/>
    <col min="2058" max="2058" width="11.7109375" style="205" customWidth="1"/>
    <col min="2059" max="2059" width="12.42578125" style="205" customWidth="1"/>
    <col min="2060" max="2060" width="11.28515625" style="205" customWidth="1"/>
    <col min="2061" max="2061" width="12.5703125" style="205" customWidth="1"/>
    <col min="2062" max="2063" width="11.28515625" style="205" customWidth="1"/>
    <col min="2064" max="2064" width="5.140625" style="205" customWidth="1"/>
    <col min="2065" max="2065" width="29.5703125" style="205" customWidth="1"/>
    <col min="2066" max="2066" width="7.42578125" style="205" customWidth="1"/>
    <col min="2067" max="2067" width="7" style="205" customWidth="1"/>
    <col min="2068" max="2071" width="0" style="205" hidden="1" customWidth="1"/>
    <col min="2072" max="2072" width="11.42578125" style="205" customWidth="1"/>
    <col min="2073" max="2304" width="10.85546875" style="205"/>
    <col min="2305" max="2305" width="22.28515625" style="205" customWidth="1"/>
    <col min="2306" max="2309" width="11.28515625" style="205" customWidth="1"/>
    <col min="2310" max="2310" width="13.140625" style="205" customWidth="1"/>
    <col min="2311" max="2311" width="13.140625" style="205" bestFit="1" customWidth="1"/>
    <col min="2312" max="2312" width="13.28515625" style="205" customWidth="1"/>
    <col min="2313" max="2313" width="13.140625" style="205" bestFit="1" customWidth="1"/>
    <col min="2314" max="2314" width="11.7109375" style="205" customWidth="1"/>
    <col min="2315" max="2315" width="12.42578125" style="205" customWidth="1"/>
    <col min="2316" max="2316" width="11.28515625" style="205" customWidth="1"/>
    <col min="2317" max="2317" width="12.5703125" style="205" customWidth="1"/>
    <col min="2318" max="2319" width="11.28515625" style="205" customWidth="1"/>
    <col min="2320" max="2320" width="5.140625" style="205" customWidth="1"/>
    <col min="2321" max="2321" width="29.5703125" style="205" customWidth="1"/>
    <col min="2322" max="2322" width="7.42578125" style="205" customWidth="1"/>
    <col min="2323" max="2323" width="7" style="205" customWidth="1"/>
    <col min="2324" max="2327" width="0" style="205" hidden="1" customWidth="1"/>
    <col min="2328" max="2328" width="11.42578125" style="205" customWidth="1"/>
    <col min="2329" max="2560" width="10.85546875" style="205"/>
    <col min="2561" max="2561" width="22.28515625" style="205" customWidth="1"/>
    <col min="2562" max="2565" width="11.28515625" style="205" customWidth="1"/>
    <col min="2566" max="2566" width="13.140625" style="205" customWidth="1"/>
    <col min="2567" max="2567" width="13.140625" style="205" bestFit="1" customWidth="1"/>
    <col min="2568" max="2568" width="13.28515625" style="205" customWidth="1"/>
    <col min="2569" max="2569" width="13.140625" style="205" bestFit="1" customWidth="1"/>
    <col min="2570" max="2570" width="11.7109375" style="205" customWidth="1"/>
    <col min="2571" max="2571" width="12.42578125" style="205" customWidth="1"/>
    <col min="2572" max="2572" width="11.28515625" style="205" customWidth="1"/>
    <col min="2573" max="2573" width="12.5703125" style="205" customWidth="1"/>
    <col min="2574" max="2575" width="11.28515625" style="205" customWidth="1"/>
    <col min="2576" max="2576" width="5.140625" style="205" customWidth="1"/>
    <col min="2577" max="2577" width="29.5703125" style="205" customWidth="1"/>
    <col min="2578" max="2578" width="7.42578125" style="205" customWidth="1"/>
    <col min="2579" max="2579" width="7" style="205" customWidth="1"/>
    <col min="2580" max="2583" width="0" style="205" hidden="1" customWidth="1"/>
    <col min="2584" max="2584" width="11.42578125" style="205" customWidth="1"/>
    <col min="2585" max="2816" width="10.85546875" style="205"/>
    <col min="2817" max="2817" width="22.28515625" style="205" customWidth="1"/>
    <col min="2818" max="2821" width="11.28515625" style="205" customWidth="1"/>
    <col min="2822" max="2822" width="13.140625" style="205" customWidth="1"/>
    <col min="2823" max="2823" width="13.140625" style="205" bestFit="1" customWidth="1"/>
    <col min="2824" max="2824" width="13.28515625" style="205" customWidth="1"/>
    <col min="2825" max="2825" width="13.140625" style="205" bestFit="1" customWidth="1"/>
    <col min="2826" max="2826" width="11.7109375" style="205" customWidth="1"/>
    <col min="2827" max="2827" width="12.42578125" style="205" customWidth="1"/>
    <col min="2828" max="2828" width="11.28515625" style="205" customWidth="1"/>
    <col min="2829" max="2829" width="12.5703125" style="205" customWidth="1"/>
    <col min="2830" max="2831" width="11.28515625" style="205" customWidth="1"/>
    <col min="2832" max="2832" width="5.140625" style="205" customWidth="1"/>
    <col min="2833" max="2833" width="29.5703125" style="205" customWidth="1"/>
    <col min="2834" max="2834" width="7.42578125" style="205" customWidth="1"/>
    <col min="2835" max="2835" width="7" style="205" customWidth="1"/>
    <col min="2836" max="2839" width="0" style="205" hidden="1" customWidth="1"/>
    <col min="2840" max="2840" width="11.42578125" style="205" customWidth="1"/>
    <col min="2841" max="3072" width="10.85546875" style="205"/>
    <col min="3073" max="3073" width="22.28515625" style="205" customWidth="1"/>
    <col min="3074" max="3077" width="11.28515625" style="205" customWidth="1"/>
    <col min="3078" max="3078" width="13.140625" style="205" customWidth="1"/>
    <col min="3079" max="3079" width="13.140625" style="205" bestFit="1" customWidth="1"/>
    <col min="3080" max="3080" width="13.28515625" style="205" customWidth="1"/>
    <col min="3081" max="3081" width="13.140625" style="205" bestFit="1" customWidth="1"/>
    <col min="3082" max="3082" width="11.7109375" style="205" customWidth="1"/>
    <col min="3083" max="3083" width="12.42578125" style="205" customWidth="1"/>
    <col min="3084" max="3084" width="11.28515625" style="205" customWidth="1"/>
    <col min="3085" max="3085" width="12.5703125" style="205" customWidth="1"/>
    <col min="3086" max="3087" width="11.28515625" style="205" customWidth="1"/>
    <col min="3088" max="3088" width="5.140625" style="205" customWidth="1"/>
    <col min="3089" max="3089" width="29.5703125" style="205" customWidth="1"/>
    <col min="3090" max="3090" width="7.42578125" style="205" customWidth="1"/>
    <col min="3091" max="3091" width="7" style="205" customWidth="1"/>
    <col min="3092" max="3095" width="0" style="205" hidden="1" customWidth="1"/>
    <col min="3096" max="3096" width="11.42578125" style="205" customWidth="1"/>
    <col min="3097" max="3328" width="10.85546875" style="205"/>
    <col min="3329" max="3329" width="22.28515625" style="205" customWidth="1"/>
    <col min="3330" max="3333" width="11.28515625" style="205" customWidth="1"/>
    <col min="3334" max="3334" width="13.140625" style="205" customWidth="1"/>
    <col min="3335" max="3335" width="13.140625" style="205" bestFit="1" customWidth="1"/>
    <col min="3336" max="3336" width="13.28515625" style="205" customWidth="1"/>
    <col min="3337" max="3337" width="13.140625" style="205" bestFit="1" customWidth="1"/>
    <col min="3338" max="3338" width="11.7109375" style="205" customWidth="1"/>
    <col min="3339" max="3339" width="12.42578125" style="205" customWidth="1"/>
    <col min="3340" max="3340" width="11.28515625" style="205" customWidth="1"/>
    <col min="3341" max="3341" width="12.5703125" style="205" customWidth="1"/>
    <col min="3342" max="3343" width="11.28515625" style="205" customWidth="1"/>
    <col min="3344" max="3344" width="5.140625" style="205" customWidth="1"/>
    <col min="3345" max="3345" width="29.5703125" style="205" customWidth="1"/>
    <col min="3346" max="3346" width="7.42578125" style="205" customWidth="1"/>
    <col min="3347" max="3347" width="7" style="205" customWidth="1"/>
    <col min="3348" max="3351" width="0" style="205" hidden="1" customWidth="1"/>
    <col min="3352" max="3352" width="11.42578125" style="205" customWidth="1"/>
    <col min="3353" max="3584" width="10.85546875" style="205"/>
    <col min="3585" max="3585" width="22.28515625" style="205" customWidth="1"/>
    <col min="3586" max="3589" width="11.28515625" style="205" customWidth="1"/>
    <col min="3590" max="3590" width="13.140625" style="205" customWidth="1"/>
    <col min="3591" max="3591" width="13.140625" style="205" bestFit="1" customWidth="1"/>
    <col min="3592" max="3592" width="13.28515625" style="205" customWidth="1"/>
    <col min="3593" max="3593" width="13.140625" style="205" bestFit="1" customWidth="1"/>
    <col min="3594" max="3594" width="11.7109375" style="205" customWidth="1"/>
    <col min="3595" max="3595" width="12.42578125" style="205" customWidth="1"/>
    <col min="3596" max="3596" width="11.28515625" style="205" customWidth="1"/>
    <col min="3597" max="3597" width="12.5703125" style="205" customWidth="1"/>
    <col min="3598" max="3599" width="11.28515625" style="205" customWidth="1"/>
    <col min="3600" max="3600" width="5.140625" style="205" customWidth="1"/>
    <col min="3601" max="3601" width="29.5703125" style="205" customWidth="1"/>
    <col min="3602" max="3602" width="7.42578125" style="205" customWidth="1"/>
    <col min="3603" max="3603" width="7" style="205" customWidth="1"/>
    <col min="3604" max="3607" width="0" style="205" hidden="1" customWidth="1"/>
    <col min="3608" max="3608" width="11.42578125" style="205" customWidth="1"/>
    <col min="3609" max="3840" width="10.85546875" style="205"/>
    <col min="3841" max="3841" width="22.28515625" style="205" customWidth="1"/>
    <col min="3842" max="3845" width="11.28515625" style="205" customWidth="1"/>
    <col min="3846" max="3846" width="13.140625" style="205" customWidth="1"/>
    <col min="3847" max="3847" width="13.140625" style="205" bestFit="1" customWidth="1"/>
    <col min="3848" max="3848" width="13.28515625" style="205" customWidth="1"/>
    <col min="3849" max="3849" width="13.140625" style="205" bestFit="1" customWidth="1"/>
    <col min="3850" max="3850" width="11.7109375" style="205" customWidth="1"/>
    <col min="3851" max="3851" width="12.42578125" style="205" customWidth="1"/>
    <col min="3852" max="3852" width="11.28515625" style="205" customWidth="1"/>
    <col min="3853" max="3853" width="12.5703125" style="205" customWidth="1"/>
    <col min="3854" max="3855" width="11.28515625" style="205" customWidth="1"/>
    <col min="3856" max="3856" width="5.140625" style="205" customWidth="1"/>
    <col min="3857" max="3857" width="29.5703125" style="205" customWidth="1"/>
    <col min="3858" max="3858" width="7.42578125" style="205" customWidth="1"/>
    <col min="3859" max="3859" width="7" style="205" customWidth="1"/>
    <col min="3860" max="3863" width="0" style="205" hidden="1" customWidth="1"/>
    <col min="3864" max="3864" width="11.42578125" style="205" customWidth="1"/>
    <col min="3865" max="4096" width="10.85546875" style="205"/>
    <col min="4097" max="4097" width="22.28515625" style="205" customWidth="1"/>
    <col min="4098" max="4101" width="11.28515625" style="205" customWidth="1"/>
    <col min="4102" max="4102" width="13.140625" style="205" customWidth="1"/>
    <col min="4103" max="4103" width="13.140625" style="205" bestFit="1" customWidth="1"/>
    <col min="4104" max="4104" width="13.28515625" style="205" customWidth="1"/>
    <col min="4105" max="4105" width="13.140625" style="205" bestFit="1" customWidth="1"/>
    <col min="4106" max="4106" width="11.7109375" style="205" customWidth="1"/>
    <col min="4107" max="4107" width="12.42578125" style="205" customWidth="1"/>
    <col min="4108" max="4108" width="11.28515625" style="205" customWidth="1"/>
    <col min="4109" max="4109" width="12.5703125" style="205" customWidth="1"/>
    <col min="4110" max="4111" width="11.28515625" style="205" customWidth="1"/>
    <col min="4112" max="4112" width="5.140625" style="205" customWidth="1"/>
    <col min="4113" max="4113" width="29.5703125" style="205" customWidth="1"/>
    <col min="4114" max="4114" width="7.42578125" style="205" customWidth="1"/>
    <col min="4115" max="4115" width="7" style="205" customWidth="1"/>
    <col min="4116" max="4119" width="0" style="205" hidden="1" customWidth="1"/>
    <col min="4120" max="4120" width="11.42578125" style="205" customWidth="1"/>
    <col min="4121" max="4352" width="10.85546875" style="205"/>
    <col min="4353" max="4353" width="22.28515625" style="205" customWidth="1"/>
    <col min="4354" max="4357" width="11.28515625" style="205" customWidth="1"/>
    <col min="4358" max="4358" width="13.140625" style="205" customWidth="1"/>
    <col min="4359" max="4359" width="13.140625" style="205" bestFit="1" customWidth="1"/>
    <col min="4360" max="4360" width="13.28515625" style="205" customWidth="1"/>
    <col min="4361" max="4361" width="13.140625" style="205" bestFit="1" customWidth="1"/>
    <col min="4362" max="4362" width="11.7109375" style="205" customWidth="1"/>
    <col min="4363" max="4363" width="12.42578125" style="205" customWidth="1"/>
    <col min="4364" max="4364" width="11.28515625" style="205" customWidth="1"/>
    <col min="4365" max="4365" width="12.5703125" style="205" customWidth="1"/>
    <col min="4366" max="4367" width="11.28515625" style="205" customWidth="1"/>
    <col min="4368" max="4368" width="5.140625" style="205" customWidth="1"/>
    <col min="4369" max="4369" width="29.5703125" style="205" customWidth="1"/>
    <col min="4370" max="4370" width="7.42578125" style="205" customWidth="1"/>
    <col min="4371" max="4371" width="7" style="205" customWidth="1"/>
    <col min="4372" max="4375" width="0" style="205" hidden="1" customWidth="1"/>
    <col min="4376" max="4376" width="11.42578125" style="205" customWidth="1"/>
    <col min="4377" max="4608" width="10.85546875" style="205"/>
    <col min="4609" max="4609" width="22.28515625" style="205" customWidth="1"/>
    <col min="4610" max="4613" width="11.28515625" style="205" customWidth="1"/>
    <col min="4614" max="4614" width="13.140625" style="205" customWidth="1"/>
    <col min="4615" max="4615" width="13.140625" style="205" bestFit="1" customWidth="1"/>
    <col min="4616" max="4616" width="13.28515625" style="205" customWidth="1"/>
    <col min="4617" max="4617" width="13.140625" style="205" bestFit="1" customWidth="1"/>
    <col min="4618" max="4618" width="11.7109375" style="205" customWidth="1"/>
    <col min="4619" max="4619" width="12.42578125" style="205" customWidth="1"/>
    <col min="4620" max="4620" width="11.28515625" style="205" customWidth="1"/>
    <col min="4621" max="4621" width="12.5703125" style="205" customWidth="1"/>
    <col min="4622" max="4623" width="11.28515625" style="205" customWidth="1"/>
    <col min="4624" max="4624" width="5.140625" style="205" customWidth="1"/>
    <col min="4625" max="4625" width="29.5703125" style="205" customWidth="1"/>
    <col min="4626" max="4626" width="7.42578125" style="205" customWidth="1"/>
    <col min="4627" max="4627" width="7" style="205" customWidth="1"/>
    <col min="4628" max="4631" width="0" style="205" hidden="1" customWidth="1"/>
    <col min="4632" max="4632" width="11.42578125" style="205" customWidth="1"/>
    <col min="4633" max="4864" width="10.85546875" style="205"/>
    <col min="4865" max="4865" width="22.28515625" style="205" customWidth="1"/>
    <col min="4866" max="4869" width="11.28515625" style="205" customWidth="1"/>
    <col min="4870" max="4870" width="13.140625" style="205" customWidth="1"/>
    <col min="4871" max="4871" width="13.140625" style="205" bestFit="1" customWidth="1"/>
    <col min="4872" max="4872" width="13.28515625" style="205" customWidth="1"/>
    <col min="4873" max="4873" width="13.140625" style="205" bestFit="1" customWidth="1"/>
    <col min="4874" max="4874" width="11.7109375" style="205" customWidth="1"/>
    <col min="4875" max="4875" width="12.42578125" style="205" customWidth="1"/>
    <col min="4876" max="4876" width="11.28515625" style="205" customWidth="1"/>
    <col min="4877" max="4877" width="12.5703125" style="205" customWidth="1"/>
    <col min="4878" max="4879" width="11.28515625" style="205" customWidth="1"/>
    <col min="4880" max="4880" width="5.140625" style="205" customWidth="1"/>
    <col min="4881" max="4881" width="29.5703125" style="205" customWidth="1"/>
    <col min="4882" max="4882" width="7.42578125" style="205" customWidth="1"/>
    <col min="4883" max="4883" width="7" style="205" customWidth="1"/>
    <col min="4884" max="4887" width="0" style="205" hidden="1" customWidth="1"/>
    <col min="4888" max="4888" width="11.42578125" style="205" customWidth="1"/>
    <col min="4889" max="5120" width="10.85546875" style="205"/>
    <col min="5121" max="5121" width="22.28515625" style="205" customWidth="1"/>
    <col min="5122" max="5125" width="11.28515625" style="205" customWidth="1"/>
    <col min="5126" max="5126" width="13.140625" style="205" customWidth="1"/>
    <col min="5127" max="5127" width="13.140625" style="205" bestFit="1" customWidth="1"/>
    <col min="5128" max="5128" width="13.28515625" style="205" customWidth="1"/>
    <col min="5129" max="5129" width="13.140625" style="205" bestFit="1" customWidth="1"/>
    <col min="5130" max="5130" width="11.7109375" style="205" customWidth="1"/>
    <col min="5131" max="5131" width="12.42578125" style="205" customWidth="1"/>
    <col min="5132" max="5132" width="11.28515625" style="205" customWidth="1"/>
    <col min="5133" max="5133" width="12.5703125" style="205" customWidth="1"/>
    <col min="5134" max="5135" width="11.28515625" style="205" customWidth="1"/>
    <col min="5136" max="5136" width="5.140625" style="205" customWidth="1"/>
    <col min="5137" max="5137" width="29.5703125" style="205" customWidth="1"/>
    <col min="5138" max="5138" width="7.42578125" style="205" customWidth="1"/>
    <col min="5139" max="5139" width="7" style="205" customWidth="1"/>
    <col min="5140" max="5143" width="0" style="205" hidden="1" customWidth="1"/>
    <col min="5144" max="5144" width="11.42578125" style="205" customWidth="1"/>
    <col min="5145" max="5376" width="10.85546875" style="205"/>
    <col min="5377" max="5377" width="22.28515625" style="205" customWidth="1"/>
    <col min="5378" max="5381" width="11.28515625" style="205" customWidth="1"/>
    <col min="5382" max="5382" width="13.140625" style="205" customWidth="1"/>
    <col min="5383" max="5383" width="13.140625" style="205" bestFit="1" customWidth="1"/>
    <col min="5384" max="5384" width="13.28515625" style="205" customWidth="1"/>
    <col min="5385" max="5385" width="13.140625" style="205" bestFit="1" customWidth="1"/>
    <col min="5386" max="5386" width="11.7109375" style="205" customWidth="1"/>
    <col min="5387" max="5387" width="12.42578125" style="205" customWidth="1"/>
    <col min="5388" max="5388" width="11.28515625" style="205" customWidth="1"/>
    <col min="5389" max="5389" width="12.5703125" style="205" customWidth="1"/>
    <col min="5390" max="5391" width="11.28515625" style="205" customWidth="1"/>
    <col min="5392" max="5392" width="5.140625" style="205" customWidth="1"/>
    <col min="5393" max="5393" width="29.5703125" style="205" customWidth="1"/>
    <col min="5394" max="5394" width="7.42578125" style="205" customWidth="1"/>
    <col min="5395" max="5395" width="7" style="205" customWidth="1"/>
    <col min="5396" max="5399" width="0" style="205" hidden="1" customWidth="1"/>
    <col min="5400" max="5400" width="11.42578125" style="205" customWidth="1"/>
    <col min="5401" max="5632" width="10.85546875" style="205"/>
    <col min="5633" max="5633" width="22.28515625" style="205" customWidth="1"/>
    <col min="5634" max="5637" width="11.28515625" style="205" customWidth="1"/>
    <col min="5638" max="5638" width="13.140625" style="205" customWidth="1"/>
    <col min="5639" max="5639" width="13.140625" style="205" bestFit="1" customWidth="1"/>
    <col min="5640" max="5640" width="13.28515625" style="205" customWidth="1"/>
    <col min="5641" max="5641" width="13.140625" style="205" bestFit="1" customWidth="1"/>
    <col min="5642" max="5642" width="11.7109375" style="205" customWidth="1"/>
    <col min="5643" max="5643" width="12.42578125" style="205" customWidth="1"/>
    <col min="5644" max="5644" width="11.28515625" style="205" customWidth="1"/>
    <col min="5645" max="5645" width="12.5703125" style="205" customWidth="1"/>
    <col min="5646" max="5647" width="11.28515625" style="205" customWidth="1"/>
    <col min="5648" max="5648" width="5.140625" style="205" customWidth="1"/>
    <col min="5649" max="5649" width="29.5703125" style="205" customWidth="1"/>
    <col min="5650" max="5650" width="7.42578125" style="205" customWidth="1"/>
    <col min="5651" max="5651" width="7" style="205" customWidth="1"/>
    <col min="5652" max="5655" width="0" style="205" hidden="1" customWidth="1"/>
    <col min="5656" max="5656" width="11.42578125" style="205" customWidth="1"/>
    <col min="5657" max="5888" width="10.85546875" style="205"/>
    <col min="5889" max="5889" width="22.28515625" style="205" customWidth="1"/>
    <col min="5890" max="5893" width="11.28515625" style="205" customWidth="1"/>
    <col min="5894" max="5894" width="13.140625" style="205" customWidth="1"/>
    <col min="5895" max="5895" width="13.140625" style="205" bestFit="1" customWidth="1"/>
    <col min="5896" max="5896" width="13.28515625" style="205" customWidth="1"/>
    <col min="5897" max="5897" width="13.140625" style="205" bestFit="1" customWidth="1"/>
    <col min="5898" max="5898" width="11.7109375" style="205" customWidth="1"/>
    <col min="5899" max="5899" width="12.42578125" style="205" customWidth="1"/>
    <col min="5900" max="5900" width="11.28515625" style="205" customWidth="1"/>
    <col min="5901" max="5901" width="12.5703125" style="205" customWidth="1"/>
    <col min="5902" max="5903" width="11.28515625" style="205" customWidth="1"/>
    <col min="5904" max="5904" width="5.140625" style="205" customWidth="1"/>
    <col min="5905" max="5905" width="29.5703125" style="205" customWidth="1"/>
    <col min="5906" max="5906" width="7.42578125" style="205" customWidth="1"/>
    <col min="5907" max="5907" width="7" style="205" customWidth="1"/>
    <col min="5908" max="5911" width="0" style="205" hidden="1" customWidth="1"/>
    <col min="5912" max="5912" width="11.42578125" style="205" customWidth="1"/>
    <col min="5913" max="6144" width="10.85546875" style="205"/>
    <col min="6145" max="6145" width="22.28515625" style="205" customWidth="1"/>
    <col min="6146" max="6149" width="11.28515625" style="205" customWidth="1"/>
    <col min="6150" max="6150" width="13.140625" style="205" customWidth="1"/>
    <col min="6151" max="6151" width="13.140625" style="205" bestFit="1" customWidth="1"/>
    <col min="6152" max="6152" width="13.28515625" style="205" customWidth="1"/>
    <col min="6153" max="6153" width="13.140625" style="205" bestFit="1" customWidth="1"/>
    <col min="6154" max="6154" width="11.7109375" style="205" customWidth="1"/>
    <col min="6155" max="6155" width="12.42578125" style="205" customWidth="1"/>
    <col min="6156" max="6156" width="11.28515625" style="205" customWidth="1"/>
    <col min="6157" max="6157" width="12.5703125" style="205" customWidth="1"/>
    <col min="6158" max="6159" width="11.28515625" style="205" customWidth="1"/>
    <col min="6160" max="6160" width="5.140625" style="205" customWidth="1"/>
    <col min="6161" max="6161" width="29.5703125" style="205" customWidth="1"/>
    <col min="6162" max="6162" width="7.42578125" style="205" customWidth="1"/>
    <col min="6163" max="6163" width="7" style="205" customWidth="1"/>
    <col min="6164" max="6167" width="0" style="205" hidden="1" customWidth="1"/>
    <col min="6168" max="6168" width="11.42578125" style="205" customWidth="1"/>
    <col min="6169" max="6400" width="10.85546875" style="205"/>
    <col min="6401" max="6401" width="22.28515625" style="205" customWidth="1"/>
    <col min="6402" max="6405" width="11.28515625" style="205" customWidth="1"/>
    <col min="6406" max="6406" width="13.140625" style="205" customWidth="1"/>
    <col min="6407" max="6407" width="13.140625" style="205" bestFit="1" customWidth="1"/>
    <col min="6408" max="6408" width="13.28515625" style="205" customWidth="1"/>
    <col min="6409" max="6409" width="13.140625" style="205" bestFit="1" customWidth="1"/>
    <col min="6410" max="6410" width="11.7109375" style="205" customWidth="1"/>
    <col min="6411" max="6411" width="12.42578125" style="205" customWidth="1"/>
    <col min="6412" max="6412" width="11.28515625" style="205" customWidth="1"/>
    <col min="6413" max="6413" width="12.5703125" style="205" customWidth="1"/>
    <col min="6414" max="6415" width="11.28515625" style="205" customWidth="1"/>
    <col min="6416" max="6416" width="5.140625" style="205" customWidth="1"/>
    <col min="6417" max="6417" width="29.5703125" style="205" customWidth="1"/>
    <col min="6418" max="6418" width="7.42578125" style="205" customWidth="1"/>
    <col min="6419" max="6419" width="7" style="205" customWidth="1"/>
    <col min="6420" max="6423" width="0" style="205" hidden="1" customWidth="1"/>
    <col min="6424" max="6424" width="11.42578125" style="205" customWidth="1"/>
    <col min="6425" max="6656" width="10.85546875" style="205"/>
    <col min="6657" max="6657" width="22.28515625" style="205" customWidth="1"/>
    <col min="6658" max="6661" width="11.28515625" style="205" customWidth="1"/>
    <col min="6662" max="6662" width="13.140625" style="205" customWidth="1"/>
    <col min="6663" max="6663" width="13.140625" style="205" bestFit="1" customWidth="1"/>
    <col min="6664" max="6664" width="13.28515625" style="205" customWidth="1"/>
    <col min="6665" max="6665" width="13.140625" style="205" bestFit="1" customWidth="1"/>
    <col min="6666" max="6666" width="11.7109375" style="205" customWidth="1"/>
    <col min="6667" max="6667" width="12.42578125" style="205" customWidth="1"/>
    <col min="6668" max="6668" width="11.28515625" style="205" customWidth="1"/>
    <col min="6669" max="6669" width="12.5703125" style="205" customWidth="1"/>
    <col min="6670" max="6671" width="11.28515625" style="205" customWidth="1"/>
    <col min="6672" max="6672" width="5.140625" style="205" customWidth="1"/>
    <col min="6673" max="6673" width="29.5703125" style="205" customWidth="1"/>
    <col min="6674" max="6674" width="7.42578125" style="205" customWidth="1"/>
    <col min="6675" max="6675" width="7" style="205" customWidth="1"/>
    <col min="6676" max="6679" width="0" style="205" hidden="1" customWidth="1"/>
    <col min="6680" max="6680" width="11.42578125" style="205" customWidth="1"/>
    <col min="6681" max="6912" width="10.85546875" style="205"/>
    <col min="6913" max="6913" width="22.28515625" style="205" customWidth="1"/>
    <col min="6914" max="6917" width="11.28515625" style="205" customWidth="1"/>
    <col min="6918" max="6918" width="13.140625" style="205" customWidth="1"/>
    <col min="6919" max="6919" width="13.140625" style="205" bestFit="1" customWidth="1"/>
    <col min="6920" max="6920" width="13.28515625" style="205" customWidth="1"/>
    <col min="6921" max="6921" width="13.140625" style="205" bestFit="1" customWidth="1"/>
    <col min="6922" max="6922" width="11.7109375" style="205" customWidth="1"/>
    <col min="6923" max="6923" width="12.42578125" style="205" customWidth="1"/>
    <col min="6924" max="6924" width="11.28515625" style="205" customWidth="1"/>
    <col min="6925" max="6925" width="12.5703125" style="205" customWidth="1"/>
    <col min="6926" max="6927" width="11.28515625" style="205" customWidth="1"/>
    <col min="6928" max="6928" width="5.140625" style="205" customWidth="1"/>
    <col min="6929" max="6929" width="29.5703125" style="205" customWidth="1"/>
    <col min="6930" max="6930" width="7.42578125" style="205" customWidth="1"/>
    <col min="6931" max="6931" width="7" style="205" customWidth="1"/>
    <col min="6932" max="6935" width="0" style="205" hidden="1" customWidth="1"/>
    <col min="6936" max="6936" width="11.42578125" style="205" customWidth="1"/>
    <col min="6937" max="7168" width="10.85546875" style="205"/>
    <col min="7169" max="7169" width="22.28515625" style="205" customWidth="1"/>
    <col min="7170" max="7173" width="11.28515625" style="205" customWidth="1"/>
    <col min="7174" max="7174" width="13.140625" style="205" customWidth="1"/>
    <col min="7175" max="7175" width="13.140625" style="205" bestFit="1" customWidth="1"/>
    <col min="7176" max="7176" width="13.28515625" style="205" customWidth="1"/>
    <col min="7177" max="7177" width="13.140625" style="205" bestFit="1" customWidth="1"/>
    <col min="7178" max="7178" width="11.7109375" style="205" customWidth="1"/>
    <col min="7179" max="7179" width="12.42578125" style="205" customWidth="1"/>
    <col min="7180" max="7180" width="11.28515625" style="205" customWidth="1"/>
    <col min="7181" max="7181" width="12.5703125" style="205" customWidth="1"/>
    <col min="7182" max="7183" width="11.28515625" style="205" customWidth="1"/>
    <col min="7184" max="7184" width="5.140625" style="205" customWidth="1"/>
    <col min="7185" max="7185" width="29.5703125" style="205" customWidth="1"/>
    <col min="7186" max="7186" width="7.42578125" style="205" customWidth="1"/>
    <col min="7187" max="7187" width="7" style="205" customWidth="1"/>
    <col min="7188" max="7191" width="0" style="205" hidden="1" customWidth="1"/>
    <col min="7192" max="7192" width="11.42578125" style="205" customWidth="1"/>
    <col min="7193" max="7424" width="10.85546875" style="205"/>
    <col min="7425" max="7425" width="22.28515625" style="205" customWidth="1"/>
    <col min="7426" max="7429" width="11.28515625" style="205" customWidth="1"/>
    <col min="7430" max="7430" width="13.140625" style="205" customWidth="1"/>
    <col min="7431" max="7431" width="13.140625" style="205" bestFit="1" customWidth="1"/>
    <col min="7432" max="7432" width="13.28515625" style="205" customWidth="1"/>
    <col min="7433" max="7433" width="13.140625" style="205" bestFit="1" customWidth="1"/>
    <col min="7434" max="7434" width="11.7109375" style="205" customWidth="1"/>
    <col min="7435" max="7435" width="12.42578125" style="205" customWidth="1"/>
    <col min="7436" max="7436" width="11.28515625" style="205" customWidth="1"/>
    <col min="7437" max="7437" width="12.5703125" style="205" customWidth="1"/>
    <col min="7438" max="7439" width="11.28515625" style="205" customWidth="1"/>
    <col min="7440" max="7440" width="5.140625" style="205" customWidth="1"/>
    <col min="7441" max="7441" width="29.5703125" style="205" customWidth="1"/>
    <col min="7442" max="7442" width="7.42578125" style="205" customWidth="1"/>
    <col min="7443" max="7443" width="7" style="205" customWidth="1"/>
    <col min="7444" max="7447" width="0" style="205" hidden="1" customWidth="1"/>
    <col min="7448" max="7448" width="11.42578125" style="205" customWidth="1"/>
    <col min="7449" max="7680" width="10.85546875" style="205"/>
    <col min="7681" max="7681" width="22.28515625" style="205" customWidth="1"/>
    <col min="7682" max="7685" width="11.28515625" style="205" customWidth="1"/>
    <col min="7686" max="7686" width="13.140625" style="205" customWidth="1"/>
    <col min="7687" max="7687" width="13.140625" style="205" bestFit="1" customWidth="1"/>
    <col min="7688" max="7688" width="13.28515625" style="205" customWidth="1"/>
    <col min="7689" max="7689" width="13.140625" style="205" bestFit="1" customWidth="1"/>
    <col min="7690" max="7690" width="11.7109375" style="205" customWidth="1"/>
    <col min="7691" max="7691" width="12.42578125" style="205" customWidth="1"/>
    <col min="7692" max="7692" width="11.28515625" style="205" customWidth="1"/>
    <col min="7693" max="7693" width="12.5703125" style="205" customWidth="1"/>
    <col min="7694" max="7695" width="11.28515625" style="205" customWidth="1"/>
    <col min="7696" max="7696" width="5.140625" style="205" customWidth="1"/>
    <col min="7697" max="7697" width="29.5703125" style="205" customWidth="1"/>
    <col min="7698" max="7698" width="7.42578125" style="205" customWidth="1"/>
    <col min="7699" max="7699" width="7" style="205" customWidth="1"/>
    <col min="7700" max="7703" width="0" style="205" hidden="1" customWidth="1"/>
    <col min="7704" max="7704" width="11.42578125" style="205" customWidth="1"/>
    <col min="7705" max="7936" width="10.85546875" style="205"/>
    <col min="7937" max="7937" width="22.28515625" style="205" customWidth="1"/>
    <col min="7938" max="7941" width="11.28515625" style="205" customWidth="1"/>
    <col min="7942" max="7942" width="13.140625" style="205" customWidth="1"/>
    <col min="7943" max="7943" width="13.140625" style="205" bestFit="1" customWidth="1"/>
    <col min="7944" max="7944" width="13.28515625" style="205" customWidth="1"/>
    <col min="7945" max="7945" width="13.140625" style="205" bestFit="1" customWidth="1"/>
    <col min="7946" max="7946" width="11.7109375" style="205" customWidth="1"/>
    <col min="7947" max="7947" width="12.42578125" style="205" customWidth="1"/>
    <col min="7948" max="7948" width="11.28515625" style="205" customWidth="1"/>
    <col min="7949" max="7949" width="12.5703125" style="205" customWidth="1"/>
    <col min="7950" max="7951" width="11.28515625" style="205" customWidth="1"/>
    <col min="7952" max="7952" width="5.140625" style="205" customWidth="1"/>
    <col min="7953" max="7953" width="29.5703125" style="205" customWidth="1"/>
    <col min="7954" max="7954" width="7.42578125" style="205" customWidth="1"/>
    <col min="7955" max="7955" width="7" style="205" customWidth="1"/>
    <col min="7956" max="7959" width="0" style="205" hidden="1" customWidth="1"/>
    <col min="7960" max="7960" width="11.42578125" style="205" customWidth="1"/>
    <col min="7961" max="8192" width="10.85546875" style="205"/>
    <col min="8193" max="8193" width="22.28515625" style="205" customWidth="1"/>
    <col min="8194" max="8197" width="11.28515625" style="205" customWidth="1"/>
    <col min="8198" max="8198" width="13.140625" style="205" customWidth="1"/>
    <col min="8199" max="8199" width="13.140625" style="205" bestFit="1" customWidth="1"/>
    <col min="8200" max="8200" width="13.28515625" style="205" customWidth="1"/>
    <col min="8201" max="8201" width="13.140625" style="205" bestFit="1" customWidth="1"/>
    <col min="8202" max="8202" width="11.7109375" style="205" customWidth="1"/>
    <col min="8203" max="8203" width="12.42578125" style="205" customWidth="1"/>
    <col min="8204" max="8204" width="11.28515625" style="205" customWidth="1"/>
    <col min="8205" max="8205" width="12.5703125" style="205" customWidth="1"/>
    <col min="8206" max="8207" width="11.28515625" style="205" customWidth="1"/>
    <col min="8208" max="8208" width="5.140625" style="205" customWidth="1"/>
    <col min="8209" max="8209" width="29.5703125" style="205" customWidth="1"/>
    <col min="8210" max="8210" width="7.42578125" style="205" customWidth="1"/>
    <col min="8211" max="8211" width="7" style="205" customWidth="1"/>
    <col min="8212" max="8215" width="0" style="205" hidden="1" customWidth="1"/>
    <col min="8216" max="8216" width="11.42578125" style="205" customWidth="1"/>
    <col min="8217" max="8448" width="10.85546875" style="205"/>
    <col min="8449" max="8449" width="22.28515625" style="205" customWidth="1"/>
    <col min="8450" max="8453" width="11.28515625" style="205" customWidth="1"/>
    <col min="8454" max="8454" width="13.140625" style="205" customWidth="1"/>
    <col min="8455" max="8455" width="13.140625" style="205" bestFit="1" customWidth="1"/>
    <col min="8456" max="8456" width="13.28515625" style="205" customWidth="1"/>
    <col min="8457" max="8457" width="13.140625" style="205" bestFit="1" customWidth="1"/>
    <col min="8458" max="8458" width="11.7109375" style="205" customWidth="1"/>
    <col min="8459" max="8459" width="12.42578125" style="205" customWidth="1"/>
    <col min="8460" max="8460" width="11.28515625" style="205" customWidth="1"/>
    <col min="8461" max="8461" width="12.5703125" style="205" customWidth="1"/>
    <col min="8462" max="8463" width="11.28515625" style="205" customWidth="1"/>
    <col min="8464" max="8464" width="5.140625" style="205" customWidth="1"/>
    <col min="8465" max="8465" width="29.5703125" style="205" customWidth="1"/>
    <col min="8466" max="8466" width="7.42578125" style="205" customWidth="1"/>
    <col min="8467" max="8467" width="7" style="205" customWidth="1"/>
    <col min="8468" max="8471" width="0" style="205" hidden="1" customWidth="1"/>
    <col min="8472" max="8472" width="11.42578125" style="205" customWidth="1"/>
    <col min="8473" max="8704" width="10.85546875" style="205"/>
    <col min="8705" max="8705" width="22.28515625" style="205" customWidth="1"/>
    <col min="8706" max="8709" width="11.28515625" style="205" customWidth="1"/>
    <col min="8710" max="8710" width="13.140625" style="205" customWidth="1"/>
    <col min="8711" max="8711" width="13.140625" style="205" bestFit="1" customWidth="1"/>
    <col min="8712" max="8712" width="13.28515625" style="205" customWidth="1"/>
    <col min="8713" max="8713" width="13.140625" style="205" bestFit="1" customWidth="1"/>
    <col min="8714" max="8714" width="11.7109375" style="205" customWidth="1"/>
    <col min="8715" max="8715" width="12.42578125" style="205" customWidth="1"/>
    <col min="8716" max="8716" width="11.28515625" style="205" customWidth="1"/>
    <col min="8717" max="8717" width="12.5703125" style="205" customWidth="1"/>
    <col min="8718" max="8719" width="11.28515625" style="205" customWidth="1"/>
    <col min="8720" max="8720" width="5.140625" style="205" customWidth="1"/>
    <col min="8721" max="8721" width="29.5703125" style="205" customWidth="1"/>
    <col min="8722" max="8722" width="7.42578125" style="205" customWidth="1"/>
    <col min="8723" max="8723" width="7" style="205" customWidth="1"/>
    <col min="8724" max="8727" width="0" style="205" hidden="1" customWidth="1"/>
    <col min="8728" max="8728" width="11.42578125" style="205" customWidth="1"/>
    <col min="8729" max="8960" width="10.85546875" style="205"/>
    <col min="8961" max="8961" width="22.28515625" style="205" customWidth="1"/>
    <col min="8962" max="8965" width="11.28515625" style="205" customWidth="1"/>
    <col min="8966" max="8966" width="13.140625" style="205" customWidth="1"/>
    <col min="8967" max="8967" width="13.140625" style="205" bestFit="1" customWidth="1"/>
    <col min="8968" max="8968" width="13.28515625" style="205" customWidth="1"/>
    <col min="8969" max="8969" width="13.140625" style="205" bestFit="1" customWidth="1"/>
    <col min="8970" max="8970" width="11.7109375" style="205" customWidth="1"/>
    <col min="8971" max="8971" width="12.42578125" style="205" customWidth="1"/>
    <col min="8972" max="8972" width="11.28515625" style="205" customWidth="1"/>
    <col min="8973" max="8973" width="12.5703125" style="205" customWidth="1"/>
    <col min="8974" max="8975" width="11.28515625" style="205" customWidth="1"/>
    <col min="8976" max="8976" width="5.140625" style="205" customWidth="1"/>
    <col min="8977" max="8977" width="29.5703125" style="205" customWidth="1"/>
    <col min="8978" max="8978" width="7.42578125" style="205" customWidth="1"/>
    <col min="8979" max="8979" width="7" style="205" customWidth="1"/>
    <col min="8980" max="8983" width="0" style="205" hidden="1" customWidth="1"/>
    <col min="8984" max="8984" width="11.42578125" style="205" customWidth="1"/>
    <col min="8985" max="9216" width="10.85546875" style="205"/>
    <col min="9217" max="9217" width="22.28515625" style="205" customWidth="1"/>
    <col min="9218" max="9221" width="11.28515625" style="205" customWidth="1"/>
    <col min="9222" max="9222" width="13.140625" style="205" customWidth="1"/>
    <col min="9223" max="9223" width="13.140625" style="205" bestFit="1" customWidth="1"/>
    <col min="9224" max="9224" width="13.28515625" style="205" customWidth="1"/>
    <col min="9225" max="9225" width="13.140625" style="205" bestFit="1" customWidth="1"/>
    <col min="9226" max="9226" width="11.7109375" style="205" customWidth="1"/>
    <col min="9227" max="9227" width="12.42578125" style="205" customWidth="1"/>
    <col min="9228" max="9228" width="11.28515625" style="205" customWidth="1"/>
    <col min="9229" max="9229" width="12.5703125" style="205" customWidth="1"/>
    <col min="9230" max="9231" width="11.28515625" style="205" customWidth="1"/>
    <col min="9232" max="9232" width="5.140625" style="205" customWidth="1"/>
    <col min="9233" max="9233" width="29.5703125" style="205" customWidth="1"/>
    <col min="9234" max="9234" width="7.42578125" style="205" customWidth="1"/>
    <col min="9235" max="9235" width="7" style="205" customWidth="1"/>
    <col min="9236" max="9239" width="0" style="205" hidden="1" customWidth="1"/>
    <col min="9240" max="9240" width="11.42578125" style="205" customWidth="1"/>
    <col min="9241" max="9472" width="10.85546875" style="205"/>
    <col min="9473" max="9473" width="22.28515625" style="205" customWidth="1"/>
    <col min="9474" max="9477" width="11.28515625" style="205" customWidth="1"/>
    <col min="9478" max="9478" width="13.140625" style="205" customWidth="1"/>
    <col min="9479" max="9479" width="13.140625" style="205" bestFit="1" customWidth="1"/>
    <col min="9480" max="9480" width="13.28515625" style="205" customWidth="1"/>
    <col min="9481" max="9481" width="13.140625" style="205" bestFit="1" customWidth="1"/>
    <col min="9482" max="9482" width="11.7109375" style="205" customWidth="1"/>
    <col min="9483" max="9483" width="12.42578125" style="205" customWidth="1"/>
    <col min="9484" max="9484" width="11.28515625" style="205" customWidth="1"/>
    <col min="9485" max="9485" width="12.5703125" style="205" customWidth="1"/>
    <col min="9486" max="9487" width="11.28515625" style="205" customWidth="1"/>
    <col min="9488" max="9488" width="5.140625" style="205" customWidth="1"/>
    <col min="9489" max="9489" width="29.5703125" style="205" customWidth="1"/>
    <col min="9490" max="9490" width="7.42578125" style="205" customWidth="1"/>
    <col min="9491" max="9491" width="7" style="205" customWidth="1"/>
    <col min="9492" max="9495" width="0" style="205" hidden="1" customWidth="1"/>
    <col min="9496" max="9496" width="11.42578125" style="205" customWidth="1"/>
    <col min="9497" max="9728" width="10.85546875" style="205"/>
    <col min="9729" max="9729" width="22.28515625" style="205" customWidth="1"/>
    <col min="9730" max="9733" width="11.28515625" style="205" customWidth="1"/>
    <col min="9734" max="9734" width="13.140625" style="205" customWidth="1"/>
    <col min="9735" max="9735" width="13.140625" style="205" bestFit="1" customWidth="1"/>
    <col min="9736" max="9736" width="13.28515625" style="205" customWidth="1"/>
    <col min="9737" max="9737" width="13.140625" style="205" bestFit="1" customWidth="1"/>
    <col min="9738" max="9738" width="11.7109375" style="205" customWidth="1"/>
    <col min="9739" max="9739" width="12.42578125" style="205" customWidth="1"/>
    <col min="9740" max="9740" width="11.28515625" style="205" customWidth="1"/>
    <col min="9741" max="9741" width="12.5703125" style="205" customWidth="1"/>
    <col min="9742" max="9743" width="11.28515625" style="205" customWidth="1"/>
    <col min="9744" max="9744" width="5.140625" style="205" customWidth="1"/>
    <col min="9745" max="9745" width="29.5703125" style="205" customWidth="1"/>
    <col min="9746" max="9746" width="7.42578125" style="205" customWidth="1"/>
    <col min="9747" max="9747" width="7" style="205" customWidth="1"/>
    <col min="9748" max="9751" width="0" style="205" hidden="1" customWidth="1"/>
    <col min="9752" max="9752" width="11.42578125" style="205" customWidth="1"/>
    <col min="9753" max="9984" width="10.85546875" style="205"/>
    <col min="9985" max="9985" width="22.28515625" style="205" customWidth="1"/>
    <col min="9986" max="9989" width="11.28515625" style="205" customWidth="1"/>
    <col min="9990" max="9990" width="13.140625" style="205" customWidth="1"/>
    <col min="9991" max="9991" width="13.140625" style="205" bestFit="1" customWidth="1"/>
    <col min="9992" max="9992" width="13.28515625" style="205" customWidth="1"/>
    <col min="9993" max="9993" width="13.140625" style="205" bestFit="1" customWidth="1"/>
    <col min="9994" max="9994" width="11.7109375" style="205" customWidth="1"/>
    <col min="9995" max="9995" width="12.42578125" style="205" customWidth="1"/>
    <col min="9996" max="9996" width="11.28515625" style="205" customWidth="1"/>
    <col min="9997" max="9997" width="12.5703125" style="205" customWidth="1"/>
    <col min="9998" max="9999" width="11.28515625" style="205" customWidth="1"/>
    <col min="10000" max="10000" width="5.140625" style="205" customWidth="1"/>
    <col min="10001" max="10001" width="29.5703125" style="205" customWidth="1"/>
    <col min="10002" max="10002" width="7.42578125" style="205" customWidth="1"/>
    <col min="10003" max="10003" width="7" style="205" customWidth="1"/>
    <col min="10004" max="10007" width="0" style="205" hidden="1" customWidth="1"/>
    <col min="10008" max="10008" width="11.42578125" style="205" customWidth="1"/>
    <col min="10009" max="10240" width="10.85546875" style="205"/>
    <col min="10241" max="10241" width="22.28515625" style="205" customWidth="1"/>
    <col min="10242" max="10245" width="11.28515625" style="205" customWidth="1"/>
    <col min="10246" max="10246" width="13.140625" style="205" customWidth="1"/>
    <col min="10247" max="10247" width="13.140625" style="205" bestFit="1" customWidth="1"/>
    <col min="10248" max="10248" width="13.28515625" style="205" customWidth="1"/>
    <col min="10249" max="10249" width="13.140625" style="205" bestFit="1" customWidth="1"/>
    <col min="10250" max="10250" width="11.7109375" style="205" customWidth="1"/>
    <col min="10251" max="10251" width="12.42578125" style="205" customWidth="1"/>
    <col min="10252" max="10252" width="11.28515625" style="205" customWidth="1"/>
    <col min="10253" max="10253" width="12.5703125" style="205" customWidth="1"/>
    <col min="10254" max="10255" width="11.28515625" style="205" customWidth="1"/>
    <col min="10256" max="10256" width="5.140625" style="205" customWidth="1"/>
    <col min="10257" max="10257" width="29.5703125" style="205" customWidth="1"/>
    <col min="10258" max="10258" width="7.42578125" style="205" customWidth="1"/>
    <col min="10259" max="10259" width="7" style="205" customWidth="1"/>
    <col min="10260" max="10263" width="0" style="205" hidden="1" customWidth="1"/>
    <col min="10264" max="10264" width="11.42578125" style="205" customWidth="1"/>
    <col min="10265" max="10496" width="10.85546875" style="205"/>
    <col min="10497" max="10497" width="22.28515625" style="205" customWidth="1"/>
    <col min="10498" max="10501" width="11.28515625" style="205" customWidth="1"/>
    <col min="10502" max="10502" width="13.140625" style="205" customWidth="1"/>
    <col min="10503" max="10503" width="13.140625" style="205" bestFit="1" customWidth="1"/>
    <col min="10504" max="10504" width="13.28515625" style="205" customWidth="1"/>
    <col min="10505" max="10505" width="13.140625" style="205" bestFit="1" customWidth="1"/>
    <col min="10506" max="10506" width="11.7109375" style="205" customWidth="1"/>
    <col min="10507" max="10507" width="12.42578125" style="205" customWidth="1"/>
    <col min="10508" max="10508" width="11.28515625" style="205" customWidth="1"/>
    <col min="10509" max="10509" width="12.5703125" style="205" customWidth="1"/>
    <col min="10510" max="10511" width="11.28515625" style="205" customWidth="1"/>
    <col min="10512" max="10512" width="5.140625" style="205" customWidth="1"/>
    <col min="10513" max="10513" width="29.5703125" style="205" customWidth="1"/>
    <col min="10514" max="10514" width="7.42578125" style="205" customWidth="1"/>
    <col min="10515" max="10515" width="7" style="205" customWidth="1"/>
    <col min="10516" max="10519" width="0" style="205" hidden="1" customWidth="1"/>
    <col min="10520" max="10520" width="11.42578125" style="205" customWidth="1"/>
    <col min="10521" max="10752" width="10.85546875" style="205"/>
    <col min="10753" max="10753" width="22.28515625" style="205" customWidth="1"/>
    <col min="10754" max="10757" width="11.28515625" style="205" customWidth="1"/>
    <col min="10758" max="10758" width="13.140625" style="205" customWidth="1"/>
    <col min="10759" max="10759" width="13.140625" style="205" bestFit="1" customWidth="1"/>
    <col min="10760" max="10760" width="13.28515625" style="205" customWidth="1"/>
    <col min="10761" max="10761" width="13.140625" style="205" bestFit="1" customWidth="1"/>
    <col min="10762" max="10762" width="11.7109375" style="205" customWidth="1"/>
    <col min="10763" max="10763" width="12.42578125" style="205" customWidth="1"/>
    <col min="10764" max="10764" width="11.28515625" style="205" customWidth="1"/>
    <col min="10765" max="10765" width="12.5703125" style="205" customWidth="1"/>
    <col min="10766" max="10767" width="11.28515625" style="205" customWidth="1"/>
    <col min="10768" max="10768" width="5.140625" style="205" customWidth="1"/>
    <col min="10769" max="10769" width="29.5703125" style="205" customWidth="1"/>
    <col min="10770" max="10770" width="7.42578125" style="205" customWidth="1"/>
    <col min="10771" max="10771" width="7" style="205" customWidth="1"/>
    <col min="10772" max="10775" width="0" style="205" hidden="1" customWidth="1"/>
    <col min="10776" max="10776" width="11.42578125" style="205" customWidth="1"/>
    <col min="10777" max="11008" width="10.85546875" style="205"/>
    <col min="11009" max="11009" width="22.28515625" style="205" customWidth="1"/>
    <col min="11010" max="11013" width="11.28515625" style="205" customWidth="1"/>
    <col min="11014" max="11014" width="13.140625" style="205" customWidth="1"/>
    <col min="11015" max="11015" width="13.140625" style="205" bestFit="1" customWidth="1"/>
    <col min="11016" max="11016" width="13.28515625" style="205" customWidth="1"/>
    <col min="11017" max="11017" width="13.140625" style="205" bestFit="1" customWidth="1"/>
    <col min="11018" max="11018" width="11.7109375" style="205" customWidth="1"/>
    <col min="11019" max="11019" width="12.42578125" style="205" customWidth="1"/>
    <col min="11020" max="11020" width="11.28515625" style="205" customWidth="1"/>
    <col min="11021" max="11021" width="12.5703125" style="205" customWidth="1"/>
    <col min="11022" max="11023" width="11.28515625" style="205" customWidth="1"/>
    <col min="11024" max="11024" width="5.140625" style="205" customWidth="1"/>
    <col min="11025" max="11025" width="29.5703125" style="205" customWidth="1"/>
    <col min="11026" max="11026" width="7.42578125" style="205" customWidth="1"/>
    <col min="11027" max="11027" width="7" style="205" customWidth="1"/>
    <col min="11028" max="11031" width="0" style="205" hidden="1" customWidth="1"/>
    <col min="11032" max="11032" width="11.42578125" style="205" customWidth="1"/>
    <col min="11033" max="11264" width="10.85546875" style="205"/>
    <col min="11265" max="11265" width="22.28515625" style="205" customWidth="1"/>
    <col min="11266" max="11269" width="11.28515625" style="205" customWidth="1"/>
    <col min="11270" max="11270" width="13.140625" style="205" customWidth="1"/>
    <col min="11271" max="11271" width="13.140625" style="205" bestFit="1" customWidth="1"/>
    <col min="11272" max="11272" width="13.28515625" style="205" customWidth="1"/>
    <col min="11273" max="11273" width="13.140625" style="205" bestFit="1" customWidth="1"/>
    <col min="11274" max="11274" width="11.7109375" style="205" customWidth="1"/>
    <col min="11275" max="11275" width="12.42578125" style="205" customWidth="1"/>
    <col min="11276" max="11276" width="11.28515625" style="205" customWidth="1"/>
    <col min="11277" max="11277" width="12.5703125" style="205" customWidth="1"/>
    <col min="11278" max="11279" width="11.28515625" style="205" customWidth="1"/>
    <col min="11280" max="11280" width="5.140625" style="205" customWidth="1"/>
    <col min="11281" max="11281" width="29.5703125" style="205" customWidth="1"/>
    <col min="11282" max="11282" width="7.42578125" style="205" customWidth="1"/>
    <col min="11283" max="11283" width="7" style="205" customWidth="1"/>
    <col min="11284" max="11287" width="0" style="205" hidden="1" customWidth="1"/>
    <col min="11288" max="11288" width="11.42578125" style="205" customWidth="1"/>
    <col min="11289" max="11520" width="10.85546875" style="205"/>
    <col min="11521" max="11521" width="22.28515625" style="205" customWidth="1"/>
    <col min="11522" max="11525" width="11.28515625" style="205" customWidth="1"/>
    <col min="11526" max="11526" width="13.140625" style="205" customWidth="1"/>
    <col min="11527" max="11527" width="13.140625" style="205" bestFit="1" customWidth="1"/>
    <col min="11528" max="11528" width="13.28515625" style="205" customWidth="1"/>
    <col min="11529" max="11529" width="13.140625" style="205" bestFit="1" customWidth="1"/>
    <col min="11530" max="11530" width="11.7109375" style="205" customWidth="1"/>
    <col min="11531" max="11531" width="12.42578125" style="205" customWidth="1"/>
    <col min="11532" max="11532" width="11.28515625" style="205" customWidth="1"/>
    <col min="11533" max="11533" width="12.5703125" style="205" customWidth="1"/>
    <col min="11534" max="11535" width="11.28515625" style="205" customWidth="1"/>
    <col min="11536" max="11536" width="5.140625" style="205" customWidth="1"/>
    <col min="11537" max="11537" width="29.5703125" style="205" customWidth="1"/>
    <col min="11538" max="11538" width="7.42578125" style="205" customWidth="1"/>
    <col min="11539" max="11539" width="7" style="205" customWidth="1"/>
    <col min="11540" max="11543" width="0" style="205" hidden="1" customWidth="1"/>
    <col min="11544" max="11544" width="11.42578125" style="205" customWidth="1"/>
    <col min="11545" max="11776" width="10.85546875" style="205"/>
    <col min="11777" max="11777" width="22.28515625" style="205" customWidth="1"/>
    <col min="11778" max="11781" width="11.28515625" style="205" customWidth="1"/>
    <col min="11782" max="11782" width="13.140625" style="205" customWidth="1"/>
    <col min="11783" max="11783" width="13.140625" style="205" bestFit="1" customWidth="1"/>
    <col min="11784" max="11784" width="13.28515625" style="205" customWidth="1"/>
    <col min="11785" max="11785" width="13.140625" style="205" bestFit="1" customWidth="1"/>
    <col min="11786" max="11786" width="11.7109375" style="205" customWidth="1"/>
    <col min="11787" max="11787" width="12.42578125" style="205" customWidth="1"/>
    <col min="11788" max="11788" width="11.28515625" style="205" customWidth="1"/>
    <col min="11789" max="11789" width="12.5703125" style="205" customWidth="1"/>
    <col min="11790" max="11791" width="11.28515625" style="205" customWidth="1"/>
    <col min="11792" max="11792" width="5.140625" style="205" customWidth="1"/>
    <col min="11793" max="11793" width="29.5703125" style="205" customWidth="1"/>
    <col min="11794" max="11794" width="7.42578125" style="205" customWidth="1"/>
    <col min="11795" max="11795" width="7" style="205" customWidth="1"/>
    <col min="11796" max="11799" width="0" style="205" hidden="1" customWidth="1"/>
    <col min="11800" max="11800" width="11.42578125" style="205" customWidth="1"/>
    <col min="11801" max="12032" width="10.85546875" style="205"/>
    <col min="12033" max="12033" width="22.28515625" style="205" customWidth="1"/>
    <col min="12034" max="12037" width="11.28515625" style="205" customWidth="1"/>
    <col min="12038" max="12038" width="13.140625" style="205" customWidth="1"/>
    <col min="12039" max="12039" width="13.140625" style="205" bestFit="1" customWidth="1"/>
    <col min="12040" max="12040" width="13.28515625" style="205" customWidth="1"/>
    <col min="12041" max="12041" width="13.140625" style="205" bestFit="1" customWidth="1"/>
    <col min="12042" max="12042" width="11.7109375" style="205" customWidth="1"/>
    <col min="12043" max="12043" width="12.42578125" style="205" customWidth="1"/>
    <col min="12044" max="12044" width="11.28515625" style="205" customWidth="1"/>
    <col min="12045" max="12045" width="12.5703125" style="205" customWidth="1"/>
    <col min="12046" max="12047" width="11.28515625" style="205" customWidth="1"/>
    <col min="12048" max="12048" width="5.140625" style="205" customWidth="1"/>
    <col min="12049" max="12049" width="29.5703125" style="205" customWidth="1"/>
    <col min="12050" max="12050" width="7.42578125" style="205" customWidth="1"/>
    <col min="12051" max="12051" width="7" style="205" customWidth="1"/>
    <col min="12052" max="12055" width="0" style="205" hidden="1" customWidth="1"/>
    <col min="12056" max="12056" width="11.42578125" style="205" customWidth="1"/>
    <col min="12057" max="12288" width="10.85546875" style="205"/>
    <col min="12289" max="12289" width="22.28515625" style="205" customWidth="1"/>
    <col min="12290" max="12293" width="11.28515625" style="205" customWidth="1"/>
    <col min="12294" max="12294" width="13.140625" style="205" customWidth="1"/>
    <col min="12295" max="12295" width="13.140625" style="205" bestFit="1" customWidth="1"/>
    <col min="12296" max="12296" width="13.28515625" style="205" customWidth="1"/>
    <col min="12297" max="12297" width="13.140625" style="205" bestFit="1" customWidth="1"/>
    <col min="12298" max="12298" width="11.7109375" style="205" customWidth="1"/>
    <col min="12299" max="12299" width="12.42578125" style="205" customWidth="1"/>
    <col min="12300" max="12300" width="11.28515625" style="205" customWidth="1"/>
    <col min="12301" max="12301" width="12.5703125" style="205" customWidth="1"/>
    <col min="12302" max="12303" width="11.28515625" style="205" customWidth="1"/>
    <col min="12304" max="12304" width="5.140625" style="205" customWidth="1"/>
    <col min="12305" max="12305" width="29.5703125" style="205" customWidth="1"/>
    <col min="12306" max="12306" width="7.42578125" style="205" customWidth="1"/>
    <col min="12307" max="12307" width="7" style="205" customWidth="1"/>
    <col min="12308" max="12311" width="0" style="205" hidden="1" customWidth="1"/>
    <col min="12312" max="12312" width="11.42578125" style="205" customWidth="1"/>
    <col min="12313" max="12544" width="10.85546875" style="205"/>
    <col min="12545" max="12545" width="22.28515625" style="205" customWidth="1"/>
    <col min="12546" max="12549" width="11.28515625" style="205" customWidth="1"/>
    <col min="12550" max="12550" width="13.140625" style="205" customWidth="1"/>
    <col min="12551" max="12551" width="13.140625" style="205" bestFit="1" customWidth="1"/>
    <col min="12552" max="12552" width="13.28515625" style="205" customWidth="1"/>
    <col min="12553" max="12553" width="13.140625" style="205" bestFit="1" customWidth="1"/>
    <col min="12554" max="12554" width="11.7109375" style="205" customWidth="1"/>
    <col min="12555" max="12555" width="12.42578125" style="205" customWidth="1"/>
    <col min="12556" max="12556" width="11.28515625" style="205" customWidth="1"/>
    <col min="12557" max="12557" width="12.5703125" style="205" customWidth="1"/>
    <col min="12558" max="12559" width="11.28515625" style="205" customWidth="1"/>
    <col min="12560" max="12560" width="5.140625" style="205" customWidth="1"/>
    <col min="12561" max="12561" width="29.5703125" style="205" customWidth="1"/>
    <col min="12562" max="12562" width="7.42578125" style="205" customWidth="1"/>
    <col min="12563" max="12563" width="7" style="205" customWidth="1"/>
    <col min="12564" max="12567" width="0" style="205" hidden="1" customWidth="1"/>
    <col min="12568" max="12568" width="11.42578125" style="205" customWidth="1"/>
    <col min="12569" max="12800" width="10.85546875" style="205"/>
    <col min="12801" max="12801" width="22.28515625" style="205" customWidth="1"/>
    <col min="12802" max="12805" width="11.28515625" style="205" customWidth="1"/>
    <col min="12806" max="12806" width="13.140625" style="205" customWidth="1"/>
    <col min="12807" max="12807" width="13.140625" style="205" bestFit="1" customWidth="1"/>
    <col min="12808" max="12808" width="13.28515625" style="205" customWidth="1"/>
    <col min="12809" max="12809" width="13.140625" style="205" bestFit="1" customWidth="1"/>
    <col min="12810" max="12810" width="11.7109375" style="205" customWidth="1"/>
    <col min="12811" max="12811" width="12.42578125" style="205" customWidth="1"/>
    <col min="12812" max="12812" width="11.28515625" style="205" customWidth="1"/>
    <col min="12813" max="12813" width="12.5703125" style="205" customWidth="1"/>
    <col min="12814" max="12815" width="11.28515625" style="205" customWidth="1"/>
    <col min="12816" max="12816" width="5.140625" style="205" customWidth="1"/>
    <col min="12817" max="12817" width="29.5703125" style="205" customWidth="1"/>
    <col min="12818" max="12818" width="7.42578125" style="205" customWidth="1"/>
    <col min="12819" max="12819" width="7" style="205" customWidth="1"/>
    <col min="12820" max="12823" width="0" style="205" hidden="1" customWidth="1"/>
    <col min="12824" max="12824" width="11.42578125" style="205" customWidth="1"/>
    <col min="12825" max="13056" width="10.85546875" style="205"/>
    <col min="13057" max="13057" width="22.28515625" style="205" customWidth="1"/>
    <col min="13058" max="13061" width="11.28515625" style="205" customWidth="1"/>
    <col min="13062" max="13062" width="13.140625" style="205" customWidth="1"/>
    <col min="13063" max="13063" width="13.140625" style="205" bestFit="1" customWidth="1"/>
    <col min="13064" max="13064" width="13.28515625" style="205" customWidth="1"/>
    <col min="13065" max="13065" width="13.140625" style="205" bestFit="1" customWidth="1"/>
    <col min="13066" max="13066" width="11.7109375" style="205" customWidth="1"/>
    <col min="13067" max="13067" width="12.42578125" style="205" customWidth="1"/>
    <col min="13068" max="13068" width="11.28515625" style="205" customWidth="1"/>
    <col min="13069" max="13069" width="12.5703125" style="205" customWidth="1"/>
    <col min="13070" max="13071" width="11.28515625" style="205" customWidth="1"/>
    <col min="13072" max="13072" width="5.140625" style="205" customWidth="1"/>
    <col min="13073" max="13073" width="29.5703125" style="205" customWidth="1"/>
    <col min="13074" max="13074" width="7.42578125" style="205" customWidth="1"/>
    <col min="13075" max="13075" width="7" style="205" customWidth="1"/>
    <col min="13076" max="13079" width="0" style="205" hidden="1" customWidth="1"/>
    <col min="13080" max="13080" width="11.42578125" style="205" customWidth="1"/>
    <col min="13081" max="13312" width="10.85546875" style="205"/>
    <col min="13313" max="13313" width="22.28515625" style="205" customWidth="1"/>
    <col min="13314" max="13317" width="11.28515625" style="205" customWidth="1"/>
    <col min="13318" max="13318" width="13.140625" style="205" customWidth="1"/>
    <col min="13319" max="13319" width="13.140625" style="205" bestFit="1" customWidth="1"/>
    <col min="13320" max="13320" width="13.28515625" style="205" customWidth="1"/>
    <col min="13321" max="13321" width="13.140625" style="205" bestFit="1" customWidth="1"/>
    <col min="13322" max="13322" width="11.7109375" style="205" customWidth="1"/>
    <col min="13323" max="13323" width="12.42578125" style="205" customWidth="1"/>
    <col min="13324" max="13324" width="11.28515625" style="205" customWidth="1"/>
    <col min="13325" max="13325" width="12.5703125" style="205" customWidth="1"/>
    <col min="13326" max="13327" width="11.28515625" style="205" customWidth="1"/>
    <col min="13328" max="13328" width="5.140625" style="205" customWidth="1"/>
    <col min="13329" max="13329" width="29.5703125" style="205" customWidth="1"/>
    <col min="13330" max="13330" width="7.42578125" style="205" customWidth="1"/>
    <col min="13331" max="13331" width="7" style="205" customWidth="1"/>
    <col min="13332" max="13335" width="0" style="205" hidden="1" customWidth="1"/>
    <col min="13336" max="13336" width="11.42578125" style="205" customWidth="1"/>
    <col min="13337" max="13568" width="10.85546875" style="205"/>
    <col min="13569" max="13569" width="22.28515625" style="205" customWidth="1"/>
    <col min="13570" max="13573" width="11.28515625" style="205" customWidth="1"/>
    <col min="13574" max="13574" width="13.140625" style="205" customWidth="1"/>
    <col min="13575" max="13575" width="13.140625" style="205" bestFit="1" customWidth="1"/>
    <col min="13576" max="13576" width="13.28515625" style="205" customWidth="1"/>
    <col min="13577" max="13577" width="13.140625" style="205" bestFit="1" customWidth="1"/>
    <col min="13578" max="13578" width="11.7109375" style="205" customWidth="1"/>
    <col min="13579" max="13579" width="12.42578125" style="205" customWidth="1"/>
    <col min="13580" max="13580" width="11.28515625" style="205" customWidth="1"/>
    <col min="13581" max="13581" width="12.5703125" style="205" customWidth="1"/>
    <col min="13582" max="13583" width="11.28515625" style="205" customWidth="1"/>
    <col min="13584" max="13584" width="5.140625" style="205" customWidth="1"/>
    <col min="13585" max="13585" width="29.5703125" style="205" customWidth="1"/>
    <col min="13586" max="13586" width="7.42578125" style="205" customWidth="1"/>
    <col min="13587" max="13587" width="7" style="205" customWidth="1"/>
    <col min="13588" max="13591" width="0" style="205" hidden="1" customWidth="1"/>
    <col min="13592" max="13592" width="11.42578125" style="205" customWidth="1"/>
    <col min="13593" max="13824" width="10.85546875" style="205"/>
    <col min="13825" max="13825" width="22.28515625" style="205" customWidth="1"/>
    <col min="13826" max="13829" width="11.28515625" style="205" customWidth="1"/>
    <col min="13830" max="13830" width="13.140625" style="205" customWidth="1"/>
    <col min="13831" max="13831" width="13.140625" style="205" bestFit="1" customWidth="1"/>
    <col min="13832" max="13832" width="13.28515625" style="205" customWidth="1"/>
    <col min="13833" max="13833" width="13.140625" style="205" bestFit="1" customWidth="1"/>
    <col min="13834" max="13834" width="11.7109375" style="205" customWidth="1"/>
    <col min="13835" max="13835" width="12.42578125" style="205" customWidth="1"/>
    <col min="13836" max="13836" width="11.28515625" style="205" customWidth="1"/>
    <col min="13837" max="13837" width="12.5703125" style="205" customWidth="1"/>
    <col min="13838" max="13839" width="11.28515625" style="205" customWidth="1"/>
    <col min="13840" max="13840" width="5.140625" style="205" customWidth="1"/>
    <col min="13841" max="13841" width="29.5703125" style="205" customWidth="1"/>
    <col min="13842" max="13842" width="7.42578125" style="205" customWidth="1"/>
    <col min="13843" max="13843" width="7" style="205" customWidth="1"/>
    <col min="13844" max="13847" width="0" style="205" hidden="1" customWidth="1"/>
    <col min="13848" max="13848" width="11.42578125" style="205" customWidth="1"/>
    <col min="13849" max="14080" width="10.85546875" style="205"/>
    <col min="14081" max="14081" width="22.28515625" style="205" customWidth="1"/>
    <col min="14082" max="14085" width="11.28515625" style="205" customWidth="1"/>
    <col min="14086" max="14086" width="13.140625" style="205" customWidth="1"/>
    <col min="14087" max="14087" width="13.140625" style="205" bestFit="1" customWidth="1"/>
    <col min="14088" max="14088" width="13.28515625" style="205" customWidth="1"/>
    <col min="14089" max="14089" width="13.140625" style="205" bestFit="1" customWidth="1"/>
    <col min="14090" max="14090" width="11.7109375" style="205" customWidth="1"/>
    <col min="14091" max="14091" width="12.42578125" style="205" customWidth="1"/>
    <col min="14092" max="14092" width="11.28515625" style="205" customWidth="1"/>
    <col min="14093" max="14093" width="12.5703125" style="205" customWidth="1"/>
    <col min="14094" max="14095" width="11.28515625" style="205" customWidth="1"/>
    <col min="14096" max="14096" width="5.140625" style="205" customWidth="1"/>
    <col min="14097" max="14097" width="29.5703125" style="205" customWidth="1"/>
    <col min="14098" max="14098" width="7.42578125" style="205" customWidth="1"/>
    <col min="14099" max="14099" width="7" style="205" customWidth="1"/>
    <col min="14100" max="14103" width="0" style="205" hidden="1" customWidth="1"/>
    <col min="14104" max="14104" width="11.42578125" style="205" customWidth="1"/>
    <col min="14105" max="14336" width="10.85546875" style="205"/>
    <col min="14337" max="14337" width="22.28515625" style="205" customWidth="1"/>
    <col min="14338" max="14341" width="11.28515625" style="205" customWidth="1"/>
    <col min="14342" max="14342" width="13.140625" style="205" customWidth="1"/>
    <col min="14343" max="14343" width="13.140625" style="205" bestFit="1" customWidth="1"/>
    <col min="14344" max="14344" width="13.28515625" style="205" customWidth="1"/>
    <col min="14345" max="14345" width="13.140625" style="205" bestFit="1" customWidth="1"/>
    <col min="14346" max="14346" width="11.7109375" style="205" customWidth="1"/>
    <col min="14347" max="14347" width="12.42578125" style="205" customWidth="1"/>
    <col min="14348" max="14348" width="11.28515625" style="205" customWidth="1"/>
    <col min="14349" max="14349" width="12.5703125" style="205" customWidth="1"/>
    <col min="14350" max="14351" width="11.28515625" style="205" customWidth="1"/>
    <col min="14352" max="14352" width="5.140625" style="205" customWidth="1"/>
    <col min="14353" max="14353" width="29.5703125" style="205" customWidth="1"/>
    <col min="14354" max="14354" width="7.42578125" style="205" customWidth="1"/>
    <col min="14355" max="14355" width="7" style="205" customWidth="1"/>
    <col min="14356" max="14359" width="0" style="205" hidden="1" customWidth="1"/>
    <col min="14360" max="14360" width="11.42578125" style="205" customWidth="1"/>
    <col min="14361" max="14592" width="10.85546875" style="205"/>
    <col min="14593" max="14593" width="22.28515625" style="205" customWidth="1"/>
    <col min="14594" max="14597" width="11.28515625" style="205" customWidth="1"/>
    <col min="14598" max="14598" width="13.140625" style="205" customWidth="1"/>
    <col min="14599" max="14599" width="13.140625" style="205" bestFit="1" customWidth="1"/>
    <col min="14600" max="14600" width="13.28515625" style="205" customWidth="1"/>
    <col min="14601" max="14601" width="13.140625" style="205" bestFit="1" customWidth="1"/>
    <col min="14602" max="14602" width="11.7109375" style="205" customWidth="1"/>
    <col min="14603" max="14603" width="12.42578125" style="205" customWidth="1"/>
    <col min="14604" max="14604" width="11.28515625" style="205" customWidth="1"/>
    <col min="14605" max="14605" width="12.5703125" style="205" customWidth="1"/>
    <col min="14606" max="14607" width="11.28515625" style="205" customWidth="1"/>
    <col min="14608" max="14608" width="5.140625" style="205" customWidth="1"/>
    <col min="14609" max="14609" width="29.5703125" style="205" customWidth="1"/>
    <col min="14610" max="14610" width="7.42578125" style="205" customWidth="1"/>
    <col min="14611" max="14611" width="7" style="205" customWidth="1"/>
    <col min="14612" max="14615" width="0" style="205" hidden="1" customWidth="1"/>
    <col min="14616" max="14616" width="11.42578125" style="205" customWidth="1"/>
    <col min="14617" max="14848" width="10.85546875" style="205"/>
    <col min="14849" max="14849" width="22.28515625" style="205" customWidth="1"/>
    <col min="14850" max="14853" width="11.28515625" style="205" customWidth="1"/>
    <col min="14854" max="14854" width="13.140625" style="205" customWidth="1"/>
    <col min="14855" max="14855" width="13.140625" style="205" bestFit="1" customWidth="1"/>
    <col min="14856" max="14856" width="13.28515625" style="205" customWidth="1"/>
    <col min="14857" max="14857" width="13.140625" style="205" bestFit="1" customWidth="1"/>
    <col min="14858" max="14858" width="11.7109375" style="205" customWidth="1"/>
    <col min="14859" max="14859" width="12.42578125" style="205" customWidth="1"/>
    <col min="14860" max="14860" width="11.28515625" style="205" customWidth="1"/>
    <col min="14861" max="14861" width="12.5703125" style="205" customWidth="1"/>
    <col min="14862" max="14863" width="11.28515625" style="205" customWidth="1"/>
    <col min="14864" max="14864" width="5.140625" style="205" customWidth="1"/>
    <col min="14865" max="14865" width="29.5703125" style="205" customWidth="1"/>
    <col min="14866" max="14866" width="7.42578125" style="205" customWidth="1"/>
    <col min="14867" max="14867" width="7" style="205" customWidth="1"/>
    <col min="14868" max="14871" width="0" style="205" hidden="1" customWidth="1"/>
    <col min="14872" max="14872" width="11.42578125" style="205" customWidth="1"/>
    <col min="14873" max="15104" width="10.85546875" style="205"/>
    <col min="15105" max="15105" width="22.28515625" style="205" customWidth="1"/>
    <col min="15106" max="15109" width="11.28515625" style="205" customWidth="1"/>
    <col min="15110" max="15110" width="13.140625" style="205" customWidth="1"/>
    <col min="15111" max="15111" width="13.140625" style="205" bestFit="1" customWidth="1"/>
    <col min="15112" max="15112" width="13.28515625" style="205" customWidth="1"/>
    <col min="15113" max="15113" width="13.140625" style="205" bestFit="1" customWidth="1"/>
    <col min="15114" max="15114" width="11.7109375" style="205" customWidth="1"/>
    <col min="15115" max="15115" width="12.42578125" style="205" customWidth="1"/>
    <col min="15116" max="15116" width="11.28515625" style="205" customWidth="1"/>
    <col min="15117" max="15117" width="12.5703125" style="205" customWidth="1"/>
    <col min="15118" max="15119" width="11.28515625" style="205" customWidth="1"/>
    <col min="15120" max="15120" width="5.140625" style="205" customWidth="1"/>
    <col min="15121" max="15121" width="29.5703125" style="205" customWidth="1"/>
    <col min="15122" max="15122" width="7.42578125" style="205" customWidth="1"/>
    <col min="15123" max="15123" width="7" style="205" customWidth="1"/>
    <col min="15124" max="15127" width="0" style="205" hidden="1" customWidth="1"/>
    <col min="15128" max="15128" width="11.42578125" style="205" customWidth="1"/>
    <col min="15129" max="15360" width="10.85546875" style="205"/>
    <col min="15361" max="15361" width="22.28515625" style="205" customWidth="1"/>
    <col min="15362" max="15365" width="11.28515625" style="205" customWidth="1"/>
    <col min="15366" max="15366" width="13.140625" style="205" customWidth="1"/>
    <col min="15367" max="15367" width="13.140625" style="205" bestFit="1" customWidth="1"/>
    <col min="15368" max="15368" width="13.28515625" style="205" customWidth="1"/>
    <col min="15369" max="15369" width="13.140625" style="205" bestFit="1" customWidth="1"/>
    <col min="15370" max="15370" width="11.7109375" style="205" customWidth="1"/>
    <col min="15371" max="15371" width="12.42578125" style="205" customWidth="1"/>
    <col min="15372" max="15372" width="11.28515625" style="205" customWidth="1"/>
    <col min="15373" max="15373" width="12.5703125" style="205" customWidth="1"/>
    <col min="15374" max="15375" width="11.28515625" style="205" customWidth="1"/>
    <col min="15376" max="15376" width="5.140625" style="205" customWidth="1"/>
    <col min="15377" max="15377" width="29.5703125" style="205" customWidth="1"/>
    <col min="15378" max="15378" width="7.42578125" style="205" customWidth="1"/>
    <col min="15379" max="15379" width="7" style="205" customWidth="1"/>
    <col min="15380" max="15383" width="0" style="205" hidden="1" customWidth="1"/>
    <col min="15384" max="15384" width="11.42578125" style="205" customWidth="1"/>
    <col min="15385" max="15616" width="10.85546875" style="205"/>
    <col min="15617" max="15617" width="22.28515625" style="205" customWidth="1"/>
    <col min="15618" max="15621" width="11.28515625" style="205" customWidth="1"/>
    <col min="15622" max="15622" width="13.140625" style="205" customWidth="1"/>
    <col min="15623" max="15623" width="13.140625" style="205" bestFit="1" customWidth="1"/>
    <col min="15624" max="15624" width="13.28515625" style="205" customWidth="1"/>
    <col min="15625" max="15625" width="13.140625" style="205" bestFit="1" customWidth="1"/>
    <col min="15626" max="15626" width="11.7109375" style="205" customWidth="1"/>
    <col min="15627" max="15627" width="12.42578125" style="205" customWidth="1"/>
    <col min="15628" max="15628" width="11.28515625" style="205" customWidth="1"/>
    <col min="15629" max="15629" width="12.5703125" style="205" customWidth="1"/>
    <col min="15630" max="15631" width="11.28515625" style="205" customWidth="1"/>
    <col min="15632" max="15632" width="5.140625" style="205" customWidth="1"/>
    <col min="15633" max="15633" width="29.5703125" style="205" customWidth="1"/>
    <col min="15634" max="15634" width="7.42578125" style="205" customWidth="1"/>
    <col min="15635" max="15635" width="7" style="205" customWidth="1"/>
    <col min="15636" max="15639" width="0" style="205" hidden="1" customWidth="1"/>
    <col min="15640" max="15640" width="11.42578125" style="205" customWidth="1"/>
    <col min="15641" max="15872" width="10.85546875" style="205"/>
    <col min="15873" max="15873" width="22.28515625" style="205" customWidth="1"/>
    <col min="15874" max="15877" width="11.28515625" style="205" customWidth="1"/>
    <col min="15878" max="15878" width="13.140625" style="205" customWidth="1"/>
    <col min="15879" max="15879" width="13.140625" style="205" bestFit="1" customWidth="1"/>
    <col min="15880" max="15880" width="13.28515625" style="205" customWidth="1"/>
    <col min="15881" max="15881" width="13.140625" style="205" bestFit="1" customWidth="1"/>
    <col min="15882" max="15882" width="11.7109375" style="205" customWidth="1"/>
    <col min="15883" max="15883" width="12.42578125" style="205" customWidth="1"/>
    <col min="15884" max="15884" width="11.28515625" style="205" customWidth="1"/>
    <col min="15885" max="15885" width="12.5703125" style="205" customWidth="1"/>
    <col min="15886" max="15887" width="11.28515625" style="205" customWidth="1"/>
    <col min="15888" max="15888" width="5.140625" style="205" customWidth="1"/>
    <col min="15889" max="15889" width="29.5703125" style="205" customWidth="1"/>
    <col min="15890" max="15890" width="7.42578125" style="205" customWidth="1"/>
    <col min="15891" max="15891" width="7" style="205" customWidth="1"/>
    <col min="15892" max="15895" width="0" style="205" hidden="1" customWidth="1"/>
    <col min="15896" max="15896" width="11.42578125" style="205" customWidth="1"/>
    <col min="15897" max="16128" width="10.85546875" style="205"/>
    <col min="16129" max="16129" width="22.28515625" style="205" customWidth="1"/>
    <col min="16130" max="16133" width="11.28515625" style="205" customWidth="1"/>
    <col min="16134" max="16134" width="13.140625" style="205" customWidth="1"/>
    <col min="16135" max="16135" width="13.140625" style="205" bestFit="1" customWidth="1"/>
    <col min="16136" max="16136" width="13.28515625" style="205" customWidth="1"/>
    <col min="16137" max="16137" width="13.140625" style="205" bestFit="1" customWidth="1"/>
    <col min="16138" max="16138" width="11.7109375" style="205" customWidth="1"/>
    <col min="16139" max="16139" width="12.42578125" style="205" customWidth="1"/>
    <col min="16140" max="16140" width="11.28515625" style="205" customWidth="1"/>
    <col min="16141" max="16141" width="12.5703125" style="205" customWidth="1"/>
    <col min="16142" max="16143" width="11.28515625" style="205" customWidth="1"/>
    <col min="16144" max="16144" width="5.140625" style="205" customWidth="1"/>
    <col min="16145" max="16145" width="29.5703125" style="205" customWidth="1"/>
    <col min="16146" max="16146" width="7.42578125" style="205" customWidth="1"/>
    <col min="16147" max="16147" width="7" style="205" customWidth="1"/>
    <col min="16148" max="16151" width="0" style="205" hidden="1" customWidth="1"/>
    <col min="16152" max="16152" width="11.42578125" style="205" customWidth="1"/>
    <col min="16153" max="16384" width="10.85546875" style="205"/>
  </cols>
  <sheetData>
    <row r="1" spans="1:26" ht="20.100000000000001">
      <c r="A1" s="204" t="s">
        <v>383</v>
      </c>
    </row>
    <row r="2" spans="1:26" ht="12.95">
      <c r="A2" s="206" t="s">
        <v>384</v>
      </c>
    </row>
    <row r="3" spans="1:26" ht="12.95">
      <c r="A3" s="207"/>
      <c r="B3" s="208" t="s">
        <v>385</v>
      </c>
      <c r="C3" s="208" t="s">
        <v>386</v>
      </c>
      <c r="D3" s="208" t="s">
        <v>387</v>
      </c>
      <c r="E3" s="208" t="s">
        <v>388</v>
      </c>
      <c r="F3" s="208" t="s">
        <v>389</v>
      </c>
      <c r="G3" s="208" t="s">
        <v>390</v>
      </c>
      <c r="H3" s="208" t="s">
        <v>391</v>
      </c>
      <c r="I3" s="208" t="s">
        <v>392</v>
      </c>
      <c r="J3" s="208" t="s">
        <v>393</v>
      </c>
      <c r="K3" s="208" t="s">
        <v>388</v>
      </c>
      <c r="L3" s="208" t="s">
        <v>389</v>
      </c>
      <c r="M3" s="209" t="s">
        <v>394</v>
      </c>
      <c r="N3" s="209" t="s">
        <v>388</v>
      </c>
      <c r="O3" s="209" t="s">
        <v>395</v>
      </c>
      <c r="Q3" s="210" t="s">
        <v>396</v>
      </c>
      <c r="T3" s="211" t="s">
        <v>397</v>
      </c>
    </row>
    <row r="4" spans="1:26" ht="14.45">
      <c r="A4" s="212" t="s">
        <v>398</v>
      </c>
      <c r="B4" s="213"/>
      <c r="C4" s="213"/>
      <c r="D4" s="213"/>
      <c r="E4" s="214"/>
      <c r="F4" s="215">
        <f t="shared" ref="F4:F9" si="0">SUM(B4:E4)</f>
        <v>0</v>
      </c>
      <c r="G4" s="216"/>
      <c r="H4" s="216"/>
      <c r="I4" s="216"/>
      <c r="J4" s="216"/>
      <c r="K4" s="217"/>
      <c r="L4" s="218">
        <f t="shared" ref="L4:L9" si="1">SUM(G4:K4)</f>
        <v>0</v>
      </c>
      <c r="M4" s="219">
        <f t="shared" ref="M4:M9" si="2">SUM(B4:D4,G4:J4)</f>
        <v>0</v>
      </c>
      <c r="N4" s="220">
        <f t="shared" ref="N4:N9" si="3">SUM(E4,K4)</f>
        <v>0</v>
      </c>
      <c r="O4" s="220">
        <f t="shared" ref="O4:O9" si="4">SUM(M4:N4)</f>
        <v>0</v>
      </c>
      <c r="Q4" s="205" t="s">
        <v>399</v>
      </c>
      <c r="R4" s="221">
        <v>7</v>
      </c>
      <c r="T4" s="206" t="s">
        <v>400</v>
      </c>
      <c r="U4" s="206"/>
      <c r="V4" s="206"/>
    </row>
    <row r="5" spans="1:26" ht="14.45">
      <c r="A5" s="212" t="s">
        <v>401</v>
      </c>
      <c r="B5" s="213"/>
      <c r="C5" s="213"/>
      <c r="D5" s="213"/>
      <c r="E5" s="222"/>
      <c r="F5" s="215">
        <f t="shared" si="0"/>
        <v>0</v>
      </c>
      <c r="G5" s="216"/>
      <c r="H5" s="216"/>
      <c r="I5" s="216"/>
      <c r="J5" s="216"/>
      <c r="K5" s="223"/>
      <c r="L5" s="218">
        <f t="shared" si="1"/>
        <v>0</v>
      </c>
      <c r="M5" s="219">
        <f t="shared" si="2"/>
        <v>0</v>
      </c>
      <c r="N5" s="220">
        <f>SUM(E5,K5)</f>
        <v>0</v>
      </c>
      <c r="O5" s="220">
        <f t="shared" si="4"/>
        <v>0</v>
      </c>
      <c r="Q5" s="205" t="s">
        <v>402</v>
      </c>
      <c r="R5" s="221">
        <v>5</v>
      </c>
      <c r="T5" s="205" t="s">
        <v>403</v>
      </c>
      <c r="W5" s="224" t="e">
        <f>SUM(B20:D20)*$R$6/$R$4*#REF!/#REF!</f>
        <v>#REF!</v>
      </c>
    </row>
    <row r="6" spans="1:26" ht="14.45">
      <c r="A6" s="212" t="s">
        <v>404</v>
      </c>
      <c r="B6" s="213"/>
      <c r="C6" s="213"/>
      <c r="D6" s="213"/>
      <c r="E6" s="214"/>
      <c r="F6" s="215">
        <f t="shared" si="0"/>
        <v>0</v>
      </c>
      <c r="G6" s="216"/>
      <c r="H6" s="216"/>
      <c r="I6" s="216"/>
      <c r="J6" s="216"/>
      <c r="K6" s="217"/>
      <c r="L6" s="218">
        <f t="shared" si="1"/>
        <v>0</v>
      </c>
      <c r="M6" s="219">
        <f t="shared" si="2"/>
        <v>0</v>
      </c>
      <c r="N6" s="220">
        <f t="shared" si="3"/>
        <v>0</v>
      </c>
      <c r="O6" s="220">
        <f t="shared" si="4"/>
        <v>0</v>
      </c>
      <c r="Q6" s="225" t="s">
        <v>405</v>
      </c>
      <c r="R6" s="226">
        <v>12</v>
      </c>
      <c r="T6" s="205" t="s">
        <v>406</v>
      </c>
      <c r="W6" s="227" t="e">
        <f>SUM(G20:J20)*$R$6/$R$4*#REF!/#REF!</f>
        <v>#REF!</v>
      </c>
    </row>
    <row r="7" spans="1:26" ht="14.45">
      <c r="A7" s="212" t="s">
        <v>407</v>
      </c>
      <c r="B7" s="213"/>
      <c r="C7" s="213"/>
      <c r="D7" s="213"/>
      <c r="E7" s="214"/>
      <c r="F7" s="215">
        <f t="shared" si="0"/>
        <v>0</v>
      </c>
      <c r="G7" s="216"/>
      <c r="H7" s="216">
        <v>1</v>
      </c>
      <c r="I7" s="216"/>
      <c r="J7" s="216"/>
      <c r="K7" s="223">
        <f>-(1*4/$R$4)</f>
        <v>-0.5714285714285714</v>
      </c>
      <c r="L7" s="218">
        <f t="shared" si="1"/>
        <v>0.4285714285714286</v>
      </c>
      <c r="M7" s="219">
        <f t="shared" si="2"/>
        <v>1</v>
      </c>
      <c r="N7" s="220">
        <f t="shared" si="3"/>
        <v>-0.5714285714285714</v>
      </c>
      <c r="O7" s="220">
        <f t="shared" si="4"/>
        <v>0.4285714285714286</v>
      </c>
      <c r="T7" s="228" t="s">
        <v>408</v>
      </c>
      <c r="W7" s="224" t="e">
        <f>ROUND(SUM(W5:W6),-3)</f>
        <v>#REF!</v>
      </c>
    </row>
    <row r="8" spans="1:26" ht="14.45">
      <c r="A8" s="229" t="s">
        <v>409</v>
      </c>
      <c r="B8" s="230"/>
      <c r="C8" s="230"/>
      <c r="D8" s="230"/>
      <c r="E8" s="222"/>
      <c r="F8" s="215">
        <f t="shared" si="0"/>
        <v>0</v>
      </c>
      <c r="G8" s="231"/>
      <c r="H8" s="231">
        <v>1</v>
      </c>
      <c r="I8" s="231"/>
      <c r="J8" s="231"/>
      <c r="K8" s="223"/>
      <c r="L8" s="218">
        <f>SUM(G8:K8)</f>
        <v>1</v>
      </c>
      <c r="M8" s="219">
        <f t="shared" si="2"/>
        <v>1</v>
      </c>
      <c r="N8" s="220">
        <f>SUM(E8,K8)</f>
        <v>0</v>
      </c>
      <c r="O8" s="220">
        <f t="shared" si="4"/>
        <v>1</v>
      </c>
      <c r="Q8" s="206" t="s">
        <v>410</v>
      </c>
      <c r="T8" s="232" t="s">
        <v>411</v>
      </c>
      <c r="U8" s="232"/>
      <c r="V8" s="232"/>
      <c r="W8" s="233"/>
    </row>
    <row r="9" spans="1:26" ht="14.45">
      <c r="A9" s="229" t="s">
        <v>412</v>
      </c>
      <c r="B9" s="230"/>
      <c r="C9" s="230">
        <v>16</v>
      </c>
      <c r="D9" s="230">
        <v>18</v>
      </c>
      <c r="E9" s="222">
        <f>+(1*4/$R$4)</f>
        <v>0.5714285714285714</v>
      </c>
      <c r="F9" s="215">
        <f t="shared" si="0"/>
        <v>34.571428571428569</v>
      </c>
      <c r="G9" s="231">
        <v>13</v>
      </c>
      <c r="H9" s="231">
        <v>15</v>
      </c>
      <c r="I9" s="231">
        <v>17</v>
      </c>
      <c r="J9" s="231"/>
      <c r="K9" s="223">
        <f>+(1*4/$R$4)</f>
        <v>0.5714285714285714</v>
      </c>
      <c r="L9" s="218">
        <f t="shared" si="1"/>
        <v>45.571428571428569</v>
      </c>
      <c r="M9" s="219">
        <f t="shared" si="2"/>
        <v>79</v>
      </c>
      <c r="N9" s="220">
        <f t="shared" si="3"/>
        <v>1.1428571428571428</v>
      </c>
      <c r="O9" s="220">
        <f t="shared" si="4"/>
        <v>80.142857142857139</v>
      </c>
      <c r="Q9" s="234" t="s">
        <v>413</v>
      </c>
      <c r="S9" s="235">
        <v>48</v>
      </c>
      <c r="T9" s="205" t="s">
        <v>403</v>
      </c>
      <c r="W9" s="224" t="e">
        <f>SUM(F45)*#REF!/#REF!-W5</f>
        <v>#REF!</v>
      </c>
    </row>
    <row r="10" spans="1:26" ht="12.95">
      <c r="A10" s="236" t="s">
        <v>389</v>
      </c>
      <c r="B10" s="237">
        <f>SUM(B4:B9)</f>
        <v>0</v>
      </c>
      <c r="C10" s="237">
        <f t="shared" ref="C10:O10" si="5">SUM(C4:C9)</f>
        <v>16</v>
      </c>
      <c r="D10" s="237">
        <f t="shared" si="5"/>
        <v>18</v>
      </c>
      <c r="E10" s="238">
        <f t="shared" si="5"/>
        <v>0.5714285714285714</v>
      </c>
      <c r="F10" s="238">
        <f t="shared" si="5"/>
        <v>34.571428571428569</v>
      </c>
      <c r="G10" s="237">
        <f t="shared" si="5"/>
        <v>13</v>
      </c>
      <c r="H10" s="237">
        <f t="shared" si="5"/>
        <v>17</v>
      </c>
      <c r="I10" s="237">
        <f t="shared" si="5"/>
        <v>17</v>
      </c>
      <c r="J10" s="237">
        <f t="shared" si="5"/>
        <v>0</v>
      </c>
      <c r="K10" s="238">
        <f t="shared" si="5"/>
        <v>0</v>
      </c>
      <c r="L10" s="238">
        <f t="shared" si="5"/>
        <v>47</v>
      </c>
      <c r="M10" s="237">
        <f t="shared" si="5"/>
        <v>81</v>
      </c>
      <c r="N10" s="238">
        <f t="shared" si="5"/>
        <v>0.5714285714285714</v>
      </c>
      <c r="O10" s="238">
        <f t="shared" si="5"/>
        <v>81.571428571428569</v>
      </c>
      <c r="Q10" s="205" t="s">
        <v>414</v>
      </c>
      <c r="S10" s="235">
        <v>45</v>
      </c>
      <c r="T10" s="205" t="s">
        <v>406</v>
      </c>
      <c r="W10" s="227" t="e">
        <f>SUM(L45)*#REF!/#REF!-W6</f>
        <v>#REF!</v>
      </c>
    </row>
    <row r="11" spans="1:26" ht="12.95">
      <c r="Q11" s="225" t="s">
        <v>415</v>
      </c>
      <c r="R11" s="225"/>
      <c r="S11" s="239">
        <f>S9*S10</f>
        <v>2160</v>
      </c>
      <c r="T11" s="228" t="s">
        <v>408</v>
      </c>
      <c r="W11" s="224" t="e">
        <f>ROUND(SUM(W9:W10),-3)</f>
        <v>#REF!</v>
      </c>
    </row>
    <row r="12" spans="1:26" ht="12.95">
      <c r="A12" s="206" t="s">
        <v>416</v>
      </c>
      <c r="T12" s="206" t="s">
        <v>417</v>
      </c>
    </row>
    <row r="13" spans="1:26" ht="12.95">
      <c r="A13" s="207"/>
      <c r="B13" s="240" t="str">
        <f t="shared" ref="B13:O13" si="6">B3</f>
        <v>0 år (2024)</v>
      </c>
      <c r="C13" s="240" t="str">
        <f t="shared" si="6"/>
        <v>1 år (2023)</v>
      </c>
      <c r="D13" s="240" t="str">
        <f t="shared" si="6"/>
        <v>2 år (2022)</v>
      </c>
      <c r="E13" s="240" t="str">
        <f t="shared" si="6"/>
        <v>Endringer</v>
      </c>
      <c r="F13" s="240" t="str">
        <f t="shared" si="6"/>
        <v>Sum</v>
      </c>
      <c r="G13" s="240" t="str">
        <f t="shared" si="6"/>
        <v>3 år (2021)</v>
      </c>
      <c r="H13" s="240" t="str">
        <f t="shared" si="6"/>
        <v>4 år (2020)</v>
      </c>
      <c r="I13" s="240" t="str">
        <f t="shared" si="6"/>
        <v>5 år (2019)</v>
      </c>
      <c r="J13" s="240" t="str">
        <f t="shared" si="6"/>
        <v>6 år (2018)</v>
      </c>
      <c r="K13" s="240" t="str">
        <f t="shared" si="6"/>
        <v>Endringer</v>
      </c>
      <c r="L13" s="240" t="str">
        <f t="shared" si="6"/>
        <v>Sum</v>
      </c>
      <c r="M13" s="241" t="str">
        <f t="shared" si="6"/>
        <v>Pr 1/1-2025</v>
      </c>
      <c r="N13" s="241" t="str">
        <f t="shared" si="6"/>
        <v>Endringer</v>
      </c>
      <c r="O13" s="241" t="str">
        <f t="shared" si="6"/>
        <v>Totalsum</v>
      </c>
      <c r="T13" s="228"/>
      <c r="W13" s="224"/>
    </row>
    <row r="14" spans="1:26" ht="14.45">
      <c r="A14" s="212" t="s">
        <v>398</v>
      </c>
      <c r="B14" s="242">
        <f>SUM(B4*$B$243*$B$244*$B$245)*$R$4/$R$6</f>
        <v>0</v>
      </c>
      <c r="C14" s="242">
        <f>SUM(C4*$B$243*$B$244*$B$245)*$R$4/$R$6</f>
        <v>0</v>
      </c>
      <c r="D14" s="242">
        <f>SUM(D4*$B$243*$B$244*$B$245)*$R$4/$R$6</f>
        <v>0</v>
      </c>
      <c r="E14" s="242">
        <f>SUM(E4*$B$243*$B$244*$B$245)*$R$4/$R$6</f>
        <v>0</v>
      </c>
      <c r="F14" s="215">
        <f t="shared" ref="F14:F19" si="7">SUM(B14:E14)</f>
        <v>0</v>
      </c>
      <c r="G14" s="217">
        <f>SUM(G4*$D$243*$D$244*$D$245)*$R$4/$R$6</f>
        <v>0</v>
      </c>
      <c r="H14" s="217">
        <f>SUM(H4*$D$243*$D$244*$D$245)*$R$4/$R$6</f>
        <v>0</v>
      </c>
      <c r="I14" s="217">
        <f>SUM(I4*$D$243*$D$244*$D$245)*$R$4/$R$6</f>
        <v>0</v>
      </c>
      <c r="J14" s="217">
        <f>SUM(J4*$D$243*$D$244*$D$245)*$R$4/$R$6</f>
        <v>0</v>
      </c>
      <c r="K14" s="217">
        <f>SUM(K4*$D$243*$D$244*$D$245)*$R$4/$R$6</f>
        <v>0</v>
      </c>
      <c r="L14" s="218">
        <f t="shared" ref="L14:L19" si="8">SUM(G14:K14)</f>
        <v>0</v>
      </c>
      <c r="M14" s="220">
        <f t="shared" ref="M14:M19" si="9">SUM(B14:D14,G14:J14)</f>
        <v>0</v>
      </c>
      <c r="N14" s="220">
        <f t="shared" ref="N14:N19" si="10">SUM(E14,K14)</f>
        <v>0</v>
      </c>
      <c r="O14" s="220">
        <f t="shared" ref="O14:O19" si="11">SUM(M14:N14)</f>
        <v>0</v>
      </c>
      <c r="W14" s="243"/>
    </row>
    <row r="15" spans="1:26" ht="14.45">
      <c r="A15" s="212" t="s">
        <v>401</v>
      </c>
      <c r="B15" s="242">
        <f>SUM(B5*$B$243*$B$244*$B$246)*$R$4/$R$6</f>
        <v>0</v>
      </c>
      <c r="C15" s="242">
        <f>SUM(C5*$B$243*$B$244*$B$246)*$R$4/$R$6</f>
        <v>0</v>
      </c>
      <c r="D15" s="242">
        <f>SUM(D5*$B$243*$B$244*$B$246)*$R$4/$R$6</f>
        <v>0</v>
      </c>
      <c r="E15" s="242">
        <f>SUM(E5*$B$243*$B$244*$B$246)*$R$4/$R$6</f>
        <v>0</v>
      </c>
      <c r="F15" s="215">
        <f t="shared" si="7"/>
        <v>0</v>
      </c>
      <c r="G15" s="217">
        <f>SUM(G5*$D$243*$D$244*$D$246)*$R$4/$R$6</f>
        <v>0</v>
      </c>
      <c r="H15" s="217">
        <f>SUM(H5*$D$243*$D$244*$D$246)*$R$4/$R$6</f>
        <v>0</v>
      </c>
      <c r="I15" s="217">
        <f>SUM(I5*$D$243*$D$244*$D$246)*$R$4/$R$6</f>
        <v>0</v>
      </c>
      <c r="J15" s="217">
        <f>SUM(J5*$D$243*$D$244*$D$246)*$R$4/$R$6</f>
        <v>0</v>
      </c>
      <c r="K15" s="217">
        <f>SUM(K5*$D$243*$D$244*$D$246)*$R$4/$R$6</f>
        <v>0</v>
      </c>
      <c r="L15" s="218">
        <f t="shared" si="8"/>
        <v>0</v>
      </c>
      <c r="M15" s="220">
        <f t="shared" si="9"/>
        <v>0</v>
      </c>
      <c r="N15" s="220">
        <f t="shared" si="10"/>
        <v>0</v>
      </c>
      <c r="O15" s="220">
        <f t="shared" si="11"/>
        <v>0</v>
      </c>
      <c r="Q15" s="206" t="s">
        <v>418</v>
      </c>
      <c r="V15" s="243">
        <v>5823000</v>
      </c>
    </row>
    <row r="16" spans="1:26" ht="14.45">
      <c r="A16" s="212" t="s">
        <v>404</v>
      </c>
      <c r="B16" s="242">
        <f>SUM(B6*$B$243*$B$244*$B$247)*$R$4/$R$6</f>
        <v>0</v>
      </c>
      <c r="C16" s="242">
        <f>SUM(C6*$B$243*$B$244*$B$247)*$R$4/$R$6</f>
        <v>0</v>
      </c>
      <c r="D16" s="242">
        <f>SUM(D6*$B$243*$B$244*$B$247)*$R$4/$R$6</f>
        <v>0</v>
      </c>
      <c r="E16" s="242">
        <f>SUM(E6*$B$243*$B$244*$B$247)*$R$4/$R$6</f>
        <v>0</v>
      </c>
      <c r="F16" s="215">
        <f t="shared" si="7"/>
        <v>0</v>
      </c>
      <c r="G16" s="217">
        <f>SUM(G6*$D$243*$D$244*$D$247)*$R$4/$R$6</f>
        <v>0</v>
      </c>
      <c r="H16" s="217">
        <f>SUM(H6*$D$243*$D$244*$D$247)*$R$4/$R$6</f>
        <v>0</v>
      </c>
      <c r="I16" s="217">
        <f>SUM(I6*$D$243*$D$244*$D$247)*$R$4/$R$6</f>
        <v>0</v>
      </c>
      <c r="J16" s="217">
        <f>SUM(J6*$D$243*$D$244*$D$247)*$R$4/$R$6</f>
        <v>0</v>
      </c>
      <c r="K16" s="217">
        <f>SUM(K6*$D$243*$D$244*$D$247)*$R$4/$R$6</f>
        <v>0</v>
      </c>
      <c r="L16" s="218">
        <f t="shared" si="8"/>
        <v>0</v>
      </c>
      <c r="M16" s="220">
        <f t="shared" si="9"/>
        <v>0</v>
      </c>
      <c r="N16" s="220">
        <f t="shared" si="10"/>
        <v>0</v>
      </c>
      <c r="O16" s="220">
        <f t="shared" si="11"/>
        <v>0</v>
      </c>
      <c r="Q16" s="228" t="s">
        <v>419</v>
      </c>
      <c r="R16" s="228"/>
      <c r="S16" s="228"/>
      <c r="T16" s="228"/>
      <c r="U16" s="228"/>
      <c r="V16" s="244">
        <f>SUM(V14-V15)</f>
        <v>-5823000</v>
      </c>
      <c r="W16" s="228"/>
      <c r="X16" s="228"/>
      <c r="Y16" s="228"/>
      <c r="Z16" s="228"/>
    </row>
    <row r="17" spans="1:26" ht="14.45">
      <c r="A17" s="212" t="s">
        <v>407</v>
      </c>
      <c r="B17" s="242">
        <f>SUM(B7*$B$243*$B$244*$B$248)*$R$4/$R$6</f>
        <v>0</v>
      </c>
      <c r="C17" s="242">
        <f>SUM(C7*$B$243*$B$244*$B$248)*$R$4/$R$6</f>
        <v>0</v>
      </c>
      <c r="D17" s="242">
        <f>SUM(D7*$B$243*$B$244*$B$248)*$R$4/$R$6</f>
        <v>0</v>
      </c>
      <c r="E17" s="242">
        <f>SUM(E7*$B$243*$B$244*$B$248)*$R$4/$R$6</f>
        <v>0</v>
      </c>
      <c r="F17" s="215">
        <f t="shared" si="7"/>
        <v>0</v>
      </c>
      <c r="G17" s="217">
        <f>SUM(G7*$D$243*$D$244*$D$248)*$R$4/$R$6</f>
        <v>0</v>
      </c>
      <c r="H17" s="217">
        <f>SUM(H7*$D$243*$D$244*$D$248)*$R$4/$R$6</f>
        <v>812</v>
      </c>
      <c r="I17" s="217">
        <f>SUM(I7*$D$243*$D$244*$D$248)*$R$4/$R$6</f>
        <v>0</v>
      </c>
      <c r="J17" s="217">
        <f>SUM(J7*$D$243*$D$244*$D$248)*$R$4/$R$6</f>
        <v>0</v>
      </c>
      <c r="K17" s="217">
        <f>SUM(K7*$D$243*$D$244*$D$248)*$R$4/$R$6</f>
        <v>-463.99999999999994</v>
      </c>
      <c r="L17" s="218">
        <f t="shared" si="8"/>
        <v>348.00000000000006</v>
      </c>
      <c r="M17" s="220">
        <f t="shared" si="9"/>
        <v>812</v>
      </c>
      <c r="N17" s="220">
        <f t="shared" si="10"/>
        <v>-463.99999999999994</v>
      </c>
      <c r="O17" s="220">
        <f t="shared" si="11"/>
        <v>348.00000000000006</v>
      </c>
      <c r="Q17" s="228" t="s">
        <v>420</v>
      </c>
      <c r="R17" s="228"/>
      <c r="S17" s="228"/>
      <c r="T17" s="228"/>
      <c r="U17" s="228"/>
      <c r="V17" s="228"/>
      <c r="W17" s="228"/>
      <c r="X17" s="228"/>
      <c r="Y17" s="228"/>
      <c r="Z17" s="228"/>
    </row>
    <row r="18" spans="1:26" ht="14.45">
      <c r="A18" s="229" t="s">
        <v>409</v>
      </c>
      <c r="B18" s="242">
        <f>SUM(B8*$B$243*$B$244*$B$249)*$R$4/$R$6</f>
        <v>0</v>
      </c>
      <c r="C18" s="242">
        <f>SUM(C8*$B$243*$B$244*$B$249)*$R$4/$R$6</f>
        <v>0</v>
      </c>
      <c r="D18" s="242">
        <f>SUM(D8*$B$243*$B$244*$B$249)*$R$4/$R$6</f>
        <v>0</v>
      </c>
      <c r="E18" s="242">
        <f>SUM(E8*$B$243*$B$244*$B$249)*$R$4/$R$6</f>
        <v>0</v>
      </c>
      <c r="F18" s="215">
        <f t="shared" si="7"/>
        <v>0</v>
      </c>
      <c r="G18" s="217">
        <f>SUM(G8*$D$243*$D$244*$D$249)*$R$4/$R$6</f>
        <v>0</v>
      </c>
      <c r="H18" s="217">
        <f>SUM(H8*$D$243*$D$244*$D$249)*$R$4/$R$6</f>
        <v>1036</v>
      </c>
      <c r="I18" s="217">
        <f>SUM(I8*$D$243*$D$244*$D$249)*$R$4/$R$6</f>
        <v>0</v>
      </c>
      <c r="J18" s="217">
        <f>SUM(J8*$D$243*$D$244*$D$249)*$R$4/$R$6</f>
        <v>0</v>
      </c>
      <c r="K18" s="217">
        <f>SUM(K8*$D$243*$D$244*$D$249)*$R$4/$R$6</f>
        <v>0</v>
      </c>
      <c r="L18" s="218">
        <f t="shared" si="8"/>
        <v>1036</v>
      </c>
      <c r="M18" s="220">
        <f t="shared" si="9"/>
        <v>1036</v>
      </c>
      <c r="N18" s="220">
        <f t="shared" si="10"/>
        <v>0</v>
      </c>
      <c r="O18" s="220">
        <f t="shared" si="11"/>
        <v>1036</v>
      </c>
      <c r="Q18" s="228" t="s">
        <v>421</v>
      </c>
      <c r="R18" s="228"/>
      <c r="S18" s="228"/>
      <c r="T18" s="228"/>
      <c r="U18" s="228"/>
      <c r="V18" s="228"/>
      <c r="W18" s="228"/>
      <c r="X18" s="228"/>
      <c r="Y18" s="228"/>
      <c r="Z18" s="228"/>
    </row>
    <row r="19" spans="1:26" ht="14.45">
      <c r="A19" s="229" t="s">
        <v>412</v>
      </c>
      <c r="B19" s="242">
        <f>SUM(B9*$B$243*$B$244*$B$250)*$R$4/$R$6</f>
        <v>0</v>
      </c>
      <c r="C19" s="242">
        <f>SUM(C9*$B$243*$B$244*$B$250)*$R$4/$R$6</f>
        <v>20160</v>
      </c>
      <c r="D19" s="242">
        <f>SUM(D9*$B$243*$B$244*$B$250)*$R$4/$R$6</f>
        <v>22680</v>
      </c>
      <c r="E19" s="242">
        <f>SUM(E9*$B$243*$B$244*$B$250)*$R$4/$R$6</f>
        <v>720</v>
      </c>
      <c r="F19" s="215">
        <f t="shared" si="7"/>
        <v>43560</v>
      </c>
      <c r="G19" s="217">
        <f>SUM(G9*$D$243*$D$244*$D$250)*$R$4/$R$6</f>
        <v>16380</v>
      </c>
      <c r="H19" s="217">
        <f>SUM(H9*$D$243*$D$244*$D$250)*$R$4/$R$6</f>
        <v>18900</v>
      </c>
      <c r="I19" s="217">
        <f>SUM(I9*$D$243*$D$244*$D$250)*$R$4/$R$6</f>
        <v>21420</v>
      </c>
      <c r="J19" s="217">
        <f>SUM(J9*$D$243*$D$244*$D$250)*$R$4/$R$6</f>
        <v>0</v>
      </c>
      <c r="K19" s="217">
        <f>SUM(K9*$D$243*$D$244*$D$250)*$R$4/$R$6</f>
        <v>720</v>
      </c>
      <c r="L19" s="218">
        <f t="shared" si="8"/>
        <v>57420</v>
      </c>
      <c r="M19" s="220">
        <f t="shared" si="9"/>
        <v>99540</v>
      </c>
      <c r="N19" s="220">
        <f t="shared" si="10"/>
        <v>1440</v>
      </c>
      <c r="O19" s="220">
        <f t="shared" si="11"/>
        <v>100980</v>
      </c>
      <c r="Q19" s="228" t="s">
        <v>422</v>
      </c>
      <c r="R19" s="228"/>
      <c r="S19" s="228"/>
      <c r="T19" s="228"/>
      <c r="U19" s="228"/>
      <c r="V19" s="228"/>
      <c r="W19" s="228"/>
      <c r="X19" s="228"/>
      <c r="Y19" s="228"/>
      <c r="Z19" s="228"/>
    </row>
    <row r="20" spans="1:26" ht="12.95">
      <c r="A20" s="236" t="s">
        <v>389</v>
      </c>
      <c r="B20" s="238">
        <f t="shared" ref="B20:O20" si="12">SUM(B14:B19)</f>
        <v>0</v>
      </c>
      <c r="C20" s="238">
        <f t="shared" si="12"/>
        <v>20160</v>
      </c>
      <c r="D20" s="238">
        <f t="shared" si="12"/>
        <v>22680</v>
      </c>
      <c r="E20" s="238">
        <f t="shared" si="12"/>
        <v>720</v>
      </c>
      <c r="F20" s="245">
        <f>SUM(F14:F19)</f>
        <v>43560</v>
      </c>
      <c r="G20" s="238">
        <f t="shared" si="12"/>
        <v>16380</v>
      </c>
      <c r="H20" s="238">
        <f t="shared" si="12"/>
        <v>20748</v>
      </c>
      <c r="I20" s="238">
        <f t="shared" si="12"/>
        <v>21420</v>
      </c>
      <c r="J20" s="238">
        <f t="shared" si="12"/>
        <v>0</v>
      </c>
      <c r="K20" s="238">
        <f t="shared" si="12"/>
        <v>256.00000000000006</v>
      </c>
      <c r="L20" s="245">
        <f>SUM(L14:L19)</f>
        <v>58804</v>
      </c>
      <c r="M20" s="238">
        <f t="shared" si="12"/>
        <v>101388</v>
      </c>
      <c r="N20" s="238">
        <f t="shared" si="12"/>
        <v>976</v>
      </c>
      <c r="O20" s="238">
        <f t="shared" si="12"/>
        <v>102364</v>
      </c>
      <c r="Q20" s="228" t="s">
        <v>423</v>
      </c>
      <c r="R20" s="228"/>
      <c r="S20" s="228"/>
      <c r="T20" s="228"/>
      <c r="U20" s="228"/>
      <c r="V20" s="228"/>
      <c r="W20" s="228"/>
      <c r="X20" s="228"/>
      <c r="Y20" s="228"/>
      <c r="Z20" s="228"/>
    </row>
    <row r="21" spans="1:26">
      <c r="Q21" s="228" t="s">
        <v>424</v>
      </c>
      <c r="R21" s="228"/>
      <c r="S21" s="228"/>
      <c r="T21" s="228"/>
      <c r="U21" s="228"/>
      <c r="V21" s="228"/>
      <c r="W21" s="228"/>
      <c r="X21" s="228"/>
      <c r="Y21" s="228"/>
      <c r="Z21" s="228"/>
    </row>
    <row r="22" spans="1:26" ht="12.95">
      <c r="A22" s="206" t="s">
        <v>425</v>
      </c>
      <c r="C22" s="206"/>
    </row>
    <row r="23" spans="1:26" ht="12.95">
      <c r="A23" s="207"/>
      <c r="B23" s="208" t="s">
        <v>426</v>
      </c>
      <c r="C23" s="208" t="s">
        <v>427</v>
      </c>
      <c r="D23" s="208" t="s">
        <v>428</v>
      </c>
      <c r="E23" s="208" t="s">
        <v>388</v>
      </c>
      <c r="F23" s="208" t="s">
        <v>389</v>
      </c>
      <c r="G23" s="208" t="s">
        <v>429</v>
      </c>
      <c r="H23" s="208" t="s">
        <v>430</v>
      </c>
      <c r="I23" s="208" t="s">
        <v>431</v>
      </c>
      <c r="J23" s="208" t="s">
        <v>432</v>
      </c>
      <c r="K23" s="208" t="s">
        <v>388</v>
      </c>
      <c r="L23" s="208" t="s">
        <v>389</v>
      </c>
      <c r="M23" s="209" t="s">
        <v>433</v>
      </c>
      <c r="N23" s="209" t="s">
        <v>388</v>
      </c>
      <c r="O23" s="209" t="s">
        <v>395</v>
      </c>
    </row>
    <row r="24" spans="1:26" ht="14.45">
      <c r="A24" s="212" t="s">
        <v>398</v>
      </c>
      <c r="B24" s="213"/>
      <c r="C24" s="213"/>
      <c r="D24" s="213"/>
      <c r="E24" s="242"/>
      <c r="F24" s="215">
        <f t="shared" ref="F24:F29" si="13">SUM(B24:E24)</f>
        <v>0</v>
      </c>
      <c r="G24" s="216"/>
      <c r="H24" s="216"/>
      <c r="I24" s="216"/>
      <c r="J24" s="216"/>
      <c r="K24" s="217"/>
      <c r="L24" s="218">
        <f t="shared" ref="L24:L29" si="14">SUM(G24:K24)</f>
        <v>0</v>
      </c>
      <c r="M24" s="246">
        <f t="shared" ref="M24:M29" si="15">SUM(B24:D24,G24:J24)</f>
        <v>0</v>
      </c>
      <c r="N24" s="247">
        <f t="shared" ref="N24:N29" si="16">SUM(E24,K24)</f>
        <v>0</v>
      </c>
      <c r="O24" s="247">
        <f t="shared" ref="O24:O29" si="17">SUM(M24:N24)</f>
        <v>0</v>
      </c>
    </row>
    <row r="25" spans="1:26" ht="14.45">
      <c r="A25" s="212" t="s">
        <v>401</v>
      </c>
      <c r="B25" s="213"/>
      <c r="C25" s="213"/>
      <c r="D25" s="213"/>
      <c r="E25" s="242"/>
      <c r="F25" s="215">
        <f t="shared" si="13"/>
        <v>0</v>
      </c>
      <c r="G25" s="216"/>
      <c r="H25" s="216"/>
      <c r="I25" s="216"/>
      <c r="J25" s="216"/>
      <c r="K25" s="217"/>
      <c r="L25" s="218">
        <f t="shared" si="14"/>
        <v>0</v>
      </c>
      <c r="M25" s="246">
        <f t="shared" si="15"/>
        <v>0</v>
      </c>
      <c r="N25" s="247">
        <f t="shared" si="16"/>
        <v>0</v>
      </c>
      <c r="O25" s="247">
        <f t="shared" si="17"/>
        <v>0</v>
      </c>
      <c r="R25" s="228" t="s">
        <v>434</v>
      </c>
    </row>
    <row r="26" spans="1:26" ht="14.45">
      <c r="A26" s="212" t="s">
        <v>404</v>
      </c>
      <c r="B26" s="213"/>
      <c r="C26" s="213"/>
      <c r="D26" s="213"/>
      <c r="E26" s="214"/>
      <c r="F26" s="215">
        <f t="shared" si="13"/>
        <v>0</v>
      </c>
      <c r="G26" s="216"/>
      <c r="H26" s="216"/>
      <c r="I26" s="216"/>
      <c r="J26" s="216"/>
      <c r="K26" s="217"/>
      <c r="L26" s="218">
        <f t="shared" si="14"/>
        <v>0</v>
      </c>
      <c r="M26" s="246">
        <f t="shared" si="15"/>
        <v>0</v>
      </c>
      <c r="N26" s="247">
        <f t="shared" si="16"/>
        <v>0</v>
      </c>
      <c r="O26" s="247">
        <f t="shared" si="17"/>
        <v>0</v>
      </c>
    </row>
    <row r="27" spans="1:26" ht="14.45">
      <c r="A27" s="212" t="s">
        <v>407</v>
      </c>
      <c r="B27" s="213"/>
      <c r="C27" s="213">
        <v>1</v>
      </c>
      <c r="D27" s="213"/>
      <c r="E27" s="222"/>
      <c r="F27" s="215">
        <f t="shared" si="13"/>
        <v>1</v>
      </c>
      <c r="G27" s="216"/>
      <c r="H27" s="216"/>
      <c r="I27" s="216"/>
      <c r="J27" s="216"/>
      <c r="K27" s="223"/>
      <c r="L27" s="218">
        <f t="shared" si="14"/>
        <v>0</v>
      </c>
      <c r="M27" s="246">
        <f t="shared" si="15"/>
        <v>1</v>
      </c>
      <c r="N27" s="247">
        <f t="shared" si="16"/>
        <v>0</v>
      </c>
      <c r="O27" s="247">
        <f t="shared" si="17"/>
        <v>1</v>
      </c>
    </row>
    <row r="28" spans="1:26" ht="14.45">
      <c r="A28" s="229" t="s">
        <v>409</v>
      </c>
      <c r="B28" s="230"/>
      <c r="C28" s="230"/>
      <c r="D28" s="230"/>
      <c r="E28" s="214"/>
      <c r="F28" s="215">
        <f t="shared" si="13"/>
        <v>0</v>
      </c>
      <c r="G28" s="231">
        <v>1</v>
      </c>
      <c r="H28" s="231"/>
      <c r="I28" s="231">
        <v>1</v>
      </c>
      <c r="J28" s="231"/>
      <c r="K28" s="223"/>
      <c r="L28" s="218">
        <f t="shared" si="14"/>
        <v>2</v>
      </c>
      <c r="M28" s="246">
        <f t="shared" si="15"/>
        <v>2</v>
      </c>
      <c r="N28" s="247">
        <f t="shared" si="16"/>
        <v>0</v>
      </c>
      <c r="O28" s="247">
        <f t="shared" si="17"/>
        <v>2</v>
      </c>
    </row>
    <row r="29" spans="1:26" ht="14.45">
      <c r="A29" s="229" t="s">
        <v>412</v>
      </c>
      <c r="B29" s="230"/>
      <c r="C29" s="230">
        <v>12</v>
      </c>
      <c r="D29" s="230">
        <v>16</v>
      </c>
      <c r="E29" s="222">
        <f>+(1*4/$R$5)</f>
        <v>0.8</v>
      </c>
      <c r="F29" s="215">
        <f t="shared" si="13"/>
        <v>28.8</v>
      </c>
      <c r="G29" s="231">
        <v>13</v>
      </c>
      <c r="H29" s="231">
        <v>11</v>
      </c>
      <c r="I29" s="231">
        <v>17</v>
      </c>
      <c r="J29" s="231"/>
      <c r="K29" s="223"/>
      <c r="L29" s="218">
        <f t="shared" si="14"/>
        <v>41</v>
      </c>
      <c r="M29" s="246">
        <f t="shared" si="15"/>
        <v>69</v>
      </c>
      <c r="N29" s="247">
        <f t="shared" si="16"/>
        <v>0.8</v>
      </c>
      <c r="O29" s="247">
        <f t="shared" si="17"/>
        <v>69.8</v>
      </c>
    </row>
    <row r="30" spans="1:26" ht="12.95">
      <c r="A30" s="236" t="s">
        <v>389</v>
      </c>
      <c r="B30" s="237">
        <f>SUM(B24:B29)</f>
        <v>0</v>
      </c>
      <c r="C30" s="237">
        <f t="shared" ref="C30:O30" si="18">SUM(C24:C29)</f>
        <v>13</v>
      </c>
      <c r="D30" s="237">
        <f t="shared" si="18"/>
        <v>16</v>
      </c>
      <c r="E30" s="238">
        <f t="shared" si="18"/>
        <v>0.8</v>
      </c>
      <c r="F30" s="238">
        <f t="shared" si="18"/>
        <v>29.8</v>
      </c>
      <c r="G30" s="237">
        <f t="shared" si="18"/>
        <v>14</v>
      </c>
      <c r="H30" s="237">
        <f t="shared" si="18"/>
        <v>11</v>
      </c>
      <c r="I30" s="237">
        <f t="shared" si="18"/>
        <v>18</v>
      </c>
      <c r="J30" s="237">
        <f t="shared" si="18"/>
        <v>0</v>
      </c>
      <c r="K30" s="238">
        <f t="shared" si="18"/>
        <v>0</v>
      </c>
      <c r="L30" s="238">
        <f t="shared" si="18"/>
        <v>43</v>
      </c>
      <c r="M30" s="237">
        <f t="shared" si="18"/>
        <v>72</v>
      </c>
      <c r="N30" s="238">
        <f t="shared" si="18"/>
        <v>0.8</v>
      </c>
      <c r="O30" s="238">
        <f t="shared" si="18"/>
        <v>72.8</v>
      </c>
    </row>
    <row r="32" spans="1:26" ht="12.95">
      <c r="A32" s="206" t="s">
        <v>435</v>
      </c>
      <c r="C32" s="206"/>
    </row>
    <row r="33" spans="1:17" ht="12.95">
      <c r="A33" s="207"/>
      <c r="B33" s="240" t="str">
        <f t="shared" ref="B33:O33" si="19">B23</f>
        <v>0 år (2025)</v>
      </c>
      <c r="C33" s="240" t="str">
        <f t="shared" si="19"/>
        <v>1 år (2024)</v>
      </c>
      <c r="D33" s="240" t="str">
        <f t="shared" si="19"/>
        <v>2 år (2023)</v>
      </c>
      <c r="E33" s="240" t="str">
        <f t="shared" si="19"/>
        <v>Endringer</v>
      </c>
      <c r="F33" s="240" t="str">
        <f t="shared" si="19"/>
        <v>Sum</v>
      </c>
      <c r="G33" s="240" t="str">
        <f t="shared" si="19"/>
        <v>3 år (2022)</v>
      </c>
      <c r="H33" s="240" t="str">
        <f t="shared" si="19"/>
        <v>4 år (2021)</v>
      </c>
      <c r="I33" s="240" t="str">
        <f t="shared" si="19"/>
        <v>5 år (2020)</v>
      </c>
      <c r="J33" s="240" t="str">
        <f t="shared" si="19"/>
        <v>6 år (2019)</v>
      </c>
      <c r="K33" s="240" t="str">
        <f t="shared" si="19"/>
        <v>Endringer</v>
      </c>
      <c r="L33" s="240" t="str">
        <f t="shared" si="19"/>
        <v>Sum</v>
      </c>
      <c r="M33" s="241" t="str">
        <f t="shared" si="19"/>
        <v>Pr 1/8-2025</v>
      </c>
      <c r="N33" s="241" t="str">
        <f t="shared" si="19"/>
        <v>Endringer</v>
      </c>
      <c r="O33" s="241" t="str">
        <f t="shared" si="19"/>
        <v>Totalsum</v>
      </c>
    </row>
    <row r="34" spans="1:17" ht="14.45">
      <c r="A34" s="212" t="s">
        <v>398</v>
      </c>
      <c r="B34" s="242">
        <f>SUM(B24*$B$243*$B$244*$B$245)*$R$5/$R$6</f>
        <v>0</v>
      </c>
      <c r="C34" s="242">
        <f>SUM(C24*$B$243*$B$244*$B$245)*$R$5/$R$6</f>
        <v>0</v>
      </c>
      <c r="D34" s="242">
        <f>SUM(D24*$B$243*$B$244*$B$245)*$R$5/$R$6</f>
        <v>0</v>
      </c>
      <c r="E34" s="242">
        <f>SUM(E24*$B$243*$B$244*$B$245)*$R$5/$R$6</f>
        <v>0</v>
      </c>
      <c r="F34" s="215">
        <f t="shared" ref="F34:F39" si="20">SUM(B34:E34)</f>
        <v>0</v>
      </c>
      <c r="G34" s="217">
        <f>SUM(G24*$D$243*$D$244*$D$245)*$R$5/$R$6</f>
        <v>0</v>
      </c>
      <c r="H34" s="217">
        <f>SUM(H24*$D$243*$D$244*$D$245)*$R$5/$R$6</f>
        <v>0</v>
      </c>
      <c r="I34" s="217">
        <f>SUM(I24*$D$243*$D$244*$D$245)*$R$5/$R$6</f>
        <v>0</v>
      </c>
      <c r="J34" s="217">
        <f>SUM(J24*$D$243*$D$244*$D$245)*$R$5/$R$6</f>
        <v>0</v>
      </c>
      <c r="K34" s="217">
        <f>SUM(K24*$D$243*$D$244*$D$245)*$R$5/$R$6</f>
        <v>0</v>
      </c>
      <c r="L34" s="218">
        <f t="shared" ref="L34:L39" si="21">SUM(G34:K34)</f>
        <v>0</v>
      </c>
      <c r="M34" s="247">
        <f t="shared" ref="M34:M39" si="22">SUM(B34:D34,G34:J34)</f>
        <v>0</v>
      </c>
      <c r="N34" s="247">
        <f t="shared" ref="N34:N39" si="23">SUM(E34,K34)</f>
        <v>0</v>
      </c>
      <c r="O34" s="247">
        <f t="shared" ref="O34:O39" si="24">SUM(M34:N34)</f>
        <v>0</v>
      </c>
    </row>
    <row r="35" spans="1:17" ht="14.45">
      <c r="A35" s="212" t="s">
        <v>401</v>
      </c>
      <c r="B35" s="242">
        <f>SUM(B25*$B$243*$B$244*$B$246)*$R$5/$R$6</f>
        <v>0</v>
      </c>
      <c r="C35" s="242">
        <f>SUM(C25*$B$243*$B$244*$B$246)*$R$5/$R$6</f>
        <v>0</v>
      </c>
      <c r="D35" s="242">
        <f>SUM(D25*$B$243*$B$244*$B$246)*$R$5/$R$6</f>
        <v>0</v>
      </c>
      <c r="E35" s="242">
        <f>SUM(E25*$B$243*$B$244*$B$246)*$R$5/$R$6</f>
        <v>0</v>
      </c>
      <c r="F35" s="215">
        <f t="shared" si="20"/>
        <v>0</v>
      </c>
      <c r="G35" s="217">
        <f>SUM(G25*$D$243*$D$244*$D$246)*$R$5/$R$6</f>
        <v>0</v>
      </c>
      <c r="H35" s="217">
        <f>SUM(H25*$D$243*$D$244*$D$246)*$R$5/$R$6</f>
        <v>0</v>
      </c>
      <c r="I35" s="217">
        <f>SUM(I25*$D$243*$D$244*$D$246)*$R$5/$R$6</f>
        <v>0</v>
      </c>
      <c r="J35" s="217">
        <f>SUM(J25*$D$243*$D$244*$D$246)*$R$5/$R$6</f>
        <v>0</v>
      </c>
      <c r="K35" s="217">
        <f>SUM(K25*$D$243*$D$244*$D$246)*$R$5/$R$6</f>
        <v>0</v>
      </c>
      <c r="L35" s="218">
        <f t="shared" si="21"/>
        <v>0</v>
      </c>
      <c r="M35" s="247">
        <f t="shared" si="22"/>
        <v>0</v>
      </c>
      <c r="N35" s="247">
        <f t="shared" si="23"/>
        <v>0</v>
      </c>
      <c r="O35" s="247">
        <f t="shared" si="24"/>
        <v>0</v>
      </c>
    </row>
    <row r="36" spans="1:17" ht="14.45">
      <c r="A36" s="212" t="s">
        <v>404</v>
      </c>
      <c r="B36" s="242">
        <f>SUM(B26*$B$243*$B$244*$B$247)*$R$5/$R$6</f>
        <v>0</v>
      </c>
      <c r="C36" s="242">
        <f>SUM(C26*$B$243*$B$244*$B$247)*$R$5/$R$6</f>
        <v>0</v>
      </c>
      <c r="D36" s="242">
        <f>SUM(D26*$B$243*$B$244*$B$247)*$R$5/$R$6</f>
        <v>0</v>
      </c>
      <c r="E36" s="242">
        <f>SUM(E26*$B$243*$B$244*$B$247)*$R$5/$R$6</f>
        <v>0</v>
      </c>
      <c r="F36" s="215">
        <f t="shared" si="20"/>
        <v>0</v>
      </c>
      <c r="G36" s="217">
        <f>SUM(G26*$D$243*$D$244*$D$247)*$R$5/$R$6</f>
        <v>0</v>
      </c>
      <c r="H36" s="217">
        <f>SUM(H26*$D$243*$D$244*$D$247)*$R$5/$R$6</f>
        <v>0</v>
      </c>
      <c r="I36" s="217">
        <f>SUM(I26*$D$243*$D$244*$D$247)*$R$5/$R$6</f>
        <v>0</v>
      </c>
      <c r="J36" s="217">
        <f>SUM(J26*$D$243*$D$244*$D$247)*$R$5/$R$6</f>
        <v>0</v>
      </c>
      <c r="K36" s="217">
        <f>SUM(K26*$D$243*$D$244*$D$247)*$R$5/$R$6</f>
        <v>0</v>
      </c>
      <c r="L36" s="218">
        <f t="shared" si="21"/>
        <v>0</v>
      </c>
      <c r="M36" s="247">
        <f t="shared" si="22"/>
        <v>0</v>
      </c>
      <c r="N36" s="247">
        <f t="shared" si="23"/>
        <v>0</v>
      </c>
      <c r="O36" s="247">
        <f t="shared" si="24"/>
        <v>0</v>
      </c>
    </row>
    <row r="37" spans="1:17" ht="14.45">
      <c r="A37" s="212" t="s">
        <v>407</v>
      </c>
      <c r="B37" s="242">
        <f>SUM(B27*$B$243*$B$244*$B$248)*$R$5/$R$6</f>
        <v>0</v>
      </c>
      <c r="C37" s="242">
        <f>SUM(C27*$B$243*$B$244*$B$248)*$R$5/$R$6</f>
        <v>580</v>
      </c>
      <c r="D37" s="242">
        <f>SUM(D27*$B$243*$B$244*$B$248)*$R$5/$R$6</f>
        <v>0</v>
      </c>
      <c r="E37" s="242">
        <f>SUM(E27*$B$243*$B$244*$B$248)*$R$5/$R$6</f>
        <v>0</v>
      </c>
      <c r="F37" s="215">
        <f t="shared" si="20"/>
        <v>580</v>
      </c>
      <c r="G37" s="217">
        <f>SUM(G27*$D$243*$D$244*$D$248)*$R$5/$R$6</f>
        <v>0</v>
      </c>
      <c r="H37" s="217">
        <f>SUM(H27*$D$243*$D$244*$D$248)*$R$5/$R$6</f>
        <v>0</v>
      </c>
      <c r="I37" s="217">
        <f>SUM(I27*$D$243*$D$244*$D$248)*$R$5/$R$6</f>
        <v>0</v>
      </c>
      <c r="J37" s="217">
        <f>SUM(J27*$D$243*$D$244*$D$248)*$R$5/$R$6</f>
        <v>0</v>
      </c>
      <c r="K37" s="217">
        <f>SUM(K27*$D$243*$D$244*$D$248)*$R$5/$R$6</f>
        <v>0</v>
      </c>
      <c r="L37" s="218">
        <f t="shared" si="21"/>
        <v>0</v>
      </c>
      <c r="M37" s="247">
        <f t="shared" si="22"/>
        <v>580</v>
      </c>
      <c r="N37" s="247">
        <f t="shared" si="23"/>
        <v>0</v>
      </c>
      <c r="O37" s="247">
        <f t="shared" si="24"/>
        <v>580</v>
      </c>
    </row>
    <row r="38" spans="1:17" ht="14.45">
      <c r="A38" s="229" t="s">
        <v>409</v>
      </c>
      <c r="B38" s="242">
        <f>SUM(B28*$B$243*$B$244*$B$249)*$R$5/$R$6</f>
        <v>0</v>
      </c>
      <c r="C38" s="242">
        <f>SUM(C28*$B$243*$B$244*$B$249)*$R$5/$R$6</f>
        <v>0</v>
      </c>
      <c r="D38" s="242">
        <f>SUM(D28*$B$243*$B$244*$B$249)*$R$5/$R$6</f>
        <v>0</v>
      </c>
      <c r="E38" s="242">
        <f>SUM(E28*$B$243*$B$244*$B$249)*$R$5/$R$6</f>
        <v>0</v>
      </c>
      <c r="F38" s="215">
        <f t="shared" si="20"/>
        <v>0</v>
      </c>
      <c r="G38" s="217">
        <f>SUM(G28*$D$243*$D$244*$D$249)*$R$5/$R$6</f>
        <v>740</v>
      </c>
      <c r="H38" s="217">
        <f>SUM(H28*$D$243*$D$244*$D$249)*$R$5/$R$6</f>
        <v>0</v>
      </c>
      <c r="I38" s="217">
        <f>SUM(I28*$D$243*$D$244*$D$249)*$R$5/$R$6</f>
        <v>740</v>
      </c>
      <c r="J38" s="217">
        <f>SUM(J28*$D$243*$D$244*$D$249)*$R$5/$R$6</f>
        <v>0</v>
      </c>
      <c r="K38" s="217">
        <f>SUM(K28*$D$243*$D$244*$D$249)*$R$5/$R$6</f>
        <v>0</v>
      </c>
      <c r="L38" s="218">
        <f t="shared" si="21"/>
        <v>1480</v>
      </c>
      <c r="M38" s="247">
        <f t="shared" si="22"/>
        <v>1480</v>
      </c>
      <c r="N38" s="247">
        <f t="shared" si="23"/>
        <v>0</v>
      </c>
      <c r="O38" s="247">
        <f t="shared" si="24"/>
        <v>1480</v>
      </c>
    </row>
    <row r="39" spans="1:17" ht="14.45">
      <c r="A39" s="229" t="s">
        <v>412</v>
      </c>
      <c r="B39" s="242">
        <f>SUM(B29*$B$243*$B$244*$B$250)*$R$5/$R$6</f>
        <v>0</v>
      </c>
      <c r="C39" s="242">
        <f>SUM(C29*$B$243*$B$244*$B$250)*$R$5/$R$6</f>
        <v>10800</v>
      </c>
      <c r="D39" s="242">
        <f>SUM(D29*$B$243*$B$244*$B$250)*$R$5/$R$6</f>
        <v>14400</v>
      </c>
      <c r="E39" s="242">
        <f>SUM(E29*$B$243*$B$244*$B$250)*$R$5/$R$6</f>
        <v>720.00000000000011</v>
      </c>
      <c r="F39" s="215">
        <f t="shared" si="20"/>
        <v>25920</v>
      </c>
      <c r="G39" s="217">
        <f>SUM(G29*$D$243*$D$244*$D$250)*$R$5/$R$6</f>
        <v>11700</v>
      </c>
      <c r="H39" s="217">
        <f>SUM(H29*$D$243*$D$244*$D$250)*$R$5/$R$6</f>
        <v>9900</v>
      </c>
      <c r="I39" s="217">
        <f>SUM(I29*$D$243*$D$244*$D$250)*$R$5/$R$6</f>
        <v>15300</v>
      </c>
      <c r="J39" s="217">
        <f>SUM(J29*$D$243*$D$244*$D$250)*$R$5/$R$6</f>
        <v>0</v>
      </c>
      <c r="K39" s="217">
        <f>SUM(K29*$D$243*$D$244*$D$250)*$R$5/$R$6</f>
        <v>0</v>
      </c>
      <c r="L39" s="218">
        <f t="shared" si="21"/>
        <v>36900</v>
      </c>
      <c r="M39" s="247">
        <f t="shared" si="22"/>
        <v>62100</v>
      </c>
      <c r="N39" s="247">
        <f t="shared" si="23"/>
        <v>720.00000000000011</v>
      </c>
      <c r="O39" s="247">
        <f t="shared" si="24"/>
        <v>62820</v>
      </c>
    </row>
    <row r="40" spans="1:17" ht="12.95">
      <c r="A40" s="236" t="s">
        <v>389</v>
      </c>
      <c r="B40" s="238">
        <f t="shared" ref="B40:O40" si="25">SUM(B34:B39)</f>
        <v>0</v>
      </c>
      <c r="C40" s="238">
        <f t="shared" si="25"/>
        <v>11380</v>
      </c>
      <c r="D40" s="238">
        <f t="shared" si="25"/>
        <v>14400</v>
      </c>
      <c r="E40" s="238">
        <f t="shared" si="25"/>
        <v>720.00000000000011</v>
      </c>
      <c r="F40" s="245">
        <f>SUM(F34:F39)</f>
        <v>26500</v>
      </c>
      <c r="G40" s="238">
        <f t="shared" si="25"/>
        <v>12440</v>
      </c>
      <c r="H40" s="238">
        <f t="shared" si="25"/>
        <v>9900</v>
      </c>
      <c r="I40" s="238">
        <f t="shared" si="25"/>
        <v>16040</v>
      </c>
      <c r="J40" s="238">
        <f t="shared" si="25"/>
        <v>0</v>
      </c>
      <c r="K40" s="238">
        <f t="shared" si="25"/>
        <v>0</v>
      </c>
      <c r="L40" s="245">
        <f>SUM(L34:L39)</f>
        <v>38380</v>
      </c>
      <c r="M40" s="238">
        <f t="shared" si="25"/>
        <v>64160</v>
      </c>
      <c r="N40" s="238">
        <f t="shared" si="25"/>
        <v>720.00000000000011</v>
      </c>
      <c r="O40" s="238">
        <f t="shared" si="25"/>
        <v>64880</v>
      </c>
    </row>
    <row r="42" spans="1:17" ht="12.95">
      <c r="A42" s="207"/>
      <c r="B42" s="208" t="s">
        <v>436</v>
      </c>
      <c r="C42" s="208" t="s">
        <v>437</v>
      </c>
      <c r="D42" s="208" t="s">
        <v>438</v>
      </c>
      <c r="E42" s="208" t="s">
        <v>388</v>
      </c>
      <c r="F42" s="208" t="s">
        <v>389</v>
      </c>
      <c r="G42" s="208" t="s">
        <v>439</v>
      </c>
      <c r="H42" s="208" t="s">
        <v>440</v>
      </c>
      <c r="I42" s="208" t="s">
        <v>441</v>
      </c>
      <c r="J42" s="208" t="s">
        <v>442</v>
      </c>
      <c r="K42" s="208" t="s">
        <v>388</v>
      </c>
      <c r="L42" s="208" t="s">
        <v>389</v>
      </c>
      <c r="M42" s="209" t="s">
        <v>443</v>
      </c>
      <c r="N42" s="209" t="s">
        <v>388</v>
      </c>
      <c r="O42" s="209" t="s">
        <v>395</v>
      </c>
    </row>
    <row r="43" spans="1:17">
      <c r="A43" s="248" t="s">
        <v>444</v>
      </c>
      <c r="B43" s="249">
        <f t="shared" ref="B43:O43" si="26">B20</f>
        <v>0</v>
      </c>
      <c r="C43" s="249">
        <f t="shared" si="26"/>
        <v>20160</v>
      </c>
      <c r="D43" s="249">
        <f t="shared" si="26"/>
        <v>22680</v>
      </c>
      <c r="E43" s="249">
        <f t="shared" si="26"/>
        <v>720</v>
      </c>
      <c r="F43" s="250">
        <f t="shared" si="26"/>
        <v>43560</v>
      </c>
      <c r="G43" s="249">
        <f t="shared" si="26"/>
        <v>16380</v>
      </c>
      <c r="H43" s="249">
        <f t="shared" si="26"/>
        <v>20748</v>
      </c>
      <c r="I43" s="249">
        <f t="shared" si="26"/>
        <v>21420</v>
      </c>
      <c r="J43" s="249">
        <f t="shared" si="26"/>
        <v>0</v>
      </c>
      <c r="K43" s="249">
        <f t="shared" si="26"/>
        <v>256.00000000000006</v>
      </c>
      <c r="L43" s="250">
        <f>L20</f>
        <v>58804</v>
      </c>
      <c r="M43" s="249">
        <f t="shared" si="26"/>
        <v>101388</v>
      </c>
      <c r="N43" s="249">
        <f t="shared" si="26"/>
        <v>976</v>
      </c>
      <c r="O43" s="249">
        <f t="shared" si="26"/>
        <v>102364</v>
      </c>
    </row>
    <row r="44" spans="1:17">
      <c r="A44" s="248" t="s">
        <v>445</v>
      </c>
      <c r="B44" s="249">
        <f>B40</f>
        <v>0</v>
      </c>
      <c r="C44" s="249">
        <f t="shared" ref="C44:O44" si="27">C40</f>
        <v>11380</v>
      </c>
      <c r="D44" s="249">
        <f t="shared" si="27"/>
        <v>14400</v>
      </c>
      <c r="E44" s="249">
        <f t="shared" si="27"/>
        <v>720.00000000000011</v>
      </c>
      <c r="F44" s="250">
        <f>F40</f>
        <v>26500</v>
      </c>
      <c r="G44" s="249">
        <f t="shared" si="27"/>
        <v>12440</v>
      </c>
      <c r="H44" s="249">
        <f t="shared" si="27"/>
        <v>9900</v>
      </c>
      <c r="I44" s="249">
        <f t="shared" si="27"/>
        <v>16040</v>
      </c>
      <c r="J44" s="249">
        <f t="shared" si="27"/>
        <v>0</v>
      </c>
      <c r="K44" s="249">
        <f t="shared" si="27"/>
        <v>0</v>
      </c>
      <c r="L44" s="250">
        <f>L40</f>
        <v>38380</v>
      </c>
      <c r="M44" s="249">
        <f t="shared" si="27"/>
        <v>64160</v>
      </c>
      <c r="N44" s="249">
        <f t="shared" si="27"/>
        <v>720.00000000000011</v>
      </c>
      <c r="O44" s="249">
        <f t="shared" si="27"/>
        <v>64880</v>
      </c>
    </row>
    <row r="45" spans="1:17" ht="12.95">
      <c r="A45" s="248" t="s">
        <v>446</v>
      </c>
      <c r="B45" s="251">
        <f t="shared" ref="B45:O45" si="28">SUM(B43:B44)</f>
        <v>0</v>
      </c>
      <c r="C45" s="251">
        <f t="shared" si="28"/>
        <v>31540</v>
      </c>
      <c r="D45" s="251">
        <f t="shared" si="28"/>
        <v>37080</v>
      </c>
      <c r="E45" s="251">
        <f t="shared" si="28"/>
        <v>1440</v>
      </c>
      <c r="F45" s="252">
        <f>SUM(F43:F44)</f>
        <v>70060</v>
      </c>
      <c r="G45" s="251">
        <f t="shared" si="28"/>
        <v>28820</v>
      </c>
      <c r="H45" s="251">
        <f t="shared" si="28"/>
        <v>30648</v>
      </c>
      <c r="I45" s="251">
        <f t="shared" si="28"/>
        <v>37460</v>
      </c>
      <c r="J45" s="251">
        <f t="shared" si="28"/>
        <v>0</v>
      </c>
      <c r="K45" s="251">
        <f t="shared" si="28"/>
        <v>256.00000000000006</v>
      </c>
      <c r="L45" s="252">
        <f>SUM(L43:L44)</f>
        <v>97184</v>
      </c>
      <c r="M45" s="251">
        <f t="shared" si="28"/>
        <v>165548</v>
      </c>
      <c r="N45" s="251">
        <f t="shared" si="28"/>
        <v>1696</v>
      </c>
      <c r="O45" s="251">
        <f t="shared" si="28"/>
        <v>167244</v>
      </c>
      <c r="Q45" s="253"/>
    </row>
    <row r="47" spans="1:17">
      <c r="Q47" s="254"/>
    </row>
    <row r="48" spans="1:17" ht="20.100000000000001">
      <c r="A48" s="204" t="s">
        <v>89</v>
      </c>
    </row>
    <row r="49" spans="1:23" ht="12.95">
      <c r="A49" s="206" t="s">
        <v>384</v>
      </c>
    </row>
    <row r="50" spans="1:23" ht="12.95">
      <c r="A50" s="207"/>
      <c r="B50" s="240" t="str">
        <f>B3</f>
        <v>0 år (2024)</v>
      </c>
      <c r="C50" s="240" t="str">
        <f t="shared" ref="C50:O50" si="29">C3</f>
        <v>1 år (2023)</v>
      </c>
      <c r="D50" s="240" t="str">
        <f t="shared" si="29"/>
        <v>2 år (2022)</v>
      </c>
      <c r="E50" s="240" t="str">
        <f t="shared" si="29"/>
        <v>Endringer</v>
      </c>
      <c r="F50" s="240" t="str">
        <f t="shared" si="29"/>
        <v>Sum</v>
      </c>
      <c r="G50" s="240" t="str">
        <f t="shared" si="29"/>
        <v>3 år (2021)</v>
      </c>
      <c r="H50" s="240" t="str">
        <f t="shared" si="29"/>
        <v>4 år (2020)</v>
      </c>
      <c r="I50" s="240" t="str">
        <f t="shared" si="29"/>
        <v>5 år (2019)</v>
      </c>
      <c r="J50" s="240" t="str">
        <f t="shared" si="29"/>
        <v>6 år (2018)</v>
      </c>
      <c r="K50" s="240" t="str">
        <f t="shared" si="29"/>
        <v>Endringer</v>
      </c>
      <c r="L50" s="240" t="str">
        <f t="shared" si="29"/>
        <v>Sum</v>
      </c>
      <c r="M50" s="240" t="str">
        <f t="shared" si="29"/>
        <v>Pr 1/1-2025</v>
      </c>
      <c r="N50" s="240" t="str">
        <f t="shared" si="29"/>
        <v>Endringer</v>
      </c>
      <c r="O50" s="240" t="str">
        <f t="shared" si="29"/>
        <v>Totalsum</v>
      </c>
      <c r="T50" s="211" t="str">
        <f>T3</f>
        <v>Budsjett 2020</v>
      </c>
    </row>
    <row r="51" spans="1:23" ht="14.45">
      <c r="A51" s="212" t="s">
        <v>398</v>
      </c>
      <c r="B51" s="213"/>
      <c r="C51" s="213"/>
      <c r="D51" s="213"/>
      <c r="E51" s="214"/>
      <c r="F51" s="215">
        <f t="shared" ref="F51:F56" si="30">SUM(B51:E51)</f>
        <v>0</v>
      </c>
      <c r="G51" s="216"/>
      <c r="H51" s="216"/>
      <c r="I51" s="216"/>
      <c r="J51" s="216"/>
      <c r="K51" s="217"/>
      <c r="L51" s="218">
        <f t="shared" ref="L51:L56" si="31">SUM(G51:K51)</f>
        <v>0</v>
      </c>
      <c r="M51" s="219">
        <f t="shared" ref="M51:M56" si="32">SUM(B51:D51,G51:J51)</f>
        <v>0</v>
      </c>
      <c r="N51" s="220">
        <f t="shared" ref="N51:N56" si="33">SUM(E51,K51)</f>
        <v>0</v>
      </c>
      <c r="O51" s="220">
        <f t="shared" ref="O51:O56" si="34">SUM(M51:N51)</f>
        <v>0</v>
      </c>
      <c r="T51" s="206" t="str">
        <f>T4</f>
        <v>Oppr. (15/12-2019 - telling)</v>
      </c>
      <c r="U51" s="206"/>
      <c r="V51" s="206"/>
    </row>
    <row r="52" spans="1:23" ht="14.45">
      <c r="A52" s="212" t="s">
        <v>401</v>
      </c>
      <c r="B52" s="213"/>
      <c r="C52" s="213"/>
      <c r="D52" s="213"/>
      <c r="E52" s="214"/>
      <c r="F52" s="215">
        <f t="shared" si="30"/>
        <v>0</v>
      </c>
      <c r="G52" s="216"/>
      <c r="H52" s="216"/>
      <c r="I52" s="216"/>
      <c r="J52" s="216"/>
      <c r="K52" s="217"/>
      <c r="L52" s="218">
        <f t="shared" si="31"/>
        <v>0</v>
      </c>
      <c r="M52" s="219">
        <f t="shared" si="32"/>
        <v>0</v>
      </c>
      <c r="N52" s="220">
        <f t="shared" si="33"/>
        <v>0</v>
      </c>
      <c r="O52" s="220">
        <f t="shared" si="34"/>
        <v>0</v>
      </c>
      <c r="T52" s="205" t="s">
        <v>403</v>
      </c>
      <c r="W52" s="224" t="e">
        <f>SUM(B67:D67)*$R$6/$R$4*#REF!/#REF!</f>
        <v>#REF!</v>
      </c>
    </row>
    <row r="53" spans="1:23" ht="14.45">
      <c r="A53" s="212" t="s">
        <v>404</v>
      </c>
      <c r="B53" s="213"/>
      <c r="C53" s="213"/>
      <c r="D53" s="213"/>
      <c r="E53" s="214"/>
      <c r="F53" s="215">
        <f t="shared" si="30"/>
        <v>0</v>
      </c>
      <c r="G53" s="216"/>
      <c r="H53" s="216"/>
      <c r="I53" s="216"/>
      <c r="J53" s="216"/>
      <c r="K53" s="217"/>
      <c r="L53" s="218">
        <f t="shared" si="31"/>
        <v>0</v>
      </c>
      <c r="M53" s="219">
        <f t="shared" si="32"/>
        <v>0</v>
      </c>
      <c r="N53" s="220">
        <f t="shared" si="33"/>
        <v>0</v>
      </c>
      <c r="O53" s="220">
        <f t="shared" si="34"/>
        <v>0</v>
      </c>
      <c r="T53" s="205" t="s">
        <v>406</v>
      </c>
      <c r="W53" s="227" t="e">
        <f>SUM(G67:J67)*$R$6/$R$4*#REF!/#REF!</f>
        <v>#REF!</v>
      </c>
    </row>
    <row r="54" spans="1:23" ht="14.45">
      <c r="A54" s="212" t="s">
        <v>407</v>
      </c>
      <c r="B54" s="213"/>
      <c r="C54" s="213"/>
      <c r="D54" s="213"/>
      <c r="E54" s="214"/>
      <c r="F54" s="215">
        <f t="shared" si="30"/>
        <v>0</v>
      </c>
      <c r="G54" s="216"/>
      <c r="H54" s="216"/>
      <c r="I54" s="216"/>
      <c r="J54" s="216"/>
      <c r="K54" s="217"/>
      <c r="L54" s="218">
        <f t="shared" si="31"/>
        <v>0</v>
      </c>
      <c r="M54" s="219">
        <f t="shared" si="32"/>
        <v>0</v>
      </c>
      <c r="N54" s="220">
        <f t="shared" si="33"/>
        <v>0</v>
      </c>
      <c r="O54" s="220">
        <f t="shared" si="34"/>
        <v>0</v>
      </c>
      <c r="T54" s="228" t="s">
        <v>408</v>
      </c>
      <c r="W54" s="224" t="e">
        <f>ROUND(SUM(W52:W53),-3)</f>
        <v>#REF!</v>
      </c>
    </row>
    <row r="55" spans="1:23" ht="14.45">
      <c r="A55" s="229" t="s">
        <v>409</v>
      </c>
      <c r="B55" s="230"/>
      <c r="C55" s="230"/>
      <c r="D55" s="230"/>
      <c r="E55" s="214"/>
      <c r="F55" s="215">
        <f t="shared" si="30"/>
        <v>0</v>
      </c>
      <c r="G55" s="231"/>
      <c r="H55" s="231"/>
      <c r="I55" s="231"/>
      <c r="J55" s="231"/>
      <c r="K55" s="217"/>
      <c r="L55" s="218">
        <f t="shared" si="31"/>
        <v>0</v>
      </c>
      <c r="M55" s="219">
        <f t="shared" si="32"/>
        <v>0</v>
      </c>
      <c r="N55" s="220">
        <f t="shared" si="33"/>
        <v>0</v>
      </c>
      <c r="O55" s="220">
        <f t="shared" si="34"/>
        <v>0</v>
      </c>
      <c r="T55" s="232" t="str">
        <f>T8</f>
        <v>Endr. (tom. x/xx-2020 telling)</v>
      </c>
      <c r="U55" s="232"/>
      <c r="V55" s="232"/>
      <c r="W55" s="233"/>
    </row>
    <row r="56" spans="1:23" ht="14.45">
      <c r="A56" s="229" t="s">
        <v>412</v>
      </c>
      <c r="B56" s="230"/>
      <c r="C56" s="230">
        <v>9</v>
      </c>
      <c r="D56" s="230">
        <v>15</v>
      </c>
      <c r="E56" s="222"/>
      <c r="F56" s="215">
        <f t="shared" si="30"/>
        <v>24</v>
      </c>
      <c r="G56" s="231">
        <v>10</v>
      </c>
      <c r="H56" s="231">
        <v>9</v>
      </c>
      <c r="I56" s="231">
        <v>13</v>
      </c>
      <c r="J56" s="231"/>
      <c r="K56" s="217"/>
      <c r="L56" s="218">
        <f t="shared" si="31"/>
        <v>32</v>
      </c>
      <c r="M56" s="219">
        <f t="shared" si="32"/>
        <v>56</v>
      </c>
      <c r="N56" s="220">
        <f t="shared" si="33"/>
        <v>0</v>
      </c>
      <c r="O56" s="220">
        <f t="shared" si="34"/>
        <v>56</v>
      </c>
      <c r="T56" s="205" t="s">
        <v>403</v>
      </c>
      <c r="W56" s="224" t="e">
        <f>SUM(F92)*#REF!/#REF!-W52</f>
        <v>#REF!</v>
      </c>
    </row>
    <row r="57" spans="1:23" ht="12.95">
      <c r="A57" s="236" t="s">
        <v>389</v>
      </c>
      <c r="B57" s="237">
        <f>SUM(B51:B56)</f>
        <v>0</v>
      </c>
      <c r="C57" s="237">
        <f t="shared" ref="C57:O57" si="35">SUM(C51:C56)</f>
        <v>9</v>
      </c>
      <c r="D57" s="237">
        <f t="shared" si="35"/>
        <v>15</v>
      </c>
      <c r="E57" s="238">
        <f t="shared" si="35"/>
        <v>0</v>
      </c>
      <c r="F57" s="238">
        <f t="shared" si="35"/>
        <v>24</v>
      </c>
      <c r="G57" s="237">
        <f t="shared" si="35"/>
        <v>10</v>
      </c>
      <c r="H57" s="237">
        <f t="shared" si="35"/>
        <v>9</v>
      </c>
      <c r="I57" s="237">
        <f t="shared" si="35"/>
        <v>13</v>
      </c>
      <c r="J57" s="237">
        <f t="shared" si="35"/>
        <v>0</v>
      </c>
      <c r="K57" s="238">
        <f t="shared" si="35"/>
        <v>0</v>
      </c>
      <c r="L57" s="238">
        <f t="shared" si="35"/>
        <v>32</v>
      </c>
      <c r="M57" s="237">
        <f t="shared" si="35"/>
        <v>56</v>
      </c>
      <c r="N57" s="238">
        <f t="shared" si="35"/>
        <v>0</v>
      </c>
      <c r="O57" s="238">
        <f t="shared" si="35"/>
        <v>56</v>
      </c>
      <c r="T57" s="205" t="s">
        <v>406</v>
      </c>
      <c r="W57" s="227" t="e">
        <f>SUM(L92)*#REF!/#REF!-W53</f>
        <v>#REF!</v>
      </c>
    </row>
    <row r="58" spans="1:23">
      <c r="T58" s="228" t="s">
        <v>408</v>
      </c>
      <c r="W58" s="224" t="e">
        <f>ROUND(SUM(W56:W57),-3)</f>
        <v>#REF!</v>
      </c>
    </row>
    <row r="59" spans="1:23" ht="12.95">
      <c r="A59" s="206" t="s">
        <v>416</v>
      </c>
      <c r="T59" s="206" t="s">
        <v>417</v>
      </c>
    </row>
    <row r="60" spans="1:23" ht="12.95">
      <c r="A60" s="207"/>
      <c r="B60" s="240" t="str">
        <f>B13</f>
        <v>0 år (2024)</v>
      </c>
      <c r="C60" s="240" t="str">
        <f t="shared" ref="C60:O60" si="36">C13</f>
        <v>1 år (2023)</v>
      </c>
      <c r="D60" s="240" t="str">
        <f t="shared" si="36"/>
        <v>2 år (2022)</v>
      </c>
      <c r="E60" s="240" t="str">
        <f t="shared" si="36"/>
        <v>Endringer</v>
      </c>
      <c r="F60" s="240" t="str">
        <f t="shared" si="36"/>
        <v>Sum</v>
      </c>
      <c r="G60" s="240" t="str">
        <f t="shared" si="36"/>
        <v>3 år (2021)</v>
      </c>
      <c r="H60" s="240" t="str">
        <f t="shared" si="36"/>
        <v>4 år (2020)</v>
      </c>
      <c r="I60" s="240" t="str">
        <f t="shared" si="36"/>
        <v>5 år (2019)</v>
      </c>
      <c r="J60" s="240" t="str">
        <f t="shared" si="36"/>
        <v>6 år (2018)</v>
      </c>
      <c r="K60" s="240" t="str">
        <f t="shared" si="36"/>
        <v>Endringer</v>
      </c>
      <c r="L60" s="240" t="str">
        <f t="shared" si="36"/>
        <v>Sum</v>
      </c>
      <c r="M60" s="240" t="str">
        <f t="shared" si="36"/>
        <v>Pr 1/1-2025</v>
      </c>
      <c r="N60" s="240" t="str">
        <f t="shared" si="36"/>
        <v>Endringer</v>
      </c>
      <c r="O60" s="240" t="str">
        <f t="shared" si="36"/>
        <v>Totalsum</v>
      </c>
      <c r="T60" s="228" t="s">
        <v>447</v>
      </c>
      <c r="W60" s="224" t="e">
        <f>SUM(W54,W58)</f>
        <v>#REF!</v>
      </c>
    </row>
    <row r="61" spans="1:23" ht="14.45">
      <c r="A61" s="212" t="s">
        <v>398</v>
      </c>
      <c r="B61" s="242">
        <f>SUM(B51*$B$243*$B$244*$B$245)*$R$4/$R$6</f>
        <v>0</v>
      </c>
      <c r="C61" s="242">
        <f>SUM(C51*$B$243*$B$244*$B$245)*$R$4/$R$6</f>
        <v>0</v>
      </c>
      <c r="D61" s="242">
        <f>SUM(D51*$B$243*$B$244*$B$245)*$R$4/$R$6</f>
        <v>0</v>
      </c>
      <c r="E61" s="242">
        <f>SUM(E51*$B$243*$B$244*$B$245)*$R$4/$R$6</f>
        <v>0</v>
      </c>
      <c r="F61" s="215">
        <f t="shared" ref="F61:F66" si="37">SUM(B61:E61)</f>
        <v>0</v>
      </c>
      <c r="G61" s="217">
        <f>SUM(G51*$D$243*$D$244*$D$245)*$R$4/$R$6</f>
        <v>0</v>
      </c>
      <c r="H61" s="217">
        <f>SUM(H51*$D$243*$D$244*$D$245)*$R$4/$R$6</f>
        <v>0</v>
      </c>
      <c r="I61" s="217">
        <f>SUM(I51*$D$243*$D$244*$D$245)*$R$4/$R$6</f>
        <v>0</v>
      </c>
      <c r="J61" s="217">
        <f>SUM(J51*$D$243*$D$244*$D$245)*$R$4/$R$6</f>
        <v>0</v>
      </c>
      <c r="K61" s="217">
        <f>SUM(K51*$D$243*$D$244*$D$245)*$R$4/$R$6</f>
        <v>0</v>
      </c>
      <c r="L61" s="218">
        <f t="shared" ref="L61:L66" si="38">SUM(G61:K61)</f>
        <v>0</v>
      </c>
      <c r="M61" s="220">
        <f t="shared" ref="M61:M66" si="39">SUM(B61:D61,G61:J61)</f>
        <v>0</v>
      </c>
      <c r="N61" s="220">
        <f t="shared" ref="N61:N66" si="40">SUM(E61,K61)</f>
        <v>0</v>
      </c>
      <c r="O61" s="220">
        <f t="shared" ref="O61:O66" si="41">SUM(M61:N61)</f>
        <v>0</v>
      </c>
      <c r="T61" s="205">
        <f>T14</f>
        <v>0</v>
      </c>
      <c r="W61" s="243">
        <v>8749000</v>
      </c>
    </row>
    <row r="62" spans="1:23" ht="14.45">
      <c r="A62" s="212" t="s">
        <v>401</v>
      </c>
      <c r="B62" s="242">
        <f>SUM(B52*$B$243*$B$244*$B$246)*$R$4/$R$6</f>
        <v>0</v>
      </c>
      <c r="C62" s="242">
        <f>SUM(C52*$B$243*$B$244*$B$246)*$R$4/$R$6</f>
        <v>0</v>
      </c>
      <c r="D62" s="242">
        <f>SUM(D52*$B$243*$B$244*$B$246)*$R$4/$R$6</f>
        <v>0</v>
      </c>
      <c r="E62" s="242">
        <f>SUM(E52*$B$243*$B$244*$B$246)*$R$4/$R$6</f>
        <v>0</v>
      </c>
      <c r="F62" s="215">
        <f t="shared" si="37"/>
        <v>0</v>
      </c>
      <c r="G62" s="217">
        <f>SUM(G52*$D$243*$D$244*$D$246)*$R$4/$R$6</f>
        <v>0</v>
      </c>
      <c r="H62" s="217">
        <f>SUM(H52*$D$243*$D$244*$D$246)*$R$4/$R$6</f>
        <v>0</v>
      </c>
      <c r="I62" s="217">
        <f>SUM(I52*$D$243*$D$244*$D$246)*$R$4/$R$6</f>
        <v>0</v>
      </c>
      <c r="J62" s="217">
        <f>SUM(J52*$D$243*$D$244*$D$246)*$R$4/$R$6</f>
        <v>0</v>
      </c>
      <c r="K62" s="217">
        <f>SUM(K52*$D$243*$D$244*$D$246)*$R$4/$R$6</f>
        <v>0</v>
      </c>
      <c r="L62" s="218">
        <f t="shared" si="38"/>
        <v>0</v>
      </c>
      <c r="M62" s="220">
        <f t="shared" si="39"/>
        <v>0</v>
      </c>
      <c r="N62" s="220">
        <f t="shared" si="40"/>
        <v>0</v>
      </c>
      <c r="O62" s="220">
        <f t="shared" si="41"/>
        <v>0</v>
      </c>
      <c r="T62" s="205" t="s">
        <v>448</v>
      </c>
      <c r="W62" s="255" t="e">
        <f>SUM(W60-W61)</f>
        <v>#REF!</v>
      </c>
    </row>
    <row r="63" spans="1:23" ht="14.45">
      <c r="A63" s="212" t="s">
        <v>404</v>
      </c>
      <c r="B63" s="242">
        <f>SUM(B53*$B$243*$B$244*$B$247)*$R$4/$R$6</f>
        <v>0</v>
      </c>
      <c r="C63" s="242">
        <f>SUM(C53*$B$243*$B$244*$B$247)*$R$4/$R$6</f>
        <v>0</v>
      </c>
      <c r="D63" s="242">
        <f>SUM(D53*$B$243*$B$244*$B$247)*$R$4/$R$6</f>
        <v>0</v>
      </c>
      <c r="E63" s="242">
        <f>SUM(E53*$B$243*$B$244*$B$247)*$R$4/$R$6</f>
        <v>0</v>
      </c>
      <c r="F63" s="215">
        <f t="shared" si="37"/>
        <v>0</v>
      </c>
      <c r="G63" s="217">
        <f>SUM(G53*$D$243*$D$244*$D$247)*$R$4/$R$6</f>
        <v>0</v>
      </c>
      <c r="H63" s="217">
        <f>SUM(H53*$D$243*$D$244*$D$247)*$R$4/$R$6</f>
        <v>0</v>
      </c>
      <c r="I63" s="217">
        <f>SUM(I53*$D$243*$D$244*$D$247)*$R$4/$R$6</f>
        <v>0</v>
      </c>
      <c r="J63" s="217">
        <f>SUM(J53*$D$243*$D$244*$D$247)*$R$4/$R$6</f>
        <v>0</v>
      </c>
      <c r="K63" s="217">
        <f>SUM(K53*$D$243*$D$244*$D$247)*$R$4/$R$6</f>
        <v>0</v>
      </c>
      <c r="L63" s="218">
        <f t="shared" si="38"/>
        <v>0</v>
      </c>
      <c r="M63" s="220">
        <f t="shared" si="39"/>
        <v>0</v>
      </c>
      <c r="N63" s="220">
        <f t="shared" si="40"/>
        <v>0</v>
      </c>
      <c r="O63" s="220">
        <f t="shared" si="41"/>
        <v>0</v>
      </c>
    </row>
    <row r="64" spans="1:23" ht="14.45">
      <c r="A64" s="212" t="s">
        <v>407</v>
      </c>
      <c r="B64" s="242">
        <f>SUM(B54*$B$243*$B$244*$B$248)*$R$4/$R$6</f>
        <v>0</v>
      </c>
      <c r="C64" s="242">
        <f>SUM(C54*$B$243*$B$244*$B$248)*$R$4/$R$6</f>
        <v>0</v>
      </c>
      <c r="D64" s="242">
        <f>SUM(D54*$B$243*$B$244*$B$248)*$R$4/$R$6</f>
        <v>0</v>
      </c>
      <c r="E64" s="242">
        <f>SUM(E54*$B$243*$B$244*$B$248)*$R$4/$R$6</f>
        <v>0</v>
      </c>
      <c r="F64" s="215">
        <f t="shared" si="37"/>
        <v>0</v>
      </c>
      <c r="G64" s="217">
        <f>SUM(G54*$D$243*$D$244*$D$248)*$R$4/$R$6</f>
        <v>0</v>
      </c>
      <c r="H64" s="217">
        <f>SUM(H54*$D$243*$D$244*$D$248)*$R$4/$R$6</f>
        <v>0</v>
      </c>
      <c r="I64" s="217">
        <f>SUM(I54*$D$243*$D$244*$D$248)*$R$4/$R$6</f>
        <v>0</v>
      </c>
      <c r="J64" s="217">
        <f>SUM(J54*$D$243*$D$244*$D$248)*$R$4/$R$6</f>
        <v>0</v>
      </c>
      <c r="K64" s="217">
        <f>SUM(K54*$D$243*$D$244*$D$248)*$R$4/$R$6</f>
        <v>0</v>
      </c>
      <c r="L64" s="218">
        <f t="shared" si="38"/>
        <v>0</v>
      </c>
      <c r="M64" s="220">
        <f t="shared" si="39"/>
        <v>0</v>
      </c>
      <c r="N64" s="220">
        <f t="shared" si="40"/>
        <v>0</v>
      </c>
      <c r="O64" s="220">
        <f t="shared" si="41"/>
        <v>0</v>
      </c>
      <c r="T64" s="228"/>
    </row>
    <row r="65" spans="1:15" ht="14.45">
      <c r="A65" s="229" t="s">
        <v>409</v>
      </c>
      <c r="B65" s="242">
        <f>SUM(B55*$B$243*$B$244*$B$249)*$R$4/$R$6</f>
        <v>0</v>
      </c>
      <c r="C65" s="242">
        <f>SUM(C55*$B$243*$B$244*$B$249)*$R$4/$R$6</f>
        <v>0</v>
      </c>
      <c r="D65" s="242">
        <f>SUM(D55*$B$243*$B$244*$B$249)*$R$4/$R$6</f>
        <v>0</v>
      </c>
      <c r="E65" s="242">
        <f>SUM(E55*$B$243*$B$244*$B$249)*$R$4/$R$6</f>
        <v>0</v>
      </c>
      <c r="F65" s="215">
        <f t="shared" si="37"/>
        <v>0</v>
      </c>
      <c r="G65" s="217">
        <f>SUM(G55*$D$243*$D$244*$D$249)*$R$4/$R$6</f>
        <v>0</v>
      </c>
      <c r="H65" s="217">
        <f>SUM(H55*$D$243*$D$244*$D$249)*$R$4/$R$6</f>
        <v>0</v>
      </c>
      <c r="I65" s="217">
        <f>SUM(I55*$D$243*$D$244*$D$249)*$R$4/$R$6</f>
        <v>0</v>
      </c>
      <c r="J65" s="217">
        <f>SUM(J55*$D$243*$D$244*$D$249)*$R$4/$R$6</f>
        <v>0</v>
      </c>
      <c r="K65" s="217">
        <f>SUM(K55*$D$243*$D$244*$D$249)*$R$4/$R$6</f>
        <v>0</v>
      </c>
      <c r="L65" s="218">
        <f t="shared" si="38"/>
        <v>0</v>
      </c>
      <c r="M65" s="220">
        <f t="shared" si="39"/>
        <v>0</v>
      </c>
      <c r="N65" s="220">
        <f t="shared" si="40"/>
        <v>0</v>
      </c>
      <c r="O65" s="220">
        <f t="shared" si="41"/>
        <v>0</v>
      </c>
    </row>
    <row r="66" spans="1:15" ht="14.45">
      <c r="A66" s="229" t="s">
        <v>412</v>
      </c>
      <c r="B66" s="242">
        <f>SUM(B56*$B$243*$B$244*$B$250)*$R$4/$R$6</f>
        <v>0</v>
      </c>
      <c r="C66" s="242">
        <f>SUM(C56*$B$243*$B$244*$B$250)*$R$4/$R$6</f>
        <v>11340</v>
      </c>
      <c r="D66" s="242">
        <f>SUM(D56*$B$243*$B$244*$B$250)*$R$4/$R$6</f>
        <v>18900</v>
      </c>
      <c r="E66" s="242">
        <f>SUM(E56*$B$243*$B$244*$B$250)*$R$4/$R$6</f>
        <v>0</v>
      </c>
      <c r="F66" s="215">
        <f t="shared" si="37"/>
        <v>30240</v>
      </c>
      <c r="G66" s="217">
        <f>SUM(G56*$D$243*$D$244*$D$250)*$R$4/$R$6</f>
        <v>12600</v>
      </c>
      <c r="H66" s="217">
        <f>SUM(H56*$D$243*$D$244*$D$250)*$R$4/$R$6</f>
        <v>11340</v>
      </c>
      <c r="I66" s="217">
        <f>SUM(I56*$D$243*$D$244*$D$250)*$R$4/$R$6</f>
        <v>16380</v>
      </c>
      <c r="J66" s="217">
        <f>SUM(J56*$D$243*$D$244*$D$250)*$R$4/$R$6</f>
        <v>0</v>
      </c>
      <c r="K66" s="217">
        <f>SUM(K56*$D$243*$D$244*$D$250)*$R$4/$R$6</f>
        <v>0</v>
      </c>
      <c r="L66" s="218">
        <f t="shared" si="38"/>
        <v>40320</v>
      </c>
      <c r="M66" s="220">
        <f t="shared" si="39"/>
        <v>70560</v>
      </c>
      <c r="N66" s="220">
        <f t="shared" si="40"/>
        <v>0</v>
      </c>
      <c r="O66" s="220">
        <f t="shared" si="41"/>
        <v>70560</v>
      </c>
    </row>
    <row r="67" spans="1:15" ht="12.95">
      <c r="A67" s="236" t="s">
        <v>389</v>
      </c>
      <c r="B67" s="238">
        <f t="shared" ref="B67:O67" si="42">SUM(B61:B66)</f>
        <v>0</v>
      </c>
      <c r="C67" s="238">
        <f t="shared" si="42"/>
        <v>11340</v>
      </c>
      <c r="D67" s="238">
        <f t="shared" si="42"/>
        <v>18900</v>
      </c>
      <c r="E67" s="238">
        <f t="shared" si="42"/>
        <v>0</v>
      </c>
      <c r="F67" s="245">
        <f>SUM(F61:F66)</f>
        <v>30240</v>
      </c>
      <c r="G67" s="238">
        <f t="shared" si="42"/>
        <v>12600</v>
      </c>
      <c r="H67" s="238">
        <f t="shared" si="42"/>
        <v>11340</v>
      </c>
      <c r="I67" s="238">
        <f t="shared" si="42"/>
        <v>16380</v>
      </c>
      <c r="J67" s="238">
        <f t="shared" si="42"/>
        <v>0</v>
      </c>
      <c r="K67" s="238">
        <f t="shared" si="42"/>
        <v>0</v>
      </c>
      <c r="L67" s="245">
        <f>SUM(L61:L66)</f>
        <v>40320</v>
      </c>
      <c r="M67" s="238">
        <f t="shared" si="42"/>
        <v>70560</v>
      </c>
      <c r="N67" s="238">
        <f t="shared" si="42"/>
        <v>0</v>
      </c>
      <c r="O67" s="238">
        <f t="shared" si="42"/>
        <v>70560</v>
      </c>
    </row>
    <row r="69" spans="1:15" ht="12.95">
      <c r="A69" s="206" t="s">
        <v>425</v>
      </c>
      <c r="C69" s="206"/>
    </row>
    <row r="70" spans="1:15" ht="12.95">
      <c r="A70" s="207"/>
      <c r="B70" s="240" t="str">
        <f>B23</f>
        <v>0 år (2025)</v>
      </c>
      <c r="C70" s="240" t="str">
        <f t="shared" ref="C70:O70" si="43">C23</f>
        <v>1 år (2024)</v>
      </c>
      <c r="D70" s="240" t="str">
        <f t="shared" si="43"/>
        <v>2 år (2023)</v>
      </c>
      <c r="E70" s="240" t="str">
        <f t="shared" si="43"/>
        <v>Endringer</v>
      </c>
      <c r="F70" s="240" t="str">
        <f t="shared" si="43"/>
        <v>Sum</v>
      </c>
      <c r="G70" s="240" t="str">
        <f t="shared" si="43"/>
        <v>3 år (2022)</v>
      </c>
      <c r="H70" s="240" t="str">
        <f t="shared" si="43"/>
        <v>4 år (2021)</v>
      </c>
      <c r="I70" s="240" t="str">
        <f t="shared" si="43"/>
        <v>5 år (2020)</v>
      </c>
      <c r="J70" s="240" t="str">
        <f t="shared" si="43"/>
        <v>6 år (2019)</v>
      </c>
      <c r="K70" s="240" t="str">
        <f t="shared" si="43"/>
        <v>Endringer</v>
      </c>
      <c r="L70" s="240" t="str">
        <f t="shared" si="43"/>
        <v>Sum</v>
      </c>
      <c r="M70" s="240" t="str">
        <f t="shared" si="43"/>
        <v>Pr 1/8-2025</v>
      </c>
      <c r="N70" s="240" t="str">
        <f t="shared" si="43"/>
        <v>Endringer</v>
      </c>
      <c r="O70" s="240" t="str">
        <f t="shared" si="43"/>
        <v>Totalsum</v>
      </c>
    </row>
    <row r="71" spans="1:15" ht="14.45">
      <c r="A71" s="212" t="s">
        <v>398</v>
      </c>
      <c r="B71" s="213"/>
      <c r="C71" s="213"/>
      <c r="D71" s="213"/>
      <c r="E71" s="242"/>
      <c r="F71" s="215">
        <f t="shared" ref="F71:F76" si="44">SUM(B71:E71)</f>
        <v>0</v>
      </c>
      <c r="G71" s="216"/>
      <c r="H71" s="216"/>
      <c r="I71" s="216"/>
      <c r="J71" s="216"/>
      <c r="K71" s="217"/>
      <c r="L71" s="218">
        <f t="shared" ref="L71:L76" si="45">SUM(G71:K71)</f>
        <v>0</v>
      </c>
      <c r="M71" s="246">
        <f t="shared" ref="M71:M76" si="46">SUM(B71:D71,G71:J71)</f>
        <v>0</v>
      </c>
      <c r="N71" s="247">
        <f t="shared" ref="N71:N76" si="47">SUM(E71,K71)</f>
        <v>0</v>
      </c>
      <c r="O71" s="247">
        <f t="shared" ref="O71:O76" si="48">SUM(M71:N71)</f>
        <v>0</v>
      </c>
    </row>
    <row r="72" spans="1:15" ht="14.45">
      <c r="A72" s="212" t="s">
        <v>401</v>
      </c>
      <c r="B72" s="213"/>
      <c r="C72" s="213"/>
      <c r="D72" s="213"/>
      <c r="E72" s="242"/>
      <c r="F72" s="215">
        <f t="shared" si="44"/>
        <v>0</v>
      </c>
      <c r="G72" s="216"/>
      <c r="H72" s="216"/>
      <c r="I72" s="216"/>
      <c r="J72" s="216"/>
      <c r="K72" s="217"/>
      <c r="L72" s="218">
        <f t="shared" si="45"/>
        <v>0</v>
      </c>
      <c r="M72" s="246">
        <f t="shared" si="46"/>
        <v>0</v>
      </c>
      <c r="N72" s="247">
        <f t="shared" si="47"/>
        <v>0</v>
      </c>
      <c r="O72" s="247">
        <f t="shared" si="48"/>
        <v>0</v>
      </c>
    </row>
    <row r="73" spans="1:15" ht="14.45">
      <c r="A73" s="212" t="s">
        <v>404</v>
      </c>
      <c r="B73" s="213"/>
      <c r="C73" s="213"/>
      <c r="D73" s="213"/>
      <c r="E73" s="242"/>
      <c r="F73" s="215">
        <f t="shared" si="44"/>
        <v>0</v>
      </c>
      <c r="G73" s="216"/>
      <c r="H73" s="216"/>
      <c r="I73" s="216"/>
      <c r="J73" s="216"/>
      <c r="K73" s="217"/>
      <c r="L73" s="218">
        <f t="shared" si="45"/>
        <v>0</v>
      </c>
      <c r="M73" s="246">
        <f t="shared" si="46"/>
        <v>0</v>
      </c>
      <c r="N73" s="247">
        <f t="shared" si="47"/>
        <v>0</v>
      </c>
      <c r="O73" s="247">
        <f t="shared" si="48"/>
        <v>0</v>
      </c>
    </row>
    <row r="74" spans="1:15" ht="14.45">
      <c r="A74" s="212" t="s">
        <v>407</v>
      </c>
      <c r="B74" s="213"/>
      <c r="C74" s="213"/>
      <c r="D74" s="213"/>
      <c r="E74" s="242"/>
      <c r="F74" s="215">
        <f t="shared" si="44"/>
        <v>0</v>
      </c>
      <c r="G74" s="216"/>
      <c r="H74" s="216"/>
      <c r="I74" s="216"/>
      <c r="J74" s="216"/>
      <c r="K74" s="217"/>
      <c r="L74" s="218">
        <f t="shared" si="45"/>
        <v>0</v>
      </c>
      <c r="M74" s="246">
        <f t="shared" si="46"/>
        <v>0</v>
      </c>
      <c r="N74" s="247">
        <f t="shared" si="47"/>
        <v>0</v>
      </c>
      <c r="O74" s="247">
        <f t="shared" si="48"/>
        <v>0</v>
      </c>
    </row>
    <row r="75" spans="1:15" ht="14.45">
      <c r="A75" s="229" t="s">
        <v>409</v>
      </c>
      <c r="B75" s="230"/>
      <c r="C75" s="230"/>
      <c r="D75" s="230"/>
      <c r="E75" s="214"/>
      <c r="F75" s="215">
        <f t="shared" si="44"/>
        <v>0</v>
      </c>
      <c r="G75" s="231"/>
      <c r="H75" s="231"/>
      <c r="I75" s="231"/>
      <c r="J75" s="231"/>
      <c r="K75" s="217"/>
      <c r="L75" s="218">
        <f t="shared" si="45"/>
        <v>0</v>
      </c>
      <c r="M75" s="246">
        <f t="shared" si="46"/>
        <v>0</v>
      </c>
      <c r="N75" s="247">
        <f t="shared" si="47"/>
        <v>0</v>
      </c>
      <c r="O75" s="247">
        <f t="shared" si="48"/>
        <v>0</v>
      </c>
    </row>
    <row r="76" spans="1:15" ht="14.45">
      <c r="A76" s="229" t="s">
        <v>412</v>
      </c>
      <c r="B76" s="230"/>
      <c r="C76" s="230">
        <v>5</v>
      </c>
      <c r="D76" s="230">
        <v>12</v>
      </c>
      <c r="E76" s="222"/>
      <c r="F76" s="215">
        <f t="shared" si="44"/>
        <v>17</v>
      </c>
      <c r="G76" s="231">
        <v>16</v>
      </c>
      <c r="H76" s="231">
        <v>11</v>
      </c>
      <c r="I76" s="231">
        <v>10</v>
      </c>
      <c r="J76" s="231"/>
      <c r="K76" s="217"/>
      <c r="L76" s="218">
        <f t="shared" si="45"/>
        <v>37</v>
      </c>
      <c r="M76" s="246">
        <f t="shared" si="46"/>
        <v>54</v>
      </c>
      <c r="N76" s="247">
        <f t="shared" si="47"/>
        <v>0</v>
      </c>
      <c r="O76" s="247">
        <f t="shared" si="48"/>
        <v>54</v>
      </c>
    </row>
    <row r="77" spans="1:15" ht="12.95">
      <c r="A77" s="236" t="s">
        <v>389</v>
      </c>
      <c r="B77" s="237">
        <f>SUM(B71:B76)</f>
        <v>0</v>
      </c>
      <c r="C77" s="237">
        <f t="shared" ref="C77:O77" si="49">SUM(C71:C76)</f>
        <v>5</v>
      </c>
      <c r="D77" s="237">
        <f t="shared" si="49"/>
        <v>12</v>
      </c>
      <c r="E77" s="238">
        <f t="shared" si="49"/>
        <v>0</v>
      </c>
      <c r="F77" s="238">
        <f t="shared" si="49"/>
        <v>17</v>
      </c>
      <c r="G77" s="237">
        <f t="shared" si="49"/>
        <v>16</v>
      </c>
      <c r="H77" s="237">
        <f t="shared" si="49"/>
        <v>11</v>
      </c>
      <c r="I77" s="237">
        <f t="shared" si="49"/>
        <v>10</v>
      </c>
      <c r="J77" s="237">
        <f t="shared" si="49"/>
        <v>0</v>
      </c>
      <c r="K77" s="238">
        <f t="shared" si="49"/>
        <v>0</v>
      </c>
      <c r="L77" s="238">
        <f t="shared" si="49"/>
        <v>37</v>
      </c>
      <c r="M77" s="237">
        <f t="shared" si="49"/>
        <v>54</v>
      </c>
      <c r="N77" s="238">
        <f t="shared" si="49"/>
        <v>0</v>
      </c>
      <c r="O77" s="238">
        <f t="shared" si="49"/>
        <v>54</v>
      </c>
    </row>
    <row r="79" spans="1:15" ht="12.95">
      <c r="A79" s="206" t="s">
        <v>435</v>
      </c>
      <c r="C79" s="206"/>
    </row>
    <row r="80" spans="1:15" ht="12.95">
      <c r="A80" s="207"/>
      <c r="B80" s="240" t="str">
        <f>B33</f>
        <v>0 år (2025)</v>
      </c>
      <c r="C80" s="240" t="str">
        <f t="shared" ref="C80:O80" si="50">C33</f>
        <v>1 år (2024)</v>
      </c>
      <c r="D80" s="240" t="str">
        <f t="shared" si="50"/>
        <v>2 år (2023)</v>
      </c>
      <c r="E80" s="240" t="str">
        <f t="shared" si="50"/>
        <v>Endringer</v>
      </c>
      <c r="F80" s="240" t="str">
        <f t="shared" si="50"/>
        <v>Sum</v>
      </c>
      <c r="G80" s="240" t="str">
        <f t="shared" si="50"/>
        <v>3 år (2022)</v>
      </c>
      <c r="H80" s="240" t="str">
        <f t="shared" si="50"/>
        <v>4 år (2021)</v>
      </c>
      <c r="I80" s="240" t="str">
        <f t="shared" si="50"/>
        <v>5 år (2020)</v>
      </c>
      <c r="J80" s="240" t="str">
        <f t="shared" si="50"/>
        <v>6 år (2019)</v>
      </c>
      <c r="K80" s="240" t="str">
        <f t="shared" si="50"/>
        <v>Endringer</v>
      </c>
      <c r="L80" s="240" t="str">
        <f t="shared" si="50"/>
        <v>Sum</v>
      </c>
      <c r="M80" s="240" t="str">
        <f t="shared" si="50"/>
        <v>Pr 1/8-2025</v>
      </c>
      <c r="N80" s="240" t="str">
        <f t="shared" si="50"/>
        <v>Endringer</v>
      </c>
      <c r="O80" s="240" t="str">
        <f t="shared" si="50"/>
        <v>Totalsum</v>
      </c>
    </row>
    <row r="81" spans="1:17" ht="14.45">
      <c r="A81" s="212" t="s">
        <v>398</v>
      </c>
      <c r="B81" s="242">
        <f>SUM(B71*$B$243*$B$244*$B$245)*$R$5/$R$6</f>
        <v>0</v>
      </c>
      <c r="C81" s="242">
        <f>SUM(C71*$B$243*$B$244*$B$245)*$R$5/$R$6</f>
        <v>0</v>
      </c>
      <c r="D81" s="242">
        <f>SUM(D71*$B$243*$B$244*$B$245)*$R$5/$R$6</f>
        <v>0</v>
      </c>
      <c r="E81" s="242">
        <f>SUM(E71*$B$243*$B$244*$B$245)*$R$5/$R$6</f>
        <v>0</v>
      </c>
      <c r="F81" s="215">
        <f t="shared" ref="F81:F86" si="51">SUM(B81:E81)</f>
        <v>0</v>
      </c>
      <c r="G81" s="217">
        <f>SUM(G71*$D$243*$D$244*$D$245)*$R$5/$R$6</f>
        <v>0</v>
      </c>
      <c r="H81" s="217">
        <f>SUM(H71*$D$243*$D$244*$D$245)*$R$5/$R$6</f>
        <v>0</v>
      </c>
      <c r="I81" s="217">
        <f>SUM(I71*$D$243*$D$244*$D$245)*$R$5/$R$6</f>
        <v>0</v>
      </c>
      <c r="J81" s="217">
        <f>SUM(J71*$D$243*$D$244*$D$245)*$R$5/$R$6</f>
        <v>0</v>
      </c>
      <c r="K81" s="217">
        <f>SUM(K71*$D$243*$D$244*$D$245)*$R$5/$R$6</f>
        <v>0</v>
      </c>
      <c r="L81" s="218">
        <f t="shared" ref="L81:L86" si="52">SUM(G81:K81)</f>
        <v>0</v>
      </c>
      <c r="M81" s="247">
        <f t="shared" ref="M81:M86" si="53">SUM(B81:D81,G81:J81)</f>
        <v>0</v>
      </c>
      <c r="N81" s="247">
        <f t="shared" ref="N81:N86" si="54">SUM(E81,K81)</f>
        <v>0</v>
      </c>
      <c r="O81" s="247">
        <f t="shared" ref="O81:O86" si="55">SUM(M81:N81)</f>
        <v>0</v>
      </c>
    </row>
    <row r="82" spans="1:17" ht="14.45">
      <c r="A82" s="212" t="s">
        <v>401</v>
      </c>
      <c r="B82" s="242">
        <f>SUM(B72*$B$243*$B$244*$B$246)*$R$5/$R$6</f>
        <v>0</v>
      </c>
      <c r="C82" s="242">
        <f>SUM(C72*$B$243*$B$244*$B$246)*$R$5/$R$6</f>
        <v>0</v>
      </c>
      <c r="D82" s="242">
        <f>SUM(D72*$B$243*$B$244*$B$246)*$R$5/$R$6</f>
        <v>0</v>
      </c>
      <c r="E82" s="242">
        <f>SUM(E72*$B$243*$B$244*$B$246)*$R$5/$R$6</f>
        <v>0</v>
      </c>
      <c r="F82" s="215">
        <f t="shared" si="51"/>
        <v>0</v>
      </c>
      <c r="G82" s="217">
        <f>SUM(G72*$D$243*$D$244*$D$246)*$R$5/$R$6</f>
        <v>0</v>
      </c>
      <c r="H82" s="217">
        <f>SUM(H72*$D$243*$D$244*$D$246)*$R$5/$R$6</f>
        <v>0</v>
      </c>
      <c r="I82" s="217">
        <f>SUM(I72*$D$243*$D$244*$D$246)*$R$5/$R$6</f>
        <v>0</v>
      </c>
      <c r="J82" s="217">
        <f>SUM(J72*$D$243*$D$244*$D$246)*$R$5/$R$6</f>
        <v>0</v>
      </c>
      <c r="K82" s="217">
        <f>SUM(K72*$D$243*$D$244*$D$246)*$R$5/$R$6</f>
        <v>0</v>
      </c>
      <c r="L82" s="218">
        <f t="shared" si="52"/>
        <v>0</v>
      </c>
      <c r="M82" s="247">
        <f t="shared" si="53"/>
        <v>0</v>
      </c>
      <c r="N82" s="247">
        <f t="shared" si="54"/>
        <v>0</v>
      </c>
      <c r="O82" s="247">
        <f t="shared" si="55"/>
        <v>0</v>
      </c>
    </row>
    <row r="83" spans="1:17" ht="14.45">
      <c r="A83" s="212" t="s">
        <v>404</v>
      </c>
      <c r="B83" s="242">
        <f>SUM(B73*$B$243*$B$244*$B$247)*$R$5/$R$6</f>
        <v>0</v>
      </c>
      <c r="C83" s="242">
        <f>SUM(C73*$B$243*$B$244*$B$247)*$R$5/$R$6</f>
        <v>0</v>
      </c>
      <c r="D83" s="242">
        <f>SUM(D73*$B$243*$B$244*$B$247)*$R$5/$R$6</f>
        <v>0</v>
      </c>
      <c r="E83" s="242">
        <f>SUM(E73*$B$243*$B$244*$B$247)*$R$5/$R$6</f>
        <v>0</v>
      </c>
      <c r="F83" s="215">
        <f t="shared" si="51"/>
        <v>0</v>
      </c>
      <c r="G83" s="217">
        <f>SUM(G73*$D$243*$D$244*$D$247)*$R$5/$R$6</f>
        <v>0</v>
      </c>
      <c r="H83" s="217">
        <f>SUM(H73*$D$243*$D$244*$D$247)*$R$5/$R$6</f>
        <v>0</v>
      </c>
      <c r="I83" s="217">
        <f>SUM(I73*$D$243*$D$244*$D$247)*$R$5/$R$6</f>
        <v>0</v>
      </c>
      <c r="J83" s="217">
        <f>SUM(J73*$D$243*$D$244*$D$247)*$R$5/$R$6</f>
        <v>0</v>
      </c>
      <c r="K83" s="217">
        <f>SUM(K73*$D$243*$D$244*$D$247)*$R$5/$R$6</f>
        <v>0</v>
      </c>
      <c r="L83" s="218">
        <f t="shared" si="52"/>
        <v>0</v>
      </c>
      <c r="M83" s="247">
        <f t="shared" si="53"/>
        <v>0</v>
      </c>
      <c r="N83" s="247">
        <f t="shared" si="54"/>
        <v>0</v>
      </c>
      <c r="O83" s="247">
        <f t="shared" si="55"/>
        <v>0</v>
      </c>
    </row>
    <row r="84" spans="1:17" ht="14.45">
      <c r="A84" s="212" t="s">
        <v>407</v>
      </c>
      <c r="B84" s="242">
        <f>SUM(B74*$B$243*$B$244*$B$248)*$R$5/$R$6</f>
        <v>0</v>
      </c>
      <c r="C84" s="242">
        <f>SUM(C74*$B$243*$B$244*$B$248)*$R$5/$R$6</f>
        <v>0</v>
      </c>
      <c r="D84" s="242">
        <f>SUM(D74*$B$243*$B$244*$B$248)*$R$5/$R$6</f>
        <v>0</v>
      </c>
      <c r="E84" s="242">
        <f>SUM(E74*$B$243*$B$244*$B$248)*$R$5/$R$6</f>
        <v>0</v>
      </c>
      <c r="F84" s="215">
        <f t="shared" si="51"/>
        <v>0</v>
      </c>
      <c r="G84" s="217">
        <f>SUM(G74*$D$243*$D$244*$D$248)*$R$5/$R$6</f>
        <v>0</v>
      </c>
      <c r="H84" s="217">
        <f>SUM(H74*$D$243*$D$244*$D$248)*$R$5/$R$6</f>
        <v>0</v>
      </c>
      <c r="I84" s="217">
        <f>SUM(I74*$D$243*$D$244*$D$248)*$R$5/$R$6</f>
        <v>0</v>
      </c>
      <c r="J84" s="217">
        <f>SUM(J74*$D$243*$D$244*$D$248)*$R$5/$R$6</f>
        <v>0</v>
      </c>
      <c r="K84" s="217">
        <f>SUM(K74*$D$243*$D$244*$D$248)*$R$5/$R$6</f>
        <v>0</v>
      </c>
      <c r="L84" s="218">
        <f t="shared" si="52"/>
        <v>0</v>
      </c>
      <c r="M84" s="247">
        <f t="shared" si="53"/>
        <v>0</v>
      </c>
      <c r="N84" s="247">
        <f t="shared" si="54"/>
        <v>0</v>
      </c>
      <c r="O84" s="247">
        <f t="shared" si="55"/>
        <v>0</v>
      </c>
    </row>
    <row r="85" spans="1:17" ht="14.45">
      <c r="A85" s="229" t="s">
        <v>409</v>
      </c>
      <c r="B85" s="242">
        <f>SUM(B75*$B$243*$B$244*$B$249)*$R$5/$R$6</f>
        <v>0</v>
      </c>
      <c r="C85" s="242">
        <f>SUM(C75*$B$243*$B$244*$B$249)*$R$5/$R$6</f>
        <v>0</v>
      </c>
      <c r="D85" s="242">
        <f>SUM(D75*$B$243*$B$244*$B$249)*$R$5/$R$6</f>
        <v>0</v>
      </c>
      <c r="E85" s="242">
        <f>SUM(E75*$B$243*$B$244*$B$249)*$R$5/$R$6</f>
        <v>0</v>
      </c>
      <c r="F85" s="215">
        <f t="shared" si="51"/>
        <v>0</v>
      </c>
      <c r="G85" s="217">
        <f>SUM(G75*$D$243*$D$244*$D$249)*$R$5/$R$6</f>
        <v>0</v>
      </c>
      <c r="H85" s="217">
        <f>SUM(H75*$D$243*$D$244*$D$249)*$R$5/$R$6</f>
        <v>0</v>
      </c>
      <c r="I85" s="217">
        <f>SUM(I75*$D$243*$D$244*$D$249)*$R$5/$R$6</f>
        <v>0</v>
      </c>
      <c r="J85" s="217">
        <f>SUM(J75*$D$243*$D$244*$D$249)*$R$5/$R$6</f>
        <v>0</v>
      </c>
      <c r="K85" s="217">
        <f>SUM(K75*$D$243*$D$244*$D$249)*$R$5/$R$6</f>
        <v>0</v>
      </c>
      <c r="L85" s="218">
        <f t="shared" si="52"/>
        <v>0</v>
      </c>
      <c r="M85" s="247">
        <f t="shared" si="53"/>
        <v>0</v>
      </c>
      <c r="N85" s="247">
        <f t="shared" si="54"/>
        <v>0</v>
      </c>
      <c r="O85" s="247">
        <f t="shared" si="55"/>
        <v>0</v>
      </c>
    </row>
    <row r="86" spans="1:17" ht="14.45">
      <c r="A86" s="229" t="s">
        <v>412</v>
      </c>
      <c r="B86" s="242">
        <f>SUM(B76*$B$243*$B$244*$B$250)*$R$5/$R$6</f>
        <v>0</v>
      </c>
      <c r="C86" s="242">
        <f>SUM(C76*$B$243*$B$244*$B$250)*$R$5/$R$6</f>
        <v>4500</v>
      </c>
      <c r="D86" s="242">
        <f>SUM(D76*$B$243*$B$244*$B$250)*$R$5/$R$6</f>
        <v>10800</v>
      </c>
      <c r="E86" s="242">
        <f>SUM(E76*$B$243*$B$244*$B$250)*$R$5/$R$6</f>
        <v>0</v>
      </c>
      <c r="F86" s="215">
        <f t="shared" si="51"/>
        <v>15300</v>
      </c>
      <c r="G86" s="217">
        <f>SUM(G76*$D$243*$D$244*$D$250)*$R$5/$R$6</f>
        <v>14400</v>
      </c>
      <c r="H86" s="217">
        <f>SUM(H76*$D$243*$D$244*$D$250)*$R$5/$R$6</f>
        <v>9900</v>
      </c>
      <c r="I86" s="217">
        <f>SUM(I76*$D$243*$D$244*$D$250)*$R$5/$R$6</f>
        <v>9000</v>
      </c>
      <c r="J86" s="217">
        <f>SUM(J76*$D$243*$D$244*$D$250)*$R$5/$R$6</f>
        <v>0</v>
      </c>
      <c r="K86" s="217">
        <f>SUM(K76*$D$243*$D$244*$D$250)*$R$5/$R$6</f>
        <v>0</v>
      </c>
      <c r="L86" s="218">
        <f t="shared" si="52"/>
        <v>33300</v>
      </c>
      <c r="M86" s="247">
        <f t="shared" si="53"/>
        <v>48600</v>
      </c>
      <c r="N86" s="247">
        <f t="shared" si="54"/>
        <v>0</v>
      </c>
      <c r="O86" s="247">
        <f t="shared" si="55"/>
        <v>48600</v>
      </c>
    </row>
    <row r="87" spans="1:17" ht="12.95">
      <c r="A87" s="236" t="s">
        <v>389</v>
      </c>
      <c r="B87" s="238">
        <f t="shared" ref="B87:O87" si="56">SUM(B81:B86)</f>
        <v>0</v>
      </c>
      <c r="C87" s="238">
        <f t="shared" si="56"/>
        <v>4500</v>
      </c>
      <c r="D87" s="238">
        <f t="shared" si="56"/>
        <v>10800</v>
      </c>
      <c r="E87" s="238">
        <f t="shared" si="56"/>
        <v>0</v>
      </c>
      <c r="F87" s="245">
        <f>SUM(F81:F86)</f>
        <v>15300</v>
      </c>
      <c r="G87" s="238">
        <f t="shared" si="56"/>
        <v>14400</v>
      </c>
      <c r="H87" s="238">
        <f t="shared" si="56"/>
        <v>9900</v>
      </c>
      <c r="I87" s="238">
        <f t="shared" si="56"/>
        <v>9000</v>
      </c>
      <c r="J87" s="238">
        <f t="shared" si="56"/>
        <v>0</v>
      </c>
      <c r="K87" s="238">
        <f t="shared" si="56"/>
        <v>0</v>
      </c>
      <c r="L87" s="245">
        <f>SUM(L81:L86)</f>
        <v>33300</v>
      </c>
      <c r="M87" s="238">
        <f t="shared" si="56"/>
        <v>48600</v>
      </c>
      <c r="N87" s="238">
        <f t="shared" si="56"/>
        <v>0</v>
      </c>
      <c r="O87" s="238">
        <f t="shared" si="56"/>
        <v>48600</v>
      </c>
    </row>
    <row r="89" spans="1:17" ht="12.95">
      <c r="A89" s="207"/>
      <c r="B89" s="240" t="str">
        <f>B42</f>
        <v>0 år</v>
      </c>
      <c r="C89" s="240" t="str">
        <f t="shared" ref="C89:O89" si="57">C42</f>
        <v>1 år</v>
      </c>
      <c r="D89" s="240" t="str">
        <f t="shared" si="57"/>
        <v>2 år</v>
      </c>
      <c r="E89" s="240" t="str">
        <f t="shared" si="57"/>
        <v>Endringer</v>
      </c>
      <c r="F89" s="240" t="str">
        <f t="shared" si="57"/>
        <v>Sum</v>
      </c>
      <c r="G89" s="240" t="str">
        <f t="shared" si="57"/>
        <v>3 år</v>
      </c>
      <c r="H89" s="240" t="str">
        <f t="shared" si="57"/>
        <v>4 år</v>
      </c>
      <c r="I89" s="240" t="str">
        <f t="shared" si="57"/>
        <v>5 år</v>
      </c>
      <c r="J89" s="240" t="str">
        <f t="shared" si="57"/>
        <v>6 år</v>
      </c>
      <c r="K89" s="240" t="str">
        <f t="shared" si="57"/>
        <v>Endringer</v>
      </c>
      <c r="L89" s="240" t="str">
        <f t="shared" si="57"/>
        <v>Sum</v>
      </c>
      <c r="M89" s="240" t="str">
        <f t="shared" si="57"/>
        <v>Tellestart</v>
      </c>
      <c r="N89" s="240" t="str">
        <f t="shared" si="57"/>
        <v>Endringer</v>
      </c>
      <c r="O89" s="240" t="str">
        <f t="shared" si="57"/>
        <v>Totalsum</v>
      </c>
    </row>
    <row r="90" spans="1:17">
      <c r="A90" s="248" t="s">
        <v>444</v>
      </c>
      <c r="B90" s="249">
        <f t="shared" ref="B90:K90" si="58">B67</f>
        <v>0</v>
      </c>
      <c r="C90" s="249">
        <f t="shared" si="58"/>
        <v>11340</v>
      </c>
      <c r="D90" s="249">
        <f t="shared" si="58"/>
        <v>18900</v>
      </c>
      <c r="E90" s="249">
        <f t="shared" si="58"/>
        <v>0</v>
      </c>
      <c r="F90" s="250">
        <f t="shared" si="58"/>
        <v>30240</v>
      </c>
      <c r="G90" s="249">
        <f t="shared" si="58"/>
        <v>12600</v>
      </c>
      <c r="H90" s="249">
        <f t="shared" si="58"/>
        <v>11340</v>
      </c>
      <c r="I90" s="249">
        <f t="shared" si="58"/>
        <v>16380</v>
      </c>
      <c r="J90" s="249">
        <f t="shared" si="58"/>
        <v>0</v>
      </c>
      <c r="K90" s="249">
        <f t="shared" si="58"/>
        <v>0</v>
      </c>
      <c r="L90" s="250">
        <f>L67</f>
        <v>40320</v>
      </c>
      <c r="M90" s="249">
        <f>M67</f>
        <v>70560</v>
      </c>
      <c r="N90" s="249">
        <f>N67</f>
        <v>0</v>
      </c>
      <c r="O90" s="249">
        <f>O67</f>
        <v>70560</v>
      </c>
    </row>
    <row r="91" spans="1:17">
      <c r="A91" s="248" t="s">
        <v>445</v>
      </c>
      <c r="B91" s="249">
        <f t="shared" ref="B91:O91" si="59">B87</f>
        <v>0</v>
      </c>
      <c r="C91" s="249">
        <f t="shared" si="59"/>
        <v>4500</v>
      </c>
      <c r="D91" s="249">
        <f t="shared" si="59"/>
        <v>10800</v>
      </c>
      <c r="E91" s="249">
        <f t="shared" si="59"/>
        <v>0</v>
      </c>
      <c r="F91" s="250">
        <f t="shared" si="59"/>
        <v>15300</v>
      </c>
      <c r="G91" s="249">
        <f t="shared" si="59"/>
        <v>14400</v>
      </c>
      <c r="H91" s="249">
        <f t="shared" si="59"/>
        <v>9900</v>
      </c>
      <c r="I91" s="249">
        <f t="shared" si="59"/>
        <v>9000</v>
      </c>
      <c r="J91" s="249">
        <f t="shared" si="59"/>
        <v>0</v>
      </c>
      <c r="K91" s="249">
        <f t="shared" si="59"/>
        <v>0</v>
      </c>
      <c r="L91" s="250">
        <f t="shared" si="59"/>
        <v>33300</v>
      </c>
      <c r="M91" s="249">
        <f t="shared" si="59"/>
        <v>48600</v>
      </c>
      <c r="N91" s="249">
        <f t="shared" si="59"/>
        <v>0</v>
      </c>
      <c r="O91" s="249">
        <f t="shared" si="59"/>
        <v>48600</v>
      </c>
    </row>
    <row r="92" spans="1:17" ht="12.95">
      <c r="A92" s="248" t="s">
        <v>446</v>
      </c>
      <c r="B92" s="251">
        <f t="shared" ref="B92:O92" si="60">SUM(B90:B91)</f>
        <v>0</v>
      </c>
      <c r="C92" s="251">
        <f t="shared" si="60"/>
        <v>15840</v>
      </c>
      <c r="D92" s="251">
        <f t="shared" si="60"/>
        <v>29700</v>
      </c>
      <c r="E92" s="251">
        <f t="shared" si="60"/>
        <v>0</v>
      </c>
      <c r="F92" s="252">
        <f>SUM(F90:F91)</f>
        <v>45540</v>
      </c>
      <c r="G92" s="251">
        <f t="shared" si="60"/>
        <v>27000</v>
      </c>
      <c r="H92" s="251">
        <f t="shared" si="60"/>
        <v>21240</v>
      </c>
      <c r="I92" s="251">
        <f t="shared" si="60"/>
        <v>25380</v>
      </c>
      <c r="J92" s="251">
        <f t="shared" si="60"/>
        <v>0</v>
      </c>
      <c r="K92" s="251">
        <f t="shared" si="60"/>
        <v>0</v>
      </c>
      <c r="L92" s="252">
        <f>SUM(L90:L91)</f>
        <v>73620</v>
      </c>
      <c r="M92" s="251">
        <f t="shared" si="60"/>
        <v>119160</v>
      </c>
      <c r="N92" s="251">
        <f t="shared" si="60"/>
        <v>0</v>
      </c>
      <c r="O92" s="251">
        <f t="shared" si="60"/>
        <v>119160</v>
      </c>
      <c r="Q92" s="253"/>
    </row>
    <row r="94" spans="1:17">
      <c r="Q94" s="254"/>
    </row>
    <row r="95" spans="1:17" ht="20.100000000000001">
      <c r="A95" s="204" t="s">
        <v>449</v>
      </c>
    </row>
    <row r="96" spans="1:17" ht="12.95">
      <c r="A96" s="206" t="s">
        <v>384</v>
      </c>
    </row>
    <row r="97" spans="1:23" ht="12.95">
      <c r="A97" s="207"/>
      <c r="B97" s="240" t="str">
        <f>B3</f>
        <v>0 år (2024)</v>
      </c>
      <c r="C97" s="240" t="str">
        <f t="shared" ref="C97:O97" si="61">C3</f>
        <v>1 år (2023)</v>
      </c>
      <c r="D97" s="240" t="str">
        <f t="shared" si="61"/>
        <v>2 år (2022)</v>
      </c>
      <c r="E97" s="240" t="str">
        <f t="shared" si="61"/>
        <v>Endringer</v>
      </c>
      <c r="F97" s="240" t="str">
        <f t="shared" si="61"/>
        <v>Sum</v>
      </c>
      <c r="G97" s="240" t="str">
        <f t="shared" si="61"/>
        <v>3 år (2021)</v>
      </c>
      <c r="H97" s="240" t="str">
        <f t="shared" si="61"/>
        <v>4 år (2020)</v>
      </c>
      <c r="I97" s="240" t="str">
        <f t="shared" si="61"/>
        <v>5 år (2019)</v>
      </c>
      <c r="J97" s="240" t="str">
        <f t="shared" si="61"/>
        <v>6 år (2018)</v>
      </c>
      <c r="K97" s="240" t="str">
        <f t="shared" si="61"/>
        <v>Endringer</v>
      </c>
      <c r="L97" s="240" t="str">
        <f t="shared" si="61"/>
        <v>Sum</v>
      </c>
      <c r="M97" s="240" t="str">
        <f t="shared" si="61"/>
        <v>Pr 1/1-2025</v>
      </c>
      <c r="N97" s="240" t="str">
        <f t="shared" si="61"/>
        <v>Endringer</v>
      </c>
      <c r="O97" s="240" t="str">
        <f t="shared" si="61"/>
        <v>Totalsum</v>
      </c>
      <c r="T97" s="211" t="str">
        <f>T3</f>
        <v>Budsjett 2020</v>
      </c>
    </row>
    <row r="98" spans="1:23" ht="14.45">
      <c r="A98" s="212" t="s">
        <v>398</v>
      </c>
      <c r="B98" s="213"/>
      <c r="C98" s="213"/>
      <c r="D98" s="213"/>
      <c r="E98" s="214"/>
      <c r="F98" s="215">
        <f t="shared" ref="F98:F103" si="62">SUM(B98:E98)</f>
        <v>0</v>
      </c>
      <c r="G98" s="216"/>
      <c r="H98" s="216"/>
      <c r="I98" s="216"/>
      <c r="J98" s="216"/>
      <c r="K98" s="217"/>
      <c r="L98" s="218">
        <f t="shared" ref="L98:L103" si="63">SUM(G98:K98)</f>
        <v>0</v>
      </c>
      <c r="M98" s="219">
        <f t="shared" ref="M98:M103" si="64">SUM(B98:D98,G98:J98)</f>
        <v>0</v>
      </c>
      <c r="N98" s="220">
        <f t="shared" ref="N98:N103" si="65">SUM(E98,K98)</f>
        <v>0</v>
      </c>
      <c r="O98" s="220">
        <f t="shared" ref="O98:O103" si="66">SUM(M98:N98)</f>
        <v>0</v>
      </c>
      <c r="T98" s="206" t="str">
        <f>T4</f>
        <v>Oppr. (15/12-2019 - telling)</v>
      </c>
      <c r="U98" s="206"/>
      <c r="V98" s="206"/>
    </row>
    <row r="99" spans="1:23" ht="14.45">
      <c r="A99" s="212" t="s">
        <v>401</v>
      </c>
      <c r="B99" s="213"/>
      <c r="C99" s="213"/>
      <c r="D99" s="213"/>
      <c r="E99" s="214"/>
      <c r="F99" s="215">
        <f t="shared" si="62"/>
        <v>0</v>
      </c>
      <c r="G99" s="216"/>
      <c r="H99" s="216"/>
      <c r="I99" s="216"/>
      <c r="J99" s="216"/>
      <c r="K99" s="217"/>
      <c r="L99" s="218">
        <f t="shared" si="63"/>
        <v>0</v>
      </c>
      <c r="M99" s="219">
        <f t="shared" si="64"/>
        <v>0</v>
      </c>
      <c r="N99" s="220">
        <f t="shared" si="65"/>
        <v>0</v>
      </c>
      <c r="O99" s="220">
        <f t="shared" si="66"/>
        <v>0</v>
      </c>
      <c r="T99" s="205" t="s">
        <v>403</v>
      </c>
      <c r="W99" s="224" t="e">
        <f>SUM(B114:D114)*$R$6/$R$4*#REF!/#REF!</f>
        <v>#REF!</v>
      </c>
    </row>
    <row r="100" spans="1:23" ht="14.45">
      <c r="A100" s="212" t="s">
        <v>404</v>
      </c>
      <c r="B100" s="213"/>
      <c r="C100" s="213"/>
      <c r="D100" s="213"/>
      <c r="E100" s="214"/>
      <c r="F100" s="215">
        <f t="shared" si="62"/>
        <v>0</v>
      </c>
      <c r="G100" s="216"/>
      <c r="H100" s="216"/>
      <c r="I100" s="216"/>
      <c r="J100" s="216"/>
      <c r="K100" s="217"/>
      <c r="L100" s="218">
        <f t="shared" si="63"/>
        <v>0</v>
      </c>
      <c r="M100" s="219">
        <f t="shared" si="64"/>
        <v>0</v>
      </c>
      <c r="N100" s="220">
        <f t="shared" si="65"/>
        <v>0</v>
      </c>
      <c r="O100" s="220">
        <f t="shared" si="66"/>
        <v>0</v>
      </c>
      <c r="T100" s="205" t="s">
        <v>406</v>
      </c>
      <c r="W100" s="227" t="e">
        <f>SUM(G114:J114)*$R$6/$R$4*#REF!/#REF!</f>
        <v>#REF!</v>
      </c>
    </row>
    <row r="101" spans="1:23" ht="14.45">
      <c r="A101" s="212" t="s">
        <v>407</v>
      </c>
      <c r="B101" s="213"/>
      <c r="C101" s="213"/>
      <c r="D101" s="213"/>
      <c r="E101" s="214"/>
      <c r="F101" s="215">
        <f t="shared" si="62"/>
        <v>0</v>
      </c>
      <c r="G101" s="216"/>
      <c r="H101" s="216"/>
      <c r="I101" s="216"/>
      <c r="J101" s="216"/>
      <c r="K101" s="217"/>
      <c r="L101" s="218">
        <f t="shared" si="63"/>
        <v>0</v>
      </c>
      <c r="M101" s="219">
        <f t="shared" si="64"/>
        <v>0</v>
      </c>
      <c r="N101" s="220">
        <f t="shared" si="65"/>
        <v>0</v>
      </c>
      <c r="O101" s="220">
        <f t="shared" si="66"/>
        <v>0</v>
      </c>
      <c r="T101" s="228" t="s">
        <v>408</v>
      </c>
      <c r="W101" s="224" t="e">
        <f>ROUND(SUM(W99:W100),-3)</f>
        <v>#REF!</v>
      </c>
    </row>
    <row r="102" spans="1:23" ht="14.45">
      <c r="A102" s="229" t="s">
        <v>409</v>
      </c>
      <c r="B102" s="230"/>
      <c r="C102" s="230"/>
      <c r="D102" s="230"/>
      <c r="E102" s="214"/>
      <c r="F102" s="215">
        <f t="shared" si="62"/>
        <v>0</v>
      </c>
      <c r="G102" s="231"/>
      <c r="H102" s="231"/>
      <c r="I102" s="231"/>
      <c r="J102" s="231"/>
      <c r="K102" s="217"/>
      <c r="L102" s="218">
        <f t="shared" si="63"/>
        <v>0</v>
      </c>
      <c r="M102" s="219">
        <f t="shared" si="64"/>
        <v>0</v>
      </c>
      <c r="N102" s="220">
        <f t="shared" si="65"/>
        <v>0</v>
      </c>
      <c r="O102" s="220">
        <f t="shared" si="66"/>
        <v>0</v>
      </c>
      <c r="T102" s="232" t="str">
        <f>T8</f>
        <v>Endr. (tom. x/xx-2020 telling)</v>
      </c>
      <c r="U102" s="232"/>
      <c r="V102" s="232"/>
      <c r="W102" s="233"/>
    </row>
    <row r="103" spans="1:23" ht="14.45">
      <c r="A103" s="229" t="s">
        <v>412</v>
      </c>
      <c r="B103" s="230"/>
      <c r="C103" s="230"/>
      <c r="D103" s="230"/>
      <c r="E103" s="214"/>
      <c r="F103" s="215">
        <f t="shared" si="62"/>
        <v>0</v>
      </c>
      <c r="G103" s="231"/>
      <c r="H103" s="231"/>
      <c r="I103" s="231"/>
      <c r="J103" s="231"/>
      <c r="K103" s="217"/>
      <c r="L103" s="218">
        <f t="shared" si="63"/>
        <v>0</v>
      </c>
      <c r="M103" s="219">
        <f t="shared" si="64"/>
        <v>0</v>
      </c>
      <c r="N103" s="220">
        <f t="shared" si="65"/>
        <v>0</v>
      </c>
      <c r="O103" s="220">
        <f t="shared" si="66"/>
        <v>0</v>
      </c>
      <c r="T103" s="205" t="s">
        <v>403</v>
      </c>
      <c r="W103" s="224" t="e">
        <f>SUM(F139)*#REF!/#REF!-W99</f>
        <v>#REF!</v>
      </c>
    </row>
    <row r="104" spans="1:23" ht="12.95">
      <c r="A104" s="236" t="s">
        <v>389</v>
      </c>
      <c r="B104" s="237">
        <f>SUM(B98:B103)</f>
        <v>0</v>
      </c>
      <c r="C104" s="237">
        <f t="shared" ref="C104:O104" si="67">SUM(C98:C103)</f>
        <v>0</v>
      </c>
      <c r="D104" s="237">
        <f t="shared" si="67"/>
        <v>0</v>
      </c>
      <c r="E104" s="238">
        <f t="shared" si="67"/>
        <v>0</v>
      </c>
      <c r="F104" s="238">
        <f t="shared" si="67"/>
        <v>0</v>
      </c>
      <c r="G104" s="237">
        <f t="shared" si="67"/>
        <v>0</v>
      </c>
      <c r="H104" s="237">
        <f t="shared" si="67"/>
        <v>0</v>
      </c>
      <c r="I104" s="237">
        <f t="shared" si="67"/>
        <v>0</v>
      </c>
      <c r="J104" s="237">
        <f t="shared" si="67"/>
        <v>0</v>
      </c>
      <c r="K104" s="238">
        <f t="shared" si="67"/>
        <v>0</v>
      </c>
      <c r="L104" s="238">
        <f t="shared" si="67"/>
        <v>0</v>
      </c>
      <c r="M104" s="237">
        <f t="shared" si="67"/>
        <v>0</v>
      </c>
      <c r="N104" s="238">
        <f t="shared" si="67"/>
        <v>0</v>
      </c>
      <c r="O104" s="238">
        <f t="shared" si="67"/>
        <v>0</v>
      </c>
      <c r="T104" s="205" t="s">
        <v>406</v>
      </c>
      <c r="W104" s="227" t="e">
        <f>SUM(L139)*#REF!/#REF!-W100</f>
        <v>#REF!</v>
      </c>
    </row>
    <row r="105" spans="1:23">
      <c r="T105" s="228" t="s">
        <v>408</v>
      </c>
      <c r="W105" s="224" t="e">
        <f>ROUND(SUM(W103:W104),-3)</f>
        <v>#REF!</v>
      </c>
    </row>
    <row r="106" spans="1:23" ht="12.95">
      <c r="A106" s="206" t="s">
        <v>416</v>
      </c>
      <c r="T106" s="206" t="s">
        <v>417</v>
      </c>
    </row>
    <row r="107" spans="1:23" ht="12.95">
      <c r="A107" s="207"/>
      <c r="B107" s="240" t="str">
        <f>B13</f>
        <v>0 år (2024)</v>
      </c>
      <c r="C107" s="240" t="str">
        <f t="shared" ref="C107:O107" si="68">C13</f>
        <v>1 år (2023)</v>
      </c>
      <c r="D107" s="240" t="str">
        <f t="shared" si="68"/>
        <v>2 år (2022)</v>
      </c>
      <c r="E107" s="240" t="str">
        <f t="shared" si="68"/>
        <v>Endringer</v>
      </c>
      <c r="F107" s="240" t="str">
        <f t="shared" si="68"/>
        <v>Sum</v>
      </c>
      <c r="G107" s="240" t="str">
        <f t="shared" si="68"/>
        <v>3 år (2021)</v>
      </c>
      <c r="H107" s="240" t="str">
        <f t="shared" si="68"/>
        <v>4 år (2020)</v>
      </c>
      <c r="I107" s="240" t="str">
        <f t="shared" si="68"/>
        <v>5 år (2019)</v>
      </c>
      <c r="J107" s="240" t="str">
        <f t="shared" si="68"/>
        <v>6 år (2018)</v>
      </c>
      <c r="K107" s="240" t="str">
        <f t="shared" si="68"/>
        <v>Endringer</v>
      </c>
      <c r="L107" s="240" t="str">
        <f t="shared" si="68"/>
        <v>Sum</v>
      </c>
      <c r="M107" s="240" t="str">
        <f t="shared" si="68"/>
        <v>Pr 1/1-2025</v>
      </c>
      <c r="N107" s="240" t="str">
        <f t="shared" si="68"/>
        <v>Endringer</v>
      </c>
      <c r="O107" s="240" t="str">
        <f t="shared" si="68"/>
        <v>Totalsum</v>
      </c>
      <c r="T107" s="228" t="s">
        <v>447</v>
      </c>
      <c r="W107" s="224" t="e">
        <f>SUM(W101,W105)</f>
        <v>#REF!</v>
      </c>
    </row>
    <row r="108" spans="1:23" ht="14.45">
      <c r="A108" s="212" t="s">
        <v>398</v>
      </c>
      <c r="B108" s="242">
        <f>SUM(B98*$B$243*$B$244*$B$245)*$R$4/$R$6</f>
        <v>0</v>
      </c>
      <c r="C108" s="242">
        <f>SUM(C98*$B$243*$B$244*$B$245)*$R$4/$R$6</f>
        <v>0</v>
      </c>
      <c r="D108" s="242">
        <f>SUM(D98*$B$243*$B$244*$B$245)*$R$4/$R$6</f>
        <v>0</v>
      </c>
      <c r="E108" s="242">
        <f>SUM(E98*$B$243*$B$244*$B$245)*$R$4/$R$6</f>
        <v>0</v>
      </c>
      <c r="F108" s="215">
        <f t="shared" ref="F108:F113" si="69">SUM(B108:E108)</f>
        <v>0</v>
      </c>
      <c r="G108" s="217">
        <f>SUM(G98*$D$243*$D$244*$D$245)*$R$4/$R$6</f>
        <v>0</v>
      </c>
      <c r="H108" s="217">
        <f>SUM(H98*$D$243*$D$244*$D$245)*$R$4/$R$6</f>
        <v>0</v>
      </c>
      <c r="I108" s="217">
        <f>SUM(I98*$D$243*$D$244*$D$245)*$R$4/$R$6</f>
        <v>0</v>
      </c>
      <c r="J108" s="217">
        <f>SUM(J98*$D$243*$D$244*$D$245)*$R$4/$R$6</f>
        <v>0</v>
      </c>
      <c r="K108" s="217">
        <f>SUM(K98*$D$243*$D$244*$D$245)*$R$4/$R$6</f>
        <v>0</v>
      </c>
      <c r="L108" s="218">
        <f t="shared" ref="L108:L113" si="70">SUM(G108:K108)</f>
        <v>0</v>
      </c>
      <c r="M108" s="220">
        <f t="shared" ref="M108:M113" si="71">SUM(B108:D108,G108:J108)</f>
        <v>0</v>
      </c>
      <c r="N108" s="220">
        <f t="shared" ref="N108:N113" si="72">SUM(E108,K108)</f>
        <v>0</v>
      </c>
      <c r="O108" s="220">
        <f t="shared" ref="O108:O113" si="73">SUM(M108:N108)</f>
        <v>0</v>
      </c>
      <c r="T108" s="205">
        <f>T61</f>
        <v>0</v>
      </c>
      <c r="W108" s="243">
        <v>6141000</v>
      </c>
    </row>
    <row r="109" spans="1:23" ht="14.45">
      <c r="A109" s="212" t="s">
        <v>401</v>
      </c>
      <c r="B109" s="242">
        <f>SUM(B99*$B$243*$B$244*$B$246)*$R$4/$R$6</f>
        <v>0</v>
      </c>
      <c r="C109" s="242">
        <f>SUM(C99*$B$243*$B$244*$B$246)*$R$4/$R$6</f>
        <v>0</v>
      </c>
      <c r="D109" s="242">
        <f>SUM(D99*$B$243*$B$244*$B$246)*$R$4/$R$6</f>
        <v>0</v>
      </c>
      <c r="E109" s="242">
        <f>SUM(E99*$B$243*$B$244*$B$246)*$R$4/$R$6</f>
        <v>0</v>
      </c>
      <c r="F109" s="215">
        <f t="shared" si="69"/>
        <v>0</v>
      </c>
      <c r="G109" s="217">
        <f>SUM(G99*$D$243*$D$244*$D$246)*$R$4/$R$6</f>
        <v>0</v>
      </c>
      <c r="H109" s="217">
        <f>SUM(H99*$D$243*$D$244*$D$246)*$R$4/$R$6</f>
        <v>0</v>
      </c>
      <c r="I109" s="217">
        <f>SUM(I99*$D$243*$D$244*$D$246)*$R$4/$R$6</f>
        <v>0</v>
      </c>
      <c r="J109" s="217">
        <f>SUM(J99*$D$243*$D$244*$D$246)*$R$4/$R$6</f>
        <v>0</v>
      </c>
      <c r="K109" s="217">
        <f>SUM(K99*$D$243*$D$244*$D$246)*$R$4/$R$6</f>
        <v>0</v>
      </c>
      <c r="L109" s="218">
        <f t="shared" si="70"/>
        <v>0</v>
      </c>
      <c r="M109" s="220">
        <f t="shared" si="71"/>
        <v>0</v>
      </c>
      <c r="N109" s="220">
        <f t="shared" si="72"/>
        <v>0</v>
      </c>
      <c r="O109" s="220">
        <f t="shared" si="73"/>
        <v>0</v>
      </c>
      <c r="T109" s="205" t="s">
        <v>448</v>
      </c>
      <c r="W109" s="255" t="e">
        <f>SUM(W107-W108)</f>
        <v>#REF!</v>
      </c>
    </row>
    <row r="110" spans="1:23" ht="14.45">
      <c r="A110" s="212" t="s">
        <v>404</v>
      </c>
      <c r="B110" s="242">
        <f>SUM(B100*$B$243*$B$244*$B$247)*$R$4/$R$6</f>
        <v>0</v>
      </c>
      <c r="C110" s="242">
        <f>SUM(C100*$B$243*$B$244*$B$247)*$R$4/$R$6</f>
        <v>0</v>
      </c>
      <c r="D110" s="242">
        <f>SUM(D100*$B$243*$B$244*$B$247)*$R$4/$R$6</f>
        <v>0</v>
      </c>
      <c r="E110" s="242">
        <f>SUM(E100*$B$243*$B$244*$B$247)*$R$4/$R$6</f>
        <v>0</v>
      </c>
      <c r="F110" s="215">
        <f t="shared" si="69"/>
        <v>0</v>
      </c>
      <c r="G110" s="217">
        <f>SUM(G100*$D$243*$D$244*$D$247)*$R$4/$R$6</f>
        <v>0</v>
      </c>
      <c r="H110" s="217">
        <f>SUM(H100*$D$243*$D$244*$D$247)*$R$4/$R$6</f>
        <v>0</v>
      </c>
      <c r="I110" s="217">
        <f>SUM(I100*$D$243*$D$244*$D$247)*$R$4/$R$6</f>
        <v>0</v>
      </c>
      <c r="J110" s="217">
        <f>SUM(J100*$D$243*$D$244*$D$247)*$R$4/$R$6</f>
        <v>0</v>
      </c>
      <c r="K110" s="217">
        <f>SUM(K100*$D$243*$D$244*$D$247)*$R$4/$R$6</f>
        <v>0</v>
      </c>
      <c r="L110" s="218">
        <f t="shared" si="70"/>
        <v>0</v>
      </c>
      <c r="M110" s="220">
        <f t="shared" si="71"/>
        <v>0</v>
      </c>
      <c r="N110" s="220">
        <f t="shared" si="72"/>
        <v>0</v>
      </c>
      <c r="O110" s="220">
        <f t="shared" si="73"/>
        <v>0</v>
      </c>
    </row>
    <row r="111" spans="1:23" ht="14.45">
      <c r="A111" s="212" t="s">
        <v>407</v>
      </c>
      <c r="B111" s="242">
        <f>SUM(B101*$B$243*$B$244*$B$248)*$R$4/$R$6</f>
        <v>0</v>
      </c>
      <c r="C111" s="242">
        <f>SUM(C101*$B$243*$B$244*$B$248)*$R$4/$R$6</f>
        <v>0</v>
      </c>
      <c r="D111" s="242">
        <f>SUM(D101*$B$243*$B$244*$B$248)*$R$4/$R$6</f>
        <v>0</v>
      </c>
      <c r="E111" s="242">
        <f>SUM(E101*$B$243*$B$244*$B$248)*$R$4/$R$6</f>
        <v>0</v>
      </c>
      <c r="F111" s="215">
        <f t="shared" si="69"/>
        <v>0</v>
      </c>
      <c r="G111" s="217">
        <f>SUM(G101*$D$243*$D$244*$D$248)*$R$4/$R$6</f>
        <v>0</v>
      </c>
      <c r="H111" s="217">
        <f>SUM(H101*$D$243*$D$244*$D$248)*$R$4/$R$6</f>
        <v>0</v>
      </c>
      <c r="I111" s="217">
        <f>SUM(I101*$D$243*$D$244*$D$248)*$R$4/$R$6</f>
        <v>0</v>
      </c>
      <c r="J111" s="217">
        <f>SUM(J101*$D$243*$D$244*$D$248)*$R$4/$R$6</f>
        <v>0</v>
      </c>
      <c r="K111" s="217">
        <f>SUM(K101*$D$243*$D$244*$D$248)*$R$4/$R$6</f>
        <v>0</v>
      </c>
      <c r="L111" s="218">
        <f t="shared" si="70"/>
        <v>0</v>
      </c>
      <c r="M111" s="220">
        <f t="shared" si="71"/>
        <v>0</v>
      </c>
      <c r="N111" s="220">
        <f t="shared" si="72"/>
        <v>0</v>
      </c>
      <c r="O111" s="220">
        <f t="shared" si="73"/>
        <v>0</v>
      </c>
      <c r="T111" s="228"/>
    </row>
    <row r="112" spans="1:23" ht="14.45">
      <c r="A112" s="229" t="s">
        <v>409</v>
      </c>
      <c r="B112" s="242">
        <f>SUM(B102*$B$243*$B$244*$B$249)*$R$4/$R$6</f>
        <v>0</v>
      </c>
      <c r="C112" s="242">
        <f>SUM(C102*$B$243*$B$244*$B$249)*$R$4/$R$6</f>
        <v>0</v>
      </c>
      <c r="D112" s="242">
        <f>SUM(D102*$B$243*$B$244*$B$249)*$R$4/$R$6</f>
        <v>0</v>
      </c>
      <c r="E112" s="242">
        <f>SUM(E102*$B$243*$B$244*$B$249)*$R$4/$R$6</f>
        <v>0</v>
      </c>
      <c r="F112" s="215">
        <f t="shared" si="69"/>
        <v>0</v>
      </c>
      <c r="G112" s="217">
        <f>SUM(G102*$D$243*$D$244*$D$249)*$R$4/$R$6</f>
        <v>0</v>
      </c>
      <c r="H112" s="217">
        <f>SUM(H102*$D$243*$D$244*$D$249)*$R$4/$R$6</f>
        <v>0</v>
      </c>
      <c r="I112" s="217">
        <f>SUM(I102*$D$243*$D$244*$D$249)*$R$4/$R$6</f>
        <v>0</v>
      </c>
      <c r="J112" s="217">
        <f>SUM(J102*$D$243*$D$244*$D$249)*$R$4/$R$6</f>
        <v>0</v>
      </c>
      <c r="K112" s="217">
        <f>SUM(K102*$D$243*$D$244*$D$249)*$R$4/$R$6</f>
        <v>0</v>
      </c>
      <c r="L112" s="218">
        <f t="shared" si="70"/>
        <v>0</v>
      </c>
      <c r="M112" s="220">
        <f t="shared" si="71"/>
        <v>0</v>
      </c>
      <c r="N112" s="220">
        <f t="shared" si="72"/>
        <v>0</v>
      </c>
      <c r="O112" s="220">
        <f t="shared" si="73"/>
        <v>0</v>
      </c>
    </row>
    <row r="113" spans="1:15" ht="14.45">
      <c r="A113" s="229" t="s">
        <v>412</v>
      </c>
      <c r="B113" s="242">
        <f>SUM(B103*$B$243*$B$244*$B$250)*$R$4/$R$6</f>
        <v>0</v>
      </c>
      <c r="C113" s="242">
        <f>SUM(C103*$B$243*$B$244*$B$250)*$R$4/$R$6</f>
        <v>0</v>
      </c>
      <c r="D113" s="242">
        <f>SUM(D103*$B$243*$B$244*$B$250)*$R$4/$R$6</f>
        <v>0</v>
      </c>
      <c r="E113" s="242">
        <f>SUM(E103*$B$243*$B$244*$B$250)*$R$4/$R$6</f>
        <v>0</v>
      </c>
      <c r="F113" s="215">
        <f t="shared" si="69"/>
        <v>0</v>
      </c>
      <c r="G113" s="217">
        <f>SUM(G103*$D$243*$D$244*$D$250)*$R$4/$R$6</f>
        <v>0</v>
      </c>
      <c r="H113" s="217">
        <f>SUM(H103*$D$243*$D$244*$D$250)*$R$4/$R$6</f>
        <v>0</v>
      </c>
      <c r="I113" s="217">
        <f>SUM(I103*$D$243*$D$244*$D$250)*$R$4/$R$6</f>
        <v>0</v>
      </c>
      <c r="J113" s="217">
        <f>SUM(J103*$D$243*$D$244*$D$250)*$R$4/$R$6</f>
        <v>0</v>
      </c>
      <c r="K113" s="217">
        <f>SUM(K103*$D$243*$D$244*$D$250)*$R$4/$R$6</f>
        <v>0</v>
      </c>
      <c r="L113" s="218">
        <f t="shared" si="70"/>
        <v>0</v>
      </c>
      <c r="M113" s="220">
        <f t="shared" si="71"/>
        <v>0</v>
      </c>
      <c r="N113" s="220">
        <f t="shared" si="72"/>
        <v>0</v>
      </c>
      <c r="O113" s="220">
        <f t="shared" si="73"/>
        <v>0</v>
      </c>
    </row>
    <row r="114" spans="1:15" ht="12.95">
      <c r="A114" s="236" t="s">
        <v>389</v>
      </c>
      <c r="B114" s="238">
        <f t="shared" ref="B114:O114" si="74">SUM(B108:B113)</f>
        <v>0</v>
      </c>
      <c r="C114" s="238">
        <f t="shared" si="74"/>
        <v>0</v>
      </c>
      <c r="D114" s="238">
        <f t="shared" si="74"/>
        <v>0</v>
      </c>
      <c r="E114" s="238">
        <f t="shared" si="74"/>
        <v>0</v>
      </c>
      <c r="F114" s="245">
        <f>SUM(F108:F113)</f>
        <v>0</v>
      </c>
      <c r="G114" s="238">
        <f t="shared" si="74"/>
        <v>0</v>
      </c>
      <c r="H114" s="238">
        <f t="shared" si="74"/>
        <v>0</v>
      </c>
      <c r="I114" s="238">
        <f t="shared" si="74"/>
        <v>0</v>
      </c>
      <c r="J114" s="238">
        <f t="shared" si="74"/>
        <v>0</v>
      </c>
      <c r="K114" s="238">
        <f t="shared" si="74"/>
        <v>0</v>
      </c>
      <c r="L114" s="245">
        <f>SUM(L108:L113)</f>
        <v>0</v>
      </c>
      <c r="M114" s="238">
        <f t="shared" si="74"/>
        <v>0</v>
      </c>
      <c r="N114" s="238">
        <f t="shared" si="74"/>
        <v>0</v>
      </c>
      <c r="O114" s="238">
        <f t="shared" si="74"/>
        <v>0</v>
      </c>
    </row>
    <row r="116" spans="1:15" ht="12.95">
      <c r="A116" s="206" t="s">
        <v>425</v>
      </c>
      <c r="C116" s="206"/>
    </row>
    <row r="117" spans="1:15" ht="12.95">
      <c r="A117" s="207"/>
      <c r="B117" s="240" t="str">
        <f>B23</f>
        <v>0 år (2025)</v>
      </c>
      <c r="C117" s="240" t="str">
        <f t="shared" ref="C117:O117" si="75">C23</f>
        <v>1 år (2024)</v>
      </c>
      <c r="D117" s="240" t="str">
        <f t="shared" si="75"/>
        <v>2 år (2023)</v>
      </c>
      <c r="E117" s="240" t="str">
        <f t="shared" si="75"/>
        <v>Endringer</v>
      </c>
      <c r="F117" s="240" t="str">
        <f t="shared" si="75"/>
        <v>Sum</v>
      </c>
      <c r="G117" s="240" t="str">
        <f t="shared" si="75"/>
        <v>3 år (2022)</v>
      </c>
      <c r="H117" s="240" t="str">
        <f t="shared" si="75"/>
        <v>4 år (2021)</v>
      </c>
      <c r="I117" s="240" t="str">
        <f t="shared" si="75"/>
        <v>5 år (2020)</v>
      </c>
      <c r="J117" s="240" t="str">
        <f t="shared" si="75"/>
        <v>6 år (2019)</v>
      </c>
      <c r="K117" s="240" t="str">
        <f t="shared" si="75"/>
        <v>Endringer</v>
      </c>
      <c r="L117" s="240" t="str">
        <f t="shared" si="75"/>
        <v>Sum</v>
      </c>
      <c r="M117" s="240" t="str">
        <f t="shared" si="75"/>
        <v>Pr 1/8-2025</v>
      </c>
      <c r="N117" s="240" t="str">
        <f t="shared" si="75"/>
        <v>Endringer</v>
      </c>
      <c r="O117" s="240" t="str">
        <f t="shared" si="75"/>
        <v>Totalsum</v>
      </c>
    </row>
    <row r="118" spans="1:15" ht="14.45">
      <c r="A118" s="212" t="s">
        <v>398</v>
      </c>
      <c r="B118" s="213"/>
      <c r="C118" s="213"/>
      <c r="D118" s="213"/>
      <c r="E118" s="242"/>
      <c r="F118" s="215">
        <f t="shared" ref="F118:F123" si="76">SUM(B118:E118)</f>
        <v>0</v>
      </c>
      <c r="G118" s="216"/>
      <c r="H118" s="216"/>
      <c r="I118" s="216"/>
      <c r="J118" s="216"/>
      <c r="K118" s="217"/>
      <c r="L118" s="218">
        <f t="shared" ref="L118:L123" si="77">SUM(G118:K118)</f>
        <v>0</v>
      </c>
      <c r="M118" s="246">
        <f t="shared" ref="M118:M123" si="78">SUM(B118:D118,G118:J118)</f>
        <v>0</v>
      </c>
      <c r="N118" s="247">
        <f t="shared" ref="N118:N123" si="79">SUM(E118,K118)</f>
        <v>0</v>
      </c>
      <c r="O118" s="247">
        <f t="shared" ref="O118:O123" si="80">SUM(M118:N118)</f>
        <v>0</v>
      </c>
    </row>
    <row r="119" spans="1:15" ht="14.45">
      <c r="A119" s="212" t="s">
        <v>401</v>
      </c>
      <c r="B119" s="213"/>
      <c r="C119" s="213"/>
      <c r="D119" s="213"/>
      <c r="E119" s="242"/>
      <c r="F119" s="215">
        <f t="shared" si="76"/>
        <v>0</v>
      </c>
      <c r="G119" s="216"/>
      <c r="H119" s="216"/>
      <c r="I119" s="216"/>
      <c r="J119" s="216"/>
      <c r="K119" s="217"/>
      <c r="L119" s="218">
        <f t="shared" si="77"/>
        <v>0</v>
      </c>
      <c r="M119" s="246">
        <f t="shared" si="78"/>
        <v>0</v>
      </c>
      <c r="N119" s="247">
        <f t="shared" si="79"/>
        <v>0</v>
      </c>
      <c r="O119" s="247">
        <f t="shared" si="80"/>
        <v>0</v>
      </c>
    </row>
    <row r="120" spans="1:15" ht="14.45">
      <c r="A120" s="212" t="s">
        <v>404</v>
      </c>
      <c r="B120" s="213"/>
      <c r="C120" s="213"/>
      <c r="D120" s="213"/>
      <c r="E120" s="214"/>
      <c r="F120" s="215">
        <f t="shared" si="76"/>
        <v>0</v>
      </c>
      <c r="G120" s="216"/>
      <c r="H120" s="216"/>
      <c r="I120" s="216"/>
      <c r="J120" s="216"/>
      <c r="K120" s="217"/>
      <c r="L120" s="218">
        <f t="shared" si="77"/>
        <v>0</v>
      </c>
      <c r="M120" s="246">
        <f t="shared" si="78"/>
        <v>0</v>
      </c>
      <c r="N120" s="247">
        <f t="shared" si="79"/>
        <v>0</v>
      </c>
      <c r="O120" s="247">
        <f t="shared" si="80"/>
        <v>0</v>
      </c>
    </row>
    <row r="121" spans="1:15" ht="14.45">
      <c r="A121" s="212" t="s">
        <v>407</v>
      </c>
      <c r="B121" s="213"/>
      <c r="C121" s="213"/>
      <c r="D121" s="213"/>
      <c r="E121" s="214"/>
      <c r="F121" s="215">
        <f t="shared" si="76"/>
        <v>0</v>
      </c>
      <c r="G121" s="216"/>
      <c r="H121" s="216"/>
      <c r="I121" s="216"/>
      <c r="J121" s="216"/>
      <c r="K121" s="217"/>
      <c r="L121" s="218">
        <f t="shared" si="77"/>
        <v>0</v>
      </c>
      <c r="M121" s="246">
        <f t="shared" si="78"/>
        <v>0</v>
      </c>
      <c r="N121" s="247">
        <f t="shared" si="79"/>
        <v>0</v>
      </c>
      <c r="O121" s="247">
        <f t="shared" si="80"/>
        <v>0</v>
      </c>
    </row>
    <row r="122" spans="1:15" ht="14.45">
      <c r="A122" s="229" t="s">
        <v>409</v>
      </c>
      <c r="B122" s="230"/>
      <c r="C122" s="230"/>
      <c r="D122" s="230"/>
      <c r="E122" s="214"/>
      <c r="F122" s="215">
        <f t="shared" si="76"/>
        <v>0</v>
      </c>
      <c r="G122" s="231"/>
      <c r="H122" s="231"/>
      <c r="I122" s="231"/>
      <c r="J122" s="231"/>
      <c r="K122" s="217"/>
      <c r="L122" s="218">
        <f t="shared" si="77"/>
        <v>0</v>
      </c>
      <c r="M122" s="246">
        <f t="shared" si="78"/>
        <v>0</v>
      </c>
      <c r="N122" s="247">
        <f t="shared" si="79"/>
        <v>0</v>
      </c>
      <c r="O122" s="247">
        <f t="shared" si="80"/>
        <v>0</v>
      </c>
    </row>
    <row r="123" spans="1:15" ht="14.45">
      <c r="A123" s="229" t="s">
        <v>412</v>
      </c>
      <c r="B123" s="230"/>
      <c r="C123" s="230"/>
      <c r="D123" s="230"/>
      <c r="E123" s="214"/>
      <c r="F123" s="215">
        <f t="shared" si="76"/>
        <v>0</v>
      </c>
      <c r="G123" s="231"/>
      <c r="H123" s="231"/>
      <c r="I123" s="231"/>
      <c r="J123" s="231"/>
      <c r="K123" s="217"/>
      <c r="L123" s="218">
        <f t="shared" si="77"/>
        <v>0</v>
      </c>
      <c r="M123" s="246">
        <f t="shared" si="78"/>
        <v>0</v>
      </c>
      <c r="N123" s="247">
        <f t="shared" si="79"/>
        <v>0</v>
      </c>
      <c r="O123" s="247">
        <f t="shared" si="80"/>
        <v>0</v>
      </c>
    </row>
    <row r="124" spans="1:15" ht="12.95">
      <c r="A124" s="236" t="s">
        <v>389</v>
      </c>
      <c r="B124" s="237">
        <f>SUM(B118:B123)</f>
        <v>0</v>
      </c>
      <c r="C124" s="237">
        <f t="shared" ref="C124:O124" si="81">SUM(C118:C123)</f>
        <v>0</v>
      </c>
      <c r="D124" s="237">
        <f t="shared" si="81"/>
        <v>0</v>
      </c>
      <c r="E124" s="238">
        <f t="shared" si="81"/>
        <v>0</v>
      </c>
      <c r="F124" s="238">
        <f t="shared" si="81"/>
        <v>0</v>
      </c>
      <c r="G124" s="237">
        <f t="shared" si="81"/>
        <v>0</v>
      </c>
      <c r="H124" s="237">
        <f t="shared" si="81"/>
        <v>0</v>
      </c>
      <c r="I124" s="237">
        <f t="shared" si="81"/>
        <v>0</v>
      </c>
      <c r="J124" s="237">
        <f t="shared" si="81"/>
        <v>0</v>
      </c>
      <c r="K124" s="238">
        <f t="shared" si="81"/>
        <v>0</v>
      </c>
      <c r="L124" s="238">
        <f t="shared" si="81"/>
        <v>0</v>
      </c>
      <c r="M124" s="237">
        <f t="shared" si="81"/>
        <v>0</v>
      </c>
      <c r="N124" s="238">
        <f t="shared" si="81"/>
        <v>0</v>
      </c>
      <c r="O124" s="238">
        <f t="shared" si="81"/>
        <v>0</v>
      </c>
    </row>
    <row r="126" spans="1:15" ht="12.95">
      <c r="A126" s="206" t="s">
        <v>435</v>
      </c>
      <c r="C126" s="206"/>
    </row>
    <row r="127" spans="1:15" ht="12.95">
      <c r="A127" s="207"/>
      <c r="B127" s="240" t="str">
        <f>B33</f>
        <v>0 år (2025)</v>
      </c>
      <c r="C127" s="240" t="str">
        <f t="shared" ref="C127:O127" si="82">C33</f>
        <v>1 år (2024)</v>
      </c>
      <c r="D127" s="240" t="str">
        <f t="shared" si="82"/>
        <v>2 år (2023)</v>
      </c>
      <c r="E127" s="240" t="str">
        <f t="shared" si="82"/>
        <v>Endringer</v>
      </c>
      <c r="F127" s="240" t="str">
        <f t="shared" si="82"/>
        <v>Sum</v>
      </c>
      <c r="G127" s="240" t="str">
        <f t="shared" si="82"/>
        <v>3 år (2022)</v>
      </c>
      <c r="H127" s="240" t="str">
        <f t="shared" si="82"/>
        <v>4 år (2021)</v>
      </c>
      <c r="I127" s="240" t="str">
        <f t="shared" si="82"/>
        <v>5 år (2020)</v>
      </c>
      <c r="J127" s="240" t="str">
        <f t="shared" si="82"/>
        <v>6 år (2019)</v>
      </c>
      <c r="K127" s="240" t="str">
        <f t="shared" si="82"/>
        <v>Endringer</v>
      </c>
      <c r="L127" s="240" t="str">
        <f t="shared" si="82"/>
        <v>Sum</v>
      </c>
      <c r="M127" s="240" t="str">
        <f t="shared" si="82"/>
        <v>Pr 1/8-2025</v>
      </c>
      <c r="N127" s="240" t="str">
        <f t="shared" si="82"/>
        <v>Endringer</v>
      </c>
      <c r="O127" s="240" t="str">
        <f t="shared" si="82"/>
        <v>Totalsum</v>
      </c>
    </row>
    <row r="128" spans="1:15" ht="14.45">
      <c r="A128" s="212" t="s">
        <v>398</v>
      </c>
      <c r="B128" s="242">
        <f>SUM(B118*$B$243*$B$244*$B$245)*$R$5/$R$6</f>
        <v>0</v>
      </c>
      <c r="C128" s="242">
        <f>SUM(C118*$B$243*$B$244*$B$245)*$R$5/$R$6</f>
        <v>0</v>
      </c>
      <c r="D128" s="242">
        <f>SUM(D118*$B$243*$B$244*$B$245)*$R$5/$R$6</f>
        <v>0</v>
      </c>
      <c r="E128" s="242">
        <f>SUM(E118*$B$243*$B$244*$B$245)*$R$5/$R$6</f>
        <v>0</v>
      </c>
      <c r="F128" s="215">
        <f t="shared" ref="F128:F133" si="83">SUM(B128:E128)</f>
        <v>0</v>
      </c>
      <c r="G128" s="217">
        <f>SUM(G118*$D$243*$D$244*$D$245)*$R$5/$R$6</f>
        <v>0</v>
      </c>
      <c r="H128" s="217">
        <f>SUM(H118*$D$243*$D$244*$D$245)*$R$5/$R$6</f>
        <v>0</v>
      </c>
      <c r="I128" s="217">
        <f>SUM(I118*$D$243*$D$244*$D$245)*$R$5/$R$6</f>
        <v>0</v>
      </c>
      <c r="J128" s="217">
        <f>SUM(J118*$D$243*$D$244*$D$245)*$R$5/$R$6</f>
        <v>0</v>
      </c>
      <c r="K128" s="217">
        <f>SUM(K118*$D$243*$D$244*$D$245)*$R$5/$R$6</f>
        <v>0</v>
      </c>
      <c r="L128" s="218">
        <f t="shared" ref="L128:L133" si="84">SUM(G128:K128)</f>
        <v>0</v>
      </c>
      <c r="M128" s="247">
        <f t="shared" ref="M128:M133" si="85">SUM(B128:D128,G128:J128)</f>
        <v>0</v>
      </c>
      <c r="N128" s="247">
        <f t="shared" ref="N128:N133" si="86">SUM(E128,K128)</f>
        <v>0</v>
      </c>
      <c r="O128" s="247">
        <f t="shared" ref="O128:O133" si="87">SUM(M128:N128)</f>
        <v>0</v>
      </c>
    </row>
    <row r="129" spans="1:20" ht="14.45">
      <c r="A129" s="212" t="s">
        <v>401</v>
      </c>
      <c r="B129" s="242">
        <f>SUM(B119*$B$243*$B$244*$B$246)*$R$5/$R$6</f>
        <v>0</v>
      </c>
      <c r="C129" s="242">
        <f>SUM(C119*$B$243*$B$244*$B$246)*$R$5/$R$6</f>
        <v>0</v>
      </c>
      <c r="D129" s="242">
        <f>SUM(D119*$B$243*$B$244*$B$246)*$R$5/$R$6</f>
        <v>0</v>
      </c>
      <c r="E129" s="242">
        <f>SUM(E119*$B$243*$B$244*$B$246)*$R$5/$R$6</f>
        <v>0</v>
      </c>
      <c r="F129" s="215">
        <f t="shared" si="83"/>
        <v>0</v>
      </c>
      <c r="G129" s="217">
        <f>SUM(G119*$D$243*$D$244*$D$246)*$R$5/$R$6</f>
        <v>0</v>
      </c>
      <c r="H129" s="217">
        <f>SUM(H119*$D$243*$D$244*$D$246)*$R$5/$R$6</f>
        <v>0</v>
      </c>
      <c r="I129" s="217">
        <f>SUM(I119*$D$243*$D$244*$D$246)*$R$5/$R$6</f>
        <v>0</v>
      </c>
      <c r="J129" s="217">
        <f>SUM(J119*$D$243*$D$244*$D$246)*$R$5/$R$6</f>
        <v>0</v>
      </c>
      <c r="K129" s="217">
        <f>SUM(K119*$D$243*$D$244*$D$246)*$R$5/$R$6</f>
        <v>0</v>
      </c>
      <c r="L129" s="218">
        <f t="shared" si="84"/>
        <v>0</v>
      </c>
      <c r="M129" s="247">
        <f t="shared" si="85"/>
        <v>0</v>
      </c>
      <c r="N129" s="247">
        <f t="shared" si="86"/>
        <v>0</v>
      </c>
      <c r="O129" s="247">
        <f t="shared" si="87"/>
        <v>0</v>
      </c>
    </row>
    <row r="130" spans="1:20" ht="14.45">
      <c r="A130" s="212" t="s">
        <v>404</v>
      </c>
      <c r="B130" s="242">
        <f>SUM(B120*$B$243*$B$244*$B$247)*$R$5/$R$6</f>
        <v>0</v>
      </c>
      <c r="C130" s="242">
        <f>SUM(C120*$B$243*$B$244*$B$247)*$R$5/$R$6</f>
        <v>0</v>
      </c>
      <c r="D130" s="242">
        <f>SUM(D120*$B$243*$B$244*$B$247)*$R$5/$R$6</f>
        <v>0</v>
      </c>
      <c r="E130" s="242">
        <f>SUM(E120*$B$243*$B$244*$B$247)*$R$5/$R$6</f>
        <v>0</v>
      </c>
      <c r="F130" s="215">
        <f t="shared" si="83"/>
        <v>0</v>
      </c>
      <c r="G130" s="217">
        <f>SUM(G120*$D$243*$D$244*$D$247)*$R$5/$R$6</f>
        <v>0</v>
      </c>
      <c r="H130" s="217">
        <f>SUM(H120*$D$243*$D$244*$D$247)*$R$5/$R$6</f>
        <v>0</v>
      </c>
      <c r="I130" s="217">
        <f>SUM(I120*$D$243*$D$244*$D$247)*$R$5/$R$6</f>
        <v>0</v>
      </c>
      <c r="J130" s="217">
        <f>SUM(J120*$D$243*$D$244*$D$247)*$R$5/$R$6</f>
        <v>0</v>
      </c>
      <c r="K130" s="217">
        <f>SUM(K120*$D$243*$D$244*$D$247)*$R$5/$R$6</f>
        <v>0</v>
      </c>
      <c r="L130" s="218">
        <f t="shared" si="84"/>
        <v>0</v>
      </c>
      <c r="M130" s="247">
        <f t="shared" si="85"/>
        <v>0</v>
      </c>
      <c r="N130" s="247">
        <f t="shared" si="86"/>
        <v>0</v>
      </c>
      <c r="O130" s="247">
        <f t="shared" si="87"/>
        <v>0</v>
      </c>
    </row>
    <row r="131" spans="1:20" ht="14.45">
      <c r="A131" s="212" t="s">
        <v>407</v>
      </c>
      <c r="B131" s="242">
        <f>SUM(B121*$B$243*$B$244*$B$248)*$R$5/$R$6</f>
        <v>0</v>
      </c>
      <c r="C131" s="242">
        <f>SUM(C121*$B$243*$B$244*$B$248)*$R$5/$R$6</f>
        <v>0</v>
      </c>
      <c r="D131" s="242">
        <f>SUM(D121*$B$243*$B$244*$B$248)*$R$5/$R$6</f>
        <v>0</v>
      </c>
      <c r="E131" s="242">
        <f>SUM(E121*$B$243*$B$244*$B$248)*$R$5/$R$6</f>
        <v>0</v>
      </c>
      <c r="F131" s="215">
        <f t="shared" si="83"/>
        <v>0</v>
      </c>
      <c r="G131" s="217">
        <f>SUM(G121*$D$243*$D$244*$D$248)*$R$5/$R$6</f>
        <v>0</v>
      </c>
      <c r="H131" s="217">
        <f>SUM(H121*$D$243*$D$244*$D$248)*$R$5/$R$6</f>
        <v>0</v>
      </c>
      <c r="I131" s="217">
        <f>SUM(I121*$D$243*$D$244*$D$248)*$R$5/$R$6</f>
        <v>0</v>
      </c>
      <c r="J131" s="217">
        <f>SUM(J121*$D$243*$D$244*$D$248)*$R$5/$R$6</f>
        <v>0</v>
      </c>
      <c r="K131" s="217">
        <f>SUM(K121*$D$243*$D$244*$D$248)*$R$5/$R$6</f>
        <v>0</v>
      </c>
      <c r="L131" s="218">
        <f t="shared" si="84"/>
        <v>0</v>
      </c>
      <c r="M131" s="247">
        <f t="shared" si="85"/>
        <v>0</v>
      </c>
      <c r="N131" s="247">
        <f t="shared" si="86"/>
        <v>0</v>
      </c>
      <c r="O131" s="247">
        <f t="shared" si="87"/>
        <v>0</v>
      </c>
    </row>
    <row r="132" spans="1:20" ht="14.45">
      <c r="A132" s="229" t="s">
        <v>409</v>
      </c>
      <c r="B132" s="242">
        <f>SUM(B122*$B$243*$B$244*$B$249)*$R$5/$R$6</f>
        <v>0</v>
      </c>
      <c r="C132" s="242">
        <f>SUM(C122*$B$243*$B$244*$B$249)*$R$5/$R$6</f>
        <v>0</v>
      </c>
      <c r="D132" s="242">
        <f>SUM(D122*$B$243*$B$244*$B$249)*$R$5/$R$6</f>
        <v>0</v>
      </c>
      <c r="E132" s="242">
        <f>SUM(E122*$B$243*$B$244*$B$249)*$R$5/$R$6</f>
        <v>0</v>
      </c>
      <c r="F132" s="215">
        <f t="shared" si="83"/>
        <v>0</v>
      </c>
      <c r="G132" s="217">
        <f>SUM(G122*$D$243*$D$244*$D$249)*$R$5/$R$6</f>
        <v>0</v>
      </c>
      <c r="H132" s="217">
        <f>SUM(H122*$D$243*$D$244*$D$249)*$R$5/$R$6</f>
        <v>0</v>
      </c>
      <c r="I132" s="217">
        <f>SUM(I122*$D$243*$D$244*$D$249)*$R$5/$R$6</f>
        <v>0</v>
      </c>
      <c r="J132" s="217">
        <f>SUM(J122*$D$243*$D$244*$D$249)*$R$5/$R$6</f>
        <v>0</v>
      </c>
      <c r="K132" s="217">
        <f>SUM(K122*$D$243*$D$244*$D$249)*$R$5/$R$6</f>
        <v>0</v>
      </c>
      <c r="L132" s="218">
        <f t="shared" si="84"/>
        <v>0</v>
      </c>
      <c r="M132" s="247">
        <f t="shared" si="85"/>
        <v>0</v>
      </c>
      <c r="N132" s="247">
        <f t="shared" si="86"/>
        <v>0</v>
      </c>
      <c r="O132" s="247">
        <f t="shared" si="87"/>
        <v>0</v>
      </c>
    </row>
    <row r="133" spans="1:20" ht="14.45">
      <c r="A133" s="229" t="s">
        <v>412</v>
      </c>
      <c r="B133" s="242">
        <f>SUM(B123*$B$243*$B$244*$B$250)*$R$5/$R$6</f>
        <v>0</v>
      </c>
      <c r="C133" s="242">
        <f>SUM(C123*$B$243*$B$244*$B$250)*$R$5/$R$6</f>
        <v>0</v>
      </c>
      <c r="D133" s="242">
        <f>SUM(D123*$B$243*$B$244*$B$250)*$R$5/$R$6</f>
        <v>0</v>
      </c>
      <c r="E133" s="242">
        <f>SUM(E123*$B$243*$B$244*$B$250)*$R$5/$R$6</f>
        <v>0</v>
      </c>
      <c r="F133" s="215">
        <f t="shared" si="83"/>
        <v>0</v>
      </c>
      <c r="G133" s="217">
        <f>SUM(G123*$D$243*$D$244*$D$250)*$R$5/$R$6</f>
        <v>0</v>
      </c>
      <c r="H133" s="217">
        <f>SUM(H123*$D$243*$D$244*$D$250)*$R$5/$R$6</f>
        <v>0</v>
      </c>
      <c r="I133" s="217">
        <f>SUM(I123*$D$243*$D$244*$D$250)*$R$5/$R$6</f>
        <v>0</v>
      </c>
      <c r="J133" s="217">
        <f>SUM(J123*$D$243*$D$244*$D$250)*$R$5/$R$6</f>
        <v>0</v>
      </c>
      <c r="K133" s="217">
        <f>SUM(K123*$D$243*$D$244*$D$250)*$R$5/$R$6</f>
        <v>0</v>
      </c>
      <c r="L133" s="218">
        <f t="shared" si="84"/>
        <v>0</v>
      </c>
      <c r="M133" s="247">
        <f t="shared" si="85"/>
        <v>0</v>
      </c>
      <c r="N133" s="247">
        <f t="shared" si="86"/>
        <v>0</v>
      </c>
      <c r="O133" s="247">
        <f t="shared" si="87"/>
        <v>0</v>
      </c>
    </row>
    <row r="134" spans="1:20" ht="12.95">
      <c r="A134" s="236" t="s">
        <v>389</v>
      </c>
      <c r="B134" s="238">
        <f t="shared" ref="B134:O134" si="88">SUM(B128:B133)</f>
        <v>0</v>
      </c>
      <c r="C134" s="238">
        <f t="shared" si="88"/>
        <v>0</v>
      </c>
      <c r="D134" s="238">
        <f t="shared" si="88"/>
        <v>0</v>
      </c>
      <c r="E134" s="238">
        <f t="shared" si="88"/>
        <v>0</v>
      </c>
      <c r="F134" s="245">
        <f>SUM(F128:F133)</f>
        <v>0</v>
      </c>
      <c r="G134" s="238">
        <f t="shared" si="88"/>
        <v>0</v>
      </c>
      <c r="H134" s="238">
        <f t="shared" si="88"/>
        <v>0</v>
      </c>
      <c r="I134" s="238">
        <f t="shared" si="88"/>
        <v>0</v>
      </c>
      <c r="J134" s="238">
        <f t="shared" si="88"/>
        <v>0</v>
      </c>
      <c r="K134" s="238">
        <f t="shared" si="88"/>
        <v>0</v>
      </c>
      <c r="L134" s="245">
        <f>SUM(L128:L133)</f>
        <v>0</v>
      </c>
      <c r="M134" s="238">
        <f t="shared" si="88"/>
        <v>0</v>
      </c>
      <c r="N134" s="238">
        <f t="shared" si="88"/>
        <v>0</v>
      </c>
      <c r="O134" s="238">
        <f t="shared" si="88"/>
        <v>0</v>
      </c>
    </row>
    <row r="136" spans="1:20" ht="12.95">
      <c r="A136" s="207"/>
      <c r="B136" s="240" t="str">
        <f>B42</f>
        <v>0 år</v>
      </c>
      <c r="C136" s="240" t="str">
        <f t="shared" ref="C136:O136" si="89">C42</f>
        <v>1 år</v>
      </c>
      <c r="D136" s="240" t="str">
        <f t="shared" si="89"/>
        <v>2 år</v>
      </c>
      <c r="E136" s="240" t="str">
        <f t="shared" si="89"/>
        <v>Endringer</v>
      </c>
      <c r="F136" s="240" t="str">
        <f t="shared" si="89"/>
        <v>Sum</v>
      </c>
      <c r="G136" s="240" t="str">
        <f t="shared" si="89"/>
        <v>3 år</v>
      </c>
      <c r="H136" s="240" t="str">
        <f t="shared" si="89"/>
        <v>4 år</v>
      </c>
      <c r="I136" s="240" t="str">
        <f t="shared" si="89"/>
        <v>5 år</v>
      </c>
      <c r="J136" s="240" t="str">
        <f t="shared" si="89"/>
        <v>6 år</v>
      </c>
      <c r="K136" s="240" t="str">
        <f t="shared" si="89"/>
        <v>Endringer</v>
      </c>
      <c r="L136" s="240" t="str">
        <f t="shared" si="89"/>
        <v>Sum</v>
      </c>
      <c r="M136" s="240" t="str">
        <f t="shared" si="89"/>
        <v>Tellestart</v>
      </c>
      <c r="N136" s="240" t="str">
        <f t="shared" si="89"/>
        <v>Endringer</v>
      </c>
      <c r="O136" s="240" t="str">
        <f t="shared" si="89"/>
        <v>Totalsum</v>
      </c>
    </row>
    <row r="137" spans="1:20">
      <c r="A137" s="248" t="s">
        <v>444</v>
      </c>
      <c r="B137" s="249">
        <f t="shared" ref="B137:K137" si="90">B114</f>
        <v>0</v>
      </c>
      <c r="C137" s="249">
        <f t="shared" si="90"/>
        <v>0</v>
      </c>
      <c r="D137" s="249">
        <f t="shared" si="90"/>
        <v>0</v>
      </c>
      <c r="E137" s="249">
        <f t="shared" si="90"/>
        <v>0</v>
      </c>
      <c r="F137" s="250">
        <f t="shared" si="90"/>
        <v>0</v>
      </c>
      <c r="G137" s="249">
        <f t="shared" si="90"/>
        <v>0</v>
      </c>
      <c r="H137" s="249">
        <f t="shared" si="90"/>
        <v>0</v>
      </c>
      <c r="I137" s="249">
        <f t="shared" si="90"/>
        <v>0</v>
      </c>
      <c r="J137" s="249">
        <f t="shared" si="90"/>
        <v>0</v>
      </c>
      <c r="K137" s="249">
        <f t="shared" si="90"/>
        <v>0</v>
      </c>
      <c r="L137" s="250">
        <f>L114</f>
        <v>0</v>
      </c>
      <c r="M137" s="249">
        <f>M114</f>
        <v>0</v>
      </c>
      <c r="N137" s="249">
        <f>N114</f>
        <v>0</v>
      </c>
      <c r="O137" s="249">
        <f>O114</f>
        <v>0</v>
      </c>
    </row>
    <row r="138" spans="1:20">
      <c r="A138" s="248" t="s">
        <v>445</v>
      </c>
      <c r="B138" s="249">
        <f t="shared" ref="B138:O138" si="91">B134</f>
        <v>0</v>
      </c>
      <c r="C138" s="249">
        <f t="shared" si="91"/>
        <v>0</v>
      </c>
      <c r="D138" s="249">
        <f t="shared" si="91"/>
        <v>0</v>
      </c>
      <c r="E138" s="249">
        <f t="shared" si="91"/>
        <v>0</v>
      </c>
      <c r="F138" s="250">
        <f t="shared" si="91"/>
        <v>0</v>
      </c>
      <c r="G138" s="249">
        <f t="shared" si="91"/>
        <v>0</v>
      </c>
      <c r="H138" s="249">
        <f t="shared" si="91"/>
        <v>0</v>
      </c>
      <c r="I138" s="249">
        <f t="shared" si="91"/>
        <v>0</v>
      </c>
      <c r="J138" s="249">
        <f t="shared" si="91"/>
        <v>0</v>
      </c>
      <c r="K138" s="249">
        <f t="shared" si="91"/>
        <v>0</v>
      </c>
      <c r="L138" s="250">
        <f t="shared" si="91"/>
        <v>0</v>
      </c>
      <c r="M138" s="249">
        <f t="shared" si="91"/>
        <v>0</v>
      </c>
      <c r="N138" s="249">
        <f t="shared" si="91"/>
        <v>0</v>
      </c>
      <c r="O138" s="249">
        <f t="shared" si="91"/>
        <v>0</v>
      </c>
    </row>
    <row r="139" spans="1:20" ht="12.95">
      <c r="A139" s="248" t="s">
        <v>446</v>
      </c>
      <c r="B139" s="251">
        <f t="shared" ref="B139:O139" si="92">SUM(B137:B138)</f>
        <v>0</v>
      </c>
      <c r="C139" s="251">
        <f t="shared" si="92"/>
        <v>0</v>
      </c>
      <c r="D139" s="251">
        <f t="shared" si="92"/>
        <v>0</v>
      </c>
      <c r="E139" s="251">
        <f t="shared" si="92"/>
        <v>0</v>
      </c>
      <c r="F139" s="252">
        <f>SUM(F137:F138)</f>
        <v>0</v>
      </c>
      <c r="G139" s="251">
        <f t="shared" si="92"/>
        <v>0</v>
      </c>
      <c r="H139" s="251">
        <f t="shared" si="92"/>
        <v>0</v>
      </c>
      <c r="I139" s="251">
        <f t="shared" si="92"/>
        <v>0</v>
      </c>
      <c r="J139" s="251">
        <f t="shared" si="92"/>
        <v>0</v>
      </c>
      <c r="K139" s="251">
        <f t="shared" si="92"/>
        <v>0</v>
      </c>
      <c r="L139" s="252">
        <f>SUM(L137:L138)</f>
        <v>0</v>
      </c>
      <c r="M139" s="251">
        <f t="shared" si="92"/>
        <v>0</v>
      </c>
      <c r="N139" s="251">
        <f t="shared" si="92"/>
        <v>0</v>
      </c>
      <c r="O139" s="251">
        <f t="shared" si="92"/>
        <v>0</v>
      </c>
    </row>
    <row r="142" spans="1:20" ht="20.100000000000001">
      <c r="A142" s="204" t="s">
        <v>98</v>
      </c>
    </row>
    <row r="143" spans="1:20" ht="12.95">
      <c r="A143" s="206" t="s">
        <v>384</v>
      </c>
    </row>
    <row r="144" spans="1:20" ht="12.95">
      <c r="A144" s="207"/>
      <c r="B144" s="240" t="str">
        <f>B3</f>
        <v>0 år (2024)</v>
      </c>
      <c r="C144" s="240" t="str">
        <f t="shared" ref="C144:O144" si="93">C3</f>
        <v>1 år (2023)</v>
      </c>
      <c r="D144" s="240" t="str">
        <f t="shared" si="93"/>
        <v>2 år (2022)</v>
      </c>
      <c r="E144" s="240" t="str">
        <f t="shared" si="93"/>
        <v>Endringer</v>
      </c>
      <c r="F144" s="240" t="str">
        <f t="shared" si="93"/>
        <v>Sum</v>
      </c>
      <c r="G144" s="240" t="str">
        <f t="shared" si="93"/>
        <v>3 år (2021)</v>
      </c>
      <c r="H144" s="240" t="str">
        <f t="shared" si="93"/>
        <v>4 år (2020)</v>
      </c>
      <c r="I144" s="240" t="str">
        <f t="shared" si="93"/>
        <v>5 år (2019)</v>
      </c>
      <c r="J144" s="240" t="str">
        <f t="shared" si="93"/>
        <v>6 år (2018)</v>
      </c>
      <c r="K144" s="240" t="str">
        <f t="shared" si="93"/>
        <v>Endringer</v>
      </c>
      <c r="L144" s="240" t="str">
        <f t="shared" si="93"/>
        <v>Sum</v>
      </c>
      <c r="M144" s="240" t="str">
        <f t="shared" si="93"/>
        <v>Pr 1/1-2025</v>
      </c>
      <c r="N144" s="240" t="str">
        <f t="shared" si="93"/>
        <v>Endringer</v>
      </c>
      <c r="O144" s="240" t="str">
        <f t="shared" si="93"/>
        <v>Totalsum</v>
      </c>
      <c r="T144" s="211" t="str">
        <f>T3</f>
        <v>Budsjett 2020</v>
      </c>
    </row>
    <row r="145" spans="1:23" ht="14.45">
      <c r="A145" s="212" t="s">
        <v>398</v>
      </c>
      <c r="B145" s="213"/>
      <c r="C145" s="213"/>
      <c r="D145" s="213"/>
      <c r="E145" s="214"/>
      <c r="F145" s="215">
        <f t="shared" ref="F145:F150" si="94">SUM(B145:E145)</f>
        <v>0</v>
      </c>
      <c r="G145" s="216"/>
      <c r="H145" s="216"/>
      <c r="I145" s="216"/>
      <c r="J145" s="216"/>
      <c r="K145" s="217"/>
      <c r="L145" s="218">
        <f t="shared" ref="L145:L150" si="95">SUM(G145:K145)</f>
        <v>0</v>
      </c>
      <c r="M145" s="219">
        <f t="shared" ref="M145:M150" si="96">SUM(B145:D145,G145:J145)</f>
        <v>0</v>
      </c>
      <c r="N145" s="220">
        <f t="shared" ref="N145:N150" si="97">SUM(E145,K145)</f>
        <v>0</v>
      </c>
      <c r="O145" s="220">
        <f t="shared" ref="O145:O150" si="98">SUM(M145:N145)</f>
        <v>0</v>
      </c>
      <c r="T145" s="206" t="str">
        <f>T4</f>
        <v>Oppr. (15/12-2019 - telling)</v>
      </c>
      <c r="U145" s="206"/>
      <c r="V145" s="206"/>
    </row>
    <row r="146" spans="1:23" ht="14.45">
      <c r="A146" s="212" t="s">
        <v>401</v>
      </c>
      <c r="B146" s="213"/>
      <c r="C146" s="213"/>
      <c r="D146" s="213"/>
      <c r="E146" s="214"/>
      <c r="F146" s="215">
        <f t="shared" si="94"/>
        <v>0</v>
      </c>
      <c r="G146" s="216"/>
      <c r="H146" s="216"/>
      <c r="I146" s="216"/>
      <c r="J146" s="216"/>
      <c r="K146" s="217"/>
      <c r="L146" s="218">
        <f t="shared" si="95"/>
        <v>0</v>
      </c>
      <c r="M146" s="219">
        <f t="shared" si="96"/>
        <v>0</v>
      </c>
      <c r="N146" s="220">
        <f t="shared" si="97"/>
        <v>0</v>
      </c>
      <c r="O146" s="220">
        <f t="shared" si="98"/>
        <v>0</v>
      </c>
      <c r="T146" s="205" t="s">
        <v>403</v>
      </c>
      <c r="W146" s="224" t="e">
        <f>SUM(B161:D161)*$R$6/$R$4*#REF!/#REF!</f>
        <v>#REF!</v>
      </c>
    </row>
    <row r="147" spans="1:23" ht="14.45">
      <c r="A147" s="212" t="s">
        <v>404</v>
      </c>
      <c r="B147" s="213"/>
      <c r="C147" s="213"/>
      <c r="D147" s="213"/>
      <c r="E147" s="214"/>
      <c r="F147" s="215">
        <f t="shared" si="94"/>
        <v>0</v>
      </c>
      <c r="G147" s="216"/>
      <c r="H147" s="216"/>
      <c r="I147" s="216"/>
      <c r="J147" s="216"/>
      <c r="K147" s="217"/>
      <c r="L147" s="218">
        <f t="shared" si="95"/>
        <v>0</v>
      </c>
      <c r="M147" s="219">
        <f t="shared" si="96"/>
        <v>0</v>
      </c>
      <c r="N147" s="220">
        <f t="shared" si="97"/>
        <v>0</v>
      </c>
      <c r="O147" s="220">
        <f t="shared" si="98"/>
        <v>0</v>
      </c>
      <c r="T147" s="205" t="s">
        <v>406</v>
      </c>
      <c r="W147" s="227" t="e">
        <f>SUM(G161:J161)*$R$6/$R$4*#REF!/#REF!</f>
        <v>#REF!</v>
      </c>
    </row>
    <row r="148" spans="1:23" ht="14.45">
      <c r="A148" s="212" t="s">
        <v>407</v>
      </c>
      <c r="B148" s="213"/>
      <c r="C148" s="213"/>
      <c r="D148" s="213"/>
      <c r="E148" s="214"/>
      <c r="F148" s="215">
        <f t="shared" si="94"/>
        <v>0</v>
      </c>
      <c r="G148" s="216"/>
      <c r="H148" s="216"/>
      <c r="I148" s="216"/>
      <c r="J148" s="216"/>
      <c r="K148" s="217"/>
      <c r="L148" s="218">
        <f t="shared" si="95"/>
        <v>0</v>
      </c>
      <c r="M148" s="219">
        <f t="shared" si="96"/>
        <v>0</v>
      </c>
      <c r="N148" s="220">
        <f t="shared" si="97"/>
        <v>0</v>
      </c>
      <c r="O148" s="220">
        <f t="shared" si="98"/>
        <v>0</v>
      </c>
      <c r="T148" s="228" t="s">
        <v>408</v>
      </c>
      <c r="W148" s="224" t="e">
        <f>ROUND(SUM(W146:W147),-3)</f>
        <v>#REF!</v>
      </c>
    </row>
    <row r="149" spans="1:23" ht="14.45">
      <c r="A149" s="229" t="s">
        <v>409</v>
      </c>
      <c r="B149" s="230"/>
      <c r="C149" s="230"/>
      <c r="D149" s="230"/>
      <c r="E149" s="214"/>
      <c r="F149" s="215">
        <f t="shared" si="94"/>
        <v>0</v>
      </c>
      <c r="G149" s="231">
        <v>1</v>
      </c>
      <c r="H149" s="231"/>
      <c r="I149" s="231"/>
      <c r="J149" s="231"/>
      <c r="K149" s="256"/>
      <c r="L149" s="218">
        <f t="shared" si="95"/>
        <v>1</v>
      </c>
      <c r="M149" s="219">
        <f t="shared" si="96"/>
        <v>1</v>
      </c>
      <c r="N149" s="220">
        <f t="shared" si="97"/>
        <v>0</v>
      </c>
      <c r="O149" s="220">
        <f t="shared" si="98"/>
        <v>1</v>
      </c>
      <c r="T149" s="232" t="str">
        <f>T8</f>
        <v>Endr. (tom. x/xx-2020 telling)</v>
      </c>
      <c r="U149" s="232"/>
      <c r="V149" s="232"/>
      <c r="W149" s="233"/>
    </row>
    <row r="150" spans="1:23" ht="14.45">
      <c r="A150" s="229" t="s">
        <v>412</v>
      </c>
      <c r="B150" s="230">
        <v>2</v>
      </c>
      <c r="C150" s="230">
        <v>8</v>
      </c>
      <c r="D150" s="230">
        <v>7</v>
      </c>
      <c r="E150" s="222">
        <f>+(1*4/$R$4)</f>
        <v>0.5714285714285714</v>
      </c>
      <c r="F150" s="215">
        <f t="shared" si="94"/>
        <v>17.571428571428573</v>
      </c>
      <c r="G150" s="231">
        <v>16</v>
      </c>
      <c r="H150" s="231">
        <v>16</v>
      </c>
      <c r="I150" s="231">
        <v>16</v>
      </c>
      <c r="J150" s="231"/>
      <c r="K150" s="223">
        <f>-(1*4/$R$4)</f>
        <v>-0.5714285714285714</v>
      </c>
      <c r="L150" s="218">
        <f t="shared" si="95"/>
        <v>47.428571428571431</v>
      </c>
      <c r="M150" s="219">
        <f t="shared" si="96"/>
        <v>65</v>
      </c>
      <c r="N150" s="220">
        <f t="shared" si="97"/>
        <v>0</v>
      </c>
      <c r="O150" s="220">
        <f t="shared" si="98"/>
        <v>65</v>
      </c>
      <c r="T150" s="205" t="s">
        <v>403</v>
      </c>
      <c r="W150" s="224" t="e">
        <f>SUM(F186)*#REF!/#REF!-W146</f>
        <v>#REF!</v>
      </c>
    </row>
    <row r="151" spans="1:23" ht="12.95">
      <c r="A151" s="236" t="s">
        <v>389</v>
      </c>
      <c r="B151" s="237">
        <f>SUM(B145:B150)</f>
        <v>2</v>
      </c>
      <c r="C151" s="237">
        <f t="shared" ref="C151:O151" si="99">SUM(C145:C150)</f>
        <v>8</v>
      </c>
      <c r="D151" s="237">
        <f t="shared" si="99"/>
        <v>7</v>
      </c>
      <c r="E151" s="238">
        <f t="shared" si="99"/>
        <v>0.5714285714285714</v>
      </c>
      <c r="F151" s="238">
        <f t="shared" si="99"/>
        <v>17.571428571428573</v>
      </c>
      <c r="G151" s="237">
        <f t="shared" si="99"/>
        <v>17</v>
      </c>
      <c r="H151" s="237">
        <f t="shared" si="99"/>
        <v>16</v>
      </c>
      <c r="I151" s="237">
        <f t="shared" si="99"/>
        <v>16</v>
      </c>
      <c r="J151" s="237">
        <f t="shared" si="99"/>
        <v>0</v>
      </c>
      <c r="K151" s="238">
        <f>SUM(K145:K150)</f>
        <v>-0.5714285714285714</v>
      </c>
      <c r="L151" s="238">
        <f t="shared" si="99"/>
        <v>48.428571428571431</v>
      </c>
      <c r="M151" s="237">
        <f t="shared" si="99"/>
        <v>66</v>
      </c>
      <c r="N151" s="238">
        <f t="shared" si="99"/>
        <v>0</v>
      </c>
      <c r="O151" s="238">
        <f t="shared" si="99"/>
        <v>66</v>
      </c>
      <c r="T151" s="205" t="s">
        <v>406</v>
      </c>
      <c r="W151" s="227" t="e">
        <f>SUM(L186)*#REF!/#REF!-W147</f>
        <v>#REF!</v>
      </c>
    </row>
    <row r="152" spans="1:23">
      <c r="T152" s="228" t="s">
        <v>408</v>
      </c>
      <c r="W152" s="224" t="e">
        <f>ROUND(SUM(W150:W151),-3)</f>
        <v>#REF!</v>
      </c>
    </row>
    <row r="153" spans="1:23" ht="12.95">
      <c r="A153" s="206" t="s">
        <v>416</v>
      </c>
      <c r="T153" s="206" t="s">
        <v>417</v>
      </c>
    </row>
    <row r="154" spans="1:23" ht="12.95">
      <c r="A154" s="207"/>
      <c r="B154" s="240" t="str">
        <f>B13</f>
        <v>0 år (2024)</v>
      </c>
      <c r="C154" s="240" t="str">
        <f t="shared" ref="C154:O154" si="100">C13</f>
        <v>1 år (2023)</v>
      </c>
      <c r="D154" s="240" t="str">
        <f t="shared" si="100"/>
        <v>2 år (2022)</v>
      </c>
      <c r="E154" s="240" t="str">
        <f t="shared" si="100"/>
        <v>Endringer</v>
      </c>
      <c r="F154" s="240" t="str">
        <f t="shared" si="100"/>
        <v>Sum</v>
      </c>
      <c r="G154" s="240" t="str">
        <f t="shared" si="100"/>
        <v>3 år (2021)</v>
      </c>
      <c r="H154" s="240" t="str">
        <f t="shared" si="100"/>
        <v>4 år (2020)</v>
      </c>
      <c r="I154" s="240" t="str">
        <f t="shared" si="100"/>
        <v>5 år (2019)</v>
      </c>
      <c r="J154" s="240" t="str">
        <f t="shared" si="100"/>
        <v>6 år (2018)</v>
      </c>
      <c r="K154" s="240" t="str">
        <f t="shared" si="100"/>
        <v>Endringer</v>
      </c>
      <c r="L154" s="240" t="str">
        <f t="shared" si="100"/>
        <v>Sum</v>
      </c>
      <c r="M154" s="240" t="str">
        <f t="shared" si="100"/>
        <v>Pr 1/1-2025</v>
      </c>
      <c r="N154" s="240" t="str">
        <f t="shared" si="100"/>
        <v>Endringer</v>
      </c>
      <c r="O154" s="240" t="str">
        <f t="shared" si="100"/>
        <v>Totalsum</v>
      </c>
      <c r="T154" s="228" t="s">
        <v>447</v>
      </c>
      <c r="W154" s="224" t="e">
        <f>SUM(W148,W152)</f>
        <v>#REF!</v>
      </c>
    </row>
    <row r="155" spans="1:23" ht="14.45">
      <c r="A155" s="212" t="s">
        <v>398</v>
      </c>
      <c r="B155" s="242">
        <f>SUM(B145*$B$243*$B$244*$B$245)*$R$4/$R$6</f>
        <v>0</v>
      </c>
      <c r="C155" s="242">
        <f>SUM(C145*$B$243*$B$244*$B$245)*$R$4/$R$6</f>
        <v>0</v>
      </c>
      <c r="D155" s="242">
        <f>SUM(D145*$B$243*$B$244*$B$245)*$R$4/$R$6</f>
        <v>0</v>
      </c>
      <c r="E155" s="242">
        <f>SUM(E145*$B$243*$B$244*$B$245)*$R$4/$R$6</f>
        <v>0</v>
      </c>
      <c r="F155" s="215">
        <f t="shared" ref="F155:F160" si="101">SUM(B155:E155)</f>
        <v>0</v>
      </c>
      <c r="G155" s="217">
        <f>SUM(G145*$D$243*$D$244*$D$245)*$R$4/$R$6</f>
        <v>0</v>
      </c>
      <c r="H155" s="217">
        <f>SUM(H145*$D$243*$D$244*$D$245)*$R$4/$R$6</f>
        <v>0</v>
      </c>
      <c r="I155" s="217">
        <f>SUM(I145*$D$243*$D$244*$D$245)*$R$4/$R$6</f>
        <v>0</v>
      </c>
      <c r="J155" s="217">
        <f>SUM(J145*$D$243*$D$244*$D$245)*$R$4/$R$6</f>
        <v>0</v>
      </c>
      <c r="K155" s="217">
        <f>SUM(K145*$D$243*$D$244*$D$245)*$R$4/$R$6</f>
        <v>0</v>
      </c>
      <c r="L155" s="218">
        <f t="shared" ref="L155:L160" si="102">SUM(G155:K155)</f>
        <v>0</v>
      </c>
      <c r="M155" s="220">
        <f t="shared" ref="M155:M160" si="103">SUM(B155:D155,G155:J155)</f>
        <v>0</v>
      </c>
      <c r="N155" s="220">
        <f t="shared" ref="N155:N160" si="104">SUM(E155,K155)</f>
        <v>0</v>
      </c>
      <c r="O155" s="220">
        <f t="shared" ref="O155:O160" si="105">SUM(M155:N155)</f>
        <v>0</v>
      </c>
      <c r="T155" s="205">
        <f>T108</f>
        <v>0</v>
      </c>
      <c r="W155" s="243">
        <v>4847000</v>
      </c>
    </row>
    <row r="156" spans="1:23" ht="14.45">
      <c r="A156" s="212" t="s">
        <v>401</v>
      </c>
      <c r="B156" s="242">
        <f>SUM(B146*$B$243*$B$244*$B$246)*$R$4/$R$6</f>
        <v>0</v>
      </c>
      <c r="C156" s="242">
        <f>SUM(C146*$B$243*$B$244*$B$246)*$R$4/$R$6</f>
        <v>0</v>
      </c>
      <c r="D156" s="242">
        <f>SUM(D146*$B$243*$B$244*$B$246)*$R$4/$R$6</f>
        <v>0</v>
      </c>
      <c r="E156" s="242">
        <f>SUM(E146*$B$243*$B$244*$B$246)*$R$4/$R$6</f>
        <v>0</v>
      </c>
      <c r="F156" s="215">
        <f t="shared" si="101"/>
        <v>0</v>
      </c>
      <c r="G156" s="217">
        <f>SUM(G146*$D$243*$D$244*$D$246)*$R$4/$R$6</f>
        <v>0</v>
      </c>
      <c r="H156" s="217">
        <f>SUM(H146*$D$243*$D$244*$D$246)*$R$4/$R$6</f>
        <v>0</v>
      </c>
      <c r="I156" s="217">
        <f>SUM(I146*$D$243*$D$244*$D$246)*$R$4/$R$6</f>
        <v>0</v>
      </c>
      <c r="J156" s="217">
        <f>SUM(J146*$D$243*$D$244*$D$246)*$R$4/$R$6</f>
        <v>0</v>
      </c>
      <c r="K156" s="217">
        <f>SUM(K146*$D$243*$D$244*$D$246)*$R$4/$R$6</f>
        <v>0</v>
      </c>
      <c r="L156" s="218">
        <f t="shared" si="102"/>
        <v>0</v>
      </c>
      <c r="M156" s="220">
        <f t="shared" si="103"/>
        <v>0</v>
      </c>
      <c r="N156" s="220">
        <f t="shared" si="104"/>
        <v>0</v>
      </c>
      <c r="O156" s="220">
        <f t="shared" si="105"/>
        <v>0</v>
      </c>
      <c r="T156" s="205" t="s">
        <v>448</v>
      </c>
      <c r="W156" s="255" t="e">
        <f>SUM(W154-W155)</f>
        <v>#REF!</v>
      </c>
    </row>
    <row r="157" spans="1:23" ht="14.45">
      <c r="A157" s="212" t="s">
        <v>404</v>
      </c>
      <c r="B157" s="242">
        <f>SUM(B147*$B$243*$B$244*$B$247)*$R$4/$R$6</f>
        <v>0</v>
      </c>
      <c r="C157" s="242">
        <f>SUM(C147*$B$243*$B$244*$B$247)*$R$4/$R$6</f>
        <v>0</v>
      </c>
      <c r="D157" s="242">
        <f>SUM(D147*$B$243*$B$244*$B$247)*$R$4/$R$6</f>
        <v>0</v>
      </c>
      <c r="E157" s="242">
        <f>SUM(E147*$B$243*$B$244*$B$247)*$R$4/$R$6</f>
        <v>0</v>
      </c>
      <c r="F157" s="215">
        <f t="shared" si="101"/>
        <v>0</v>
      </c>
      <c r="G157" s="217">
        <f>SUM(G147*$D$243*$D$244*$D$247)*$R$4/$R$6</f>
        <v>0</v>
      </c>
      <c r="H157" s="217">
        <f>SUM(H147*$D$243*$D$244*$D$247)*$R$4/$R$6</f>
        <v>0</v>
      </c>
      <c r="I157" s="217">
        <f>SUM(I147*$D$243*$D$244*$D$247)*$R$4/$R$6</f>
        <v>0</v>
      </c>
      <c r="J157" s="217">
        <f>SUM(J147*$D$243*$D$244*$D$247)*$R$4/$R$6</f>
        <v>0</v>
      </c>
      <c r="K157" s="217">
        <f>SUM(K147*$D$243*$D$244*$D$247)*$R$4/$R$6</f>
        <v>0</v>
      </c>
      <c r="L157" s="218">
        <f t="shared" si="102"/>
        <v>0</v>
      </c>
      <c r="M157" s="220">
        <f t="shared" si="103"/>
        <v>0</v>
      </c>
      <c r="N157" s="220">
        <f t="shared" si="104"/>
        <v>0</v>
      </c>
      <c r="O157" s="220">
        <f t="shared" si="105"/>
        <v>0</v>
      </c>
      <c r="T157" s="228"/>
    </row>
    <row r="158" spans="1:23" ht="14.45">
      <c r="A158" s="212" t="s">
        <v>407</v>
      </c>
      <c r="B158" s="242">
        <f>SUM(B148*$B$243*$B$244*$B$248)*$R$4/$R$6</f>
        <v>0</v>
      </c>
      <c r="C158" s="242">
        <f>SUM(C148*$B$243*$B$244*$B$248)*$R$4/$R$6</f>
        <v>0</v>
      </c>
      <c r="D158" s="242">
        <f>SUM(D148*$B$243*$B$244*$B$248)*$R$4/$R$6</f>
        <v>0</v>
      </c>
      <c r="E158" s="242">
        <f>SUM(E148*$B$243*$B$244*$B$248)*$R$4/$R$6</f>
        <v>0</v>
      </c>
      <c r="F158" s="215">
        <f t="shared" si="101"/>
        <v>0</v>
      </c>
      <c r="G158" s="217">
        <f>SUM(G148*$D$243*$D$244*$D$248)*$R$4/$R$6</f>
        <v>0</v>
      </c>
      <c r="H158" s="217">
        <f>SUM(H148*$D$243*$D$244*$D$248)*$R$4/$R$6</f>
        <v>0</v>
      </c>
      <c r="I158" s="217">
        <f>SUM(I148*$D$243*$D$244*$D$248)*$R$4/$R$6</f>
        <v>0</v>
      </c>
      <c r="J158" s="217">
        <f>SUM(J148*$D$243*$D$244*$D$248)*$R$4/$R$6</f>
        <v>0</v>
      </c>
      <c r="K158" s="217">
        <f>SUM(K148*$D$243*$D$244*$D$248)*$R$4/$R$6</f>
        <v>0</v>
      </c>
      <c r="L158" s="218">
        <f t="shared" si="102"/>
        <v>0</v>
      </c>
      <c r="M158" s="220">
        <f t="shared" si="103"/>
        <v>0</v>
      </c>
      <c r="N158" s="220">
        <f t="shared" si="104"/>
        <v>0</v>
      </c>
      <c r="O158" s="220">
        <f t="shared" si="105"/>
        <v>0</v>
      </c>
    </row>
    <row r="159" spans="1:23" ht="14.45">
      <c r="A159" s="229" t="s">
        <v>409</v>
      </c>
      <c r="B159" s="242">
        <f>SUM(B149*$B$243*$B$244*$B$249)*$R$4/$R$6</f>
        <v>0</v>
      </c>
      <c r="C159" s="242">
        <f>SUM(C149*$B$243*$B$244*$B$249)*$R$4/$R$6</f>
        <v>0</v>
      </c>
      <c r="D159" s="242">
        <f>SUM(D149*$B$243*$B$244*$B$249)*$R$4/$R$6</f>
        <v>0</v>
      </c>
      <c r="E159" s="242">
        <f>SUM(E149*$B$243*$B$244*$B$249)*$R$4/$R$6</f>
        <v>0</v>
      </c>
      <c r="F159" s="215">
        <f t="shared" si="101"/>
        <v>0</v>
      </c>
      <c r="G159" s="217">
        <f>SUM(G149*$D$243*$D$244*$D$249)*$R$4/$R$6</f>
        <v>1036</v>
      </c>
      <c r="H159" s="217">
        <f>SUM(H149*$D$243*$D$244*$D$249)*$R$4/$R$6</f>
        <v>0</v>
      </c>
      <c r="I159" s="217">
        <f>SUM(I149*$D$243*$D$244*$D$249)*$R$4/$R$6</f>
        <v>0</v>
      </c>
      <c r="J159" s="217">
        <f>SUM(J149*$D$243*$D$244*$D$249)*$R$4/$R$6</f>
        <v>0</v>
      </c>
      <c r="K159" s="217">
        <f>SUM(K149*$D$243*$D$244*$D$249)*$R$4/$R$6</f>
        <v>0</v>
      </c>
      <c r="L159" s="218">
        <f t="shared" si="102"/>
        <v>1036</v>
      </c>
      <c r="M159" s="220">
        <f t="shared" si="103"/>
        <v>1036</v>
      </c>
      <c r="N159" s="220">
        <f t="shared" si="104"/>
        <v>0</v>
      </c>
      <c r="O159" s="220">
        <f t="shared" si="105"/>
        <v>1036</v>
      </c>
      <c r="T159" s="228"/>
    </row>
    <row r="160" spans="1:23" ht="14.45">
      <c r="A160" s="229" t="s">
        <v>412</v>
      </c>
      <c r="B160" s="242">
        <f>SUM(B150*$B$243*$B$244*$B$250)*$R$4/$R$6</f>
        <v>2520</v>
      </c>
      <c r="C160" s="242">
        <f>SUM(C150*$B$243*$B$244*$B$250)*$R$4/$R$6</f>
        <v>10080</v>
      </c>
      <c r="D160" s="242">
        <f>SUM(D150*$B$243*$B$244*$B$250)*$R$4/$R$6</f>
        <v>8820</v>
      </c>
      <c r="E160" s="242">
        <f>SUM(E150*$B$243*$B$244*$B$250)*$R$4/$R$6</f>
        <v>720</v>
      </c>
      <c r="F160" s="215">
        <f t="shared" si="101"/>
        <v>22140</v>
      </c>
      <c r="G160" s="217">
        <f>SUM(G150*$D$243*$D$244*$D$250)*$R$4/$R$6</f>
        <v>20160</v>
      </c>
      <c r="H160" s="217">
        <f>SUM(H150*$D$243*$D$244*$D$250)*$R$4/$R$6</f>
        <v>20160</v>
      </c>
      <c r="I160" s="217">
        <f>SUM(I150*$D$243*$D$244*$D$250)*$R$4/$R$6</f>
        <v>20160</v>
      </c>
      <c r="J160" s="217">
        <f>SUM(J150*$D$243*$D$244*$D$250)*$R$4/$R$6</f>
        <v>0</v>
      </c>
      <c r="K160" s="217">
        <f>SUM(K150*$D$243*$D$244*$D$250)*$R$4/$R$6</f>
        <v>-720</v>
      </c>
      <c r="L160" s="218">
        <f t="shared" si="102"/>
        <v>59760</v>
      </c>
      <c r="M160" s="220">
        <f t="shared" si="103"/>
        <v>81900</v>
      </c>
      <c r="N160" s="220">
        <f t="shared" si="104"/>
        <v>0</v>
      </c>
      <c r="O160" s="220">
        <f t="shared" si="105"/>
        <v>81900</v>
      </c>
    </row>
    <row r="161" spans="1:23" ht="12.95">
      <c r="A161" s="236" t="s">
        <v>389</v>
      </c>
      <c r="B161" s="238">
        <f t="shared" ref="B161:O161" si="106">SUM(B155:B160)</f>
        <v>2520</v>
      </c>
      <c r="C161" s="238">
        <f t="shared" si="106"/>
        <v>10080</v>
      </c>
      <c r="D161" s="238">
        <f t="shared" si="106"/>
        <v>8820</v>
      </c>
      <c r="E161" s="238">
        <f t="shared" si="106"/>
        <v>720</v>
      </c>
      <c r="F161" s="245">
        <f>SUM(F155:F160)</f>
        <v>22140</v>
      </c>
      <c r="G161" s="238">
        <f t="shared" si="106"/>
        <v>21196</v>
      </c>
      <c r="H161" s="238">
        <f t="shared" si="106"/>
        <v>20160</v>
      </c>
      <c r="I161" s="238">
        <f t="shared" si="106"/>
        <v>20160</v>
      </c>
      <c r="J161" s="238">
        <f t="shared" si="106"/>
        <v>0</v>
      </c>
      <c r="K161" s="238">
        <f t="shared" si="106"/>
        <v>-720</v>
      </c>
      <c r="L161" s="245">
        <f>SUM(L155:L160)</f>
        <v>60796</v>
      </c>
      <c r="M161" s="238">
        <f t="shared" si="106"/>
        <v>82936</v>
      </c>
      <c r="N161" s="238">
        <f t="shared" si="106"/>
        <v>0</v>
      </c>
      <c r="O161" s="238">
        <f t="shared" si="106"/>
        <v>82936</v>
      </c>
    </row>
    <row r="162" spans="1:23">
      <c r="T162" s="257"/>
    </row>
    <row r="163" spans="1:23" ht="12.95">
      <c r="A163" s="206" t="s">
        <v>425</v>
      </c>
      <c r="C163" s="206"/>
      <c r="T163" s="257"/>
    </row>
    <row r="164" spans="1:23" ht="12.95">
      <c r="A164" s="207"/>
      <c r="B164" s="240" t="str">
        <f>B23</f>
        <v>0 år (2025)</v>
      </c>
      <c r="C164" s="240" t="str">
        <f t="shared" ref="C164:O164" si="107">C23</f>
        <v>1 år (2024)</v>
      </c>
      <c r="D164" s="240" t="str">
        <f t="shared" si="107"/>
        <v>2 år (2023)</v>
      </c>
      <c r="E164" s="240" t="str">
        <f t="shared" si="107"/>
        <v>Endringer</v>
      </c>
      <c r="F164" s="240" t="str">
        <f t="shared" si="107"/>
        <v>Sum</v>
      </c>
      <c r="G164" s="240" t="str">
        <f t="shared" si="107"/>
        <v>3 år (2022)</v>
      </c>
      <c r="H164" s="240" t="str">
        <f t="shared" si="107"/>
        <v>4 år (2021)</v>
      </c>
      <c r="I164" s="240" t="str">
        <f t="shared" si="107"/>
        <v>5 år (2020)</v>
      </c>
      <c r="J164" s="240" t="str">
        <f t="shared" si="107"/>
        <v>6 år (2019)</v>
      </c>
      <c r="K164" s="240" t="str">
        <f t="shared" si="107"/>
        <v>Endringer</v>
      </c>
      <c r="L164" s="240" t="str">
        <f t="shared" si="107"/>
        <v>Sum</v>
      </c>
      <c r="M164" s="240" t="str">
        <f t="shared" si="107"/>
        <v>Pr 1/8-2025</v>
      </c>
      <c r="N164" s="240" t="str">
        <f t="shared" si="107"/>
        <v>Endringer</v>
      </c>
      <c r="O164" s="240" t="str">
        <f t="shared" si="107"/>
        <v>Totalsum</v>
      </c>
      <c r="T164" s="257"/>
    </row>
    <row r="165" spans="1:23" ht="14.45">
      <c r="A165" s="212" t="s">
        <v>398</v>
      </c>
      <c r="B165" s="213"/>
      <c r="C165" s="213"/>
      <c r="D165" s="213"/>
      <c r="E165" s="242"/>
      <c r="F165" s="215">
        <f t="shared" ref="F165:F170" si="108">SUM(B165:E165)</f>
        <v>0</v>
      </c>
      <c r="G165" s="216"/>
      <c r="H165" s="216"/>
      <c r="I165" s="216"/>
      <c r="J165" s="216"/>
      <c r="K165" s="217"/>
      <c r="L165" s="218">
        <f t="shared" ref="L165:L170" si="109">SUM(G165:K165)</f>
        <v>0</v>
      </c>
      <c r="M165" s="246">
        <f t="shared" ref="M165:M170" si="110">SUM(B165:D165,G165:J165)</f>
        <v>0</v>
      </c>
      <c r="N165" s="247">
        <f t="shared" ref="N165:N170" si="111">SUM(E165,K165)</f>
        <v>0</v>
      </c>
      <c r="O165" s="247">
        <f t="shared" ref="O165:O170" si="112">SUM(M165:N165)</f>
        <v>0</v>
      </c>
      <c r="T165" s="257"/>
      <c r="U165" s="206"/>
      <c r="V165" s="206"/>
    </row>
    <row r="166" spans="1:23" ht="14.45">
      <c r="A166" s="212" t="s">
        <v>401</v>
      </c>
      <c r="B166" s="213"/>
      <c r="C166" s="213"/>
      <c r="D166" s="213"/>
      <c r="E166" s="242"/>
      <c r="F166" s="215">
        <f t="shared" si="108"/>
        <v>0</v>
      </c>
      <c r="G166" s="216"/>
      <c r="H166" s="216"/>
      <c r="I166" s="216"/>
      <c r="J166" s="216"/>
      <c r="K166" s="217"/>
      <c r="L166" s="218">
        <f t="shared" si="109"/>
        <v>0</v>
      </c>
      <c r="M166" s="246">
        <f t="shared" si="110"/>
        <v>0</v>
      </c>
      <c r="N166" s="247">
        <f t="shared" si="111"/>
        <v>0</v>
      </c>
      <c r="O166" s="247">
        <f t="shared" si="112"/>
        <v>0</v>
      </c>
      <c r="T166" s="257"/>
      <c r="W166" s="224"/>
    </row>
    <row r="167" spans="1:23" ht="14.45">
      <c r="A167" s="212" t="s">
        <v>404</v>
      </c>
      <c r="B167" s="213"/>
      <c r="C167" s="213"/>
      <c r="D167" s="213"/>
      <c r="E167" s="242"/>
      <c r="F167" s="215">
        <f t="shared" si="108"/>
        <v>0</v>
      </c>
      <c r="G167" s="216"/>
      <c r="H167" s="216"/>
      <c r="I167" s="216"/>
      <c r="J167" s="216"/>
      <c r="K167" s="217"/>
      <c r="L167" s="218">
        <f t="shared" si="109"/>
        <v>0</v>
      </c>
      <c r="M167" s="246">
        <f t="shared" si="110"/>
        <v>0</v>
      </c>
      <c r="N167" s="247">
        <f t="shared" si="111"/>
        <v>0</v>
      </c>
      <c r="O167" s="247">
        <f t="shared" si="112"/>
        <v>0</v>
      </c>
      <c r="W167" s="224"/>
    </row>
    <row r="168" spans="1:23" ht="14.45">
      <c r="A168" s="212" t="s">
        <v>407</v>
      </c>
      <c r="B168" s="213"/>
      <c r="C168" s="213"/>
      <c r="D168" s="213"/>
      <c r="E168" s="222"/>
      <c r="F168" s="215">
        <f t="shared" si="108"/>
        <v>0</v>
      </c>
      <c r="G168" s="216"/>
      <c r="H168" s="216"/>
      <c r="I168" s="216"/>
      <c r="J168" s="216"/>
      <c r="K168" s="217"/>
      <c r="L168" s="218">
        <f t="shared" si="109"/>
        <v>0</v>
      </c>
      <c r="M168" s="246">
        <f t="shared" si="110"/>
        <v>0</v>
      </c>
      <c r="N168" s="247">
        <f t="shared" si="111"/>
        <v>0</v>
      </c>
      <c r="O168" s="247">
        <f t="shared" si="112"/>
        <v>0</v>
      </c>
      <c r="T168" s="228"/>
      <c r="W168" s="224"/>
    </row>
    <row r="169" spans="1:23" ht="14.45">
      <c r="A169" s="229" t="s">
        <v>409</v>
      </c>
      <c r="B169" s="230"/>
      <c r="C169" s="230"/>
      <c r="D169" s="230"/>
      <c r="E169" s="222"/>
      <c r="F169" s="215">
        <f t="shared" si="108"/>
        <v>0</v>
      </c>
      <c r="G169" s="231">
        <v>1</v>
      </c>
      <c r="H169" s="231">
        <v>1</v>
      </c>
      <c r="I169" s="231"/>
      <c r="J169" s="231"/>
      <c r="K169" s="223">
        <f>-(1*4/$R$5)</f>
        <v>-0.8</v>
      </c>
      <c r="L169" s="218">
        <f t="shared" si="109"/>
        <v>1.2</v>
      </c>
      <c r="M169" s="246">
        <f t="shared" si="110"/>
        <v>2</v>
      </c>
      <c r="N169" s="247">
        <f t="shared" si="111"/>
        <v>-0.8</v>
      </c>
      <c r="O169" s="247">
        <f t="shared" si="112"/>
        <v>1.2</v>
      </c>
      <c r="T169" s="206"/>
      <c r="U169" s="206"/>
      <c r="V169" s="206"/>
    </row>
    <row r="170" spans="1:23" ht="14.45">
      <c r="A170" s="229" t="s">
        <v>412</v>
      </c>
      <c r="B170" s="230"/>
      <c r="C170" s="230">
        <v>6</v>
      </c>
      <c r="D170" s="230">
        <v>12</v>
      </c>
      <c r="E170" s="222">
        <f>-(1*4/$R$5)+(1*2/$R$5)</f>
        <v>-0.4</v>
      </c>
      <c r="F170" s="215">
        <f t="shared" si="108"/>
        <v>17.600000000000001</v>
      </c>
      <c r="G170" s="231">
        <v>9</v>
      </c>
      <c r="H170" s="231">
        <v>15</v>
      </c>
      <c r="I170" s="231">
        <v>13</v>
      </c>
      <c r="J170" s="231"/>
      <c r="K170" s="223">
        <f>(2*4/$R$5)</f>
        <v>1.6</v>
      </c>
      <c r="L170" s="218">
        <f t="shared" si="109"/>
        <v>38.6</v>
      </c>
      <c r="M170" s="246">
        <f t="shared" si="110"/>
        <v>55</v>
      </c>
      <c r="N170" s="247">
        <f t="shared" si="111"/>
        <v>1.2000000000000002</v>
      </c>
      <c r="O170" s="247">
        <f t="shared" si="112"/>
        <v>56.2</v>
      </c>
      <c r="W170" s="224"/>
    </row>
    <row r="171" spans="1:23" ht="12.95">
      <c r="A171" s="236" t="s">
        <v>389</v>
      </c>
      <c r="B171" s="237">
        <f>SUM(B165:B170)</f>
        <v>0</v>
      </c>
      <c r="C171" s="237">
        <f t="shared" ref="C171:O171" si="113">SUM(C165:C170)</f>
        <v>6</v>
      </c>
      <c r="D171" s="237">
        <f t="shared" si="113"/>
        <v>12</v>
      </c>
      <c r="E171" s="238">
        <f t="shared" si="113"/>
        <v>-0.4</v>
      </c>
      <c r="F171" s="238">
        <f t="shared" si="113"/>
        <v>17.600000000000001</v>
      </c>
      <c r="G171" s="237">
        <f t="shared" si="113"/>
        <v>10</v>
      </c>
      <c r="H171" s="237">
        <f t="shared" si="113"/>
        <v>16</v>
      </c>
      <c r="I171" s="237">
        <f t="shared" si="113"/>
        <v>13</v>
      </c>
      <c r="J171" s="237">
        <f t="shared" si="113"/>
        <v>0</v>
      </c>
      <c r="K171" s="238">
        <f>SUM(K165:K170)</f>
        <v>0.8</v>
      </c>
      <c r="L171" s="238">
        <f t="shared" si="113"/>
        <v>39.800000000000004</v>
      </c>
      <c r="M171" s="237">
        <f t="shared" si="113"/>
        <v>57</v>
      </c>
      <c r="N171" s="238">
        <f t="shared" si="113"/>
        <v>0.40000000000000013</v>
      </c>
      <c r="O171" s="238">
        <f t="shared" si="113"/>
        <v>57.400000000000006</v>
      </c>
      <c r="W171" s="224"/>
    </row>
    <row r="172" spans="1:23">
      <c r="T172" s="228"/>
      <c r="W172" s="224"/>
    </row>
    <row r="173" spans="1:23" ht="12.95">
      <c r="A173" s="206" t="s">
        <v>435</v>
      </c>
      <c r="C173" s="206"/>
      <c r="T173" s="206"/>
    </row>
    <row r="174" spans="1:23" ht="12.95">
      <c r="A174" s="207"/>
      <c r="B174" s="240" t="str">
        <f>B33</f>
        <v>0 år (2025)</v>
      </c>
      <c r="C174" s="240" t="str">
        <f t="shared" ref="C174:O174" si="114">C33</f>
        <v>1 år (2024)</v>
      </c>
      <c r="D174" s="240" t="str">
        <f t="shared" si="114"/>
        <v>2 år (2023)</v>
      </c>
      <c r="E174" s="240" t="str">
        <f t="shared" si="114"/>
        <v>Endringer</v>
      </c>
      <c r="F174" s="240" t="str">
        <f t="shared" si="114"/>
        <v>Sum</v>
      </c>
      <c r="G174" s="240" t="str">
        <f t="shared" si="114"/>
        <v>3 år (2022)</v>
      </c>
      <c r="H174" s="240" t="str">
        <f t="shared" si="114"/>
        <v>4 år (2021)</v>
      </c>
      <c r="I174" s="240" t="str">
        <f t="shared" si="114"/>
        <v>5 år (2020)</v>
      </c>
      <c r="J174" s="240" t="str">
        <f t="shared" si="114"/>
        <v>6 år (2019)</v>
      </c>
      <c r="K174" s="240" t="str">
        <f t="shared" si="114"/>
        <v>Endringer</v>
      </c>
      <c r="L174" s="240" t="str">
        <f t="shared" si="114"/>
        <v>Sum</v>
      </c>
      <c r="M174" s="240" t="str">
        <f t="shared" si="114"/>
        <v>Pr 1/8-2025</v>
      </c>
      <c r="N174" s="240" t="str">
        <f t="shared" si="114"/>
        <v>Endringer</v>
      </c>
      <c r="O174" s="240" t="str">
        <f t="shared" si="114"/>
        <v>Totalsum</v>
      </c>
      <c r="T174" s="228"/>
      <c r="W174" s="224"/>
    </row>
    <row r="175" spans="1:23" ht="14.45">
      <c r="A175" s="212" t="s">
        <v>398</v>
      </c>
      <c r="B175" s="242">
        <f>SUM(B165*$B$243*$B$244*$B$245)*$R$5/$R$6</f>
        <v>0</v>
      </c>
      <c r="C175" s="242">
        <f>SUM(C165*$B$243*$B$244*$B$245)*$R$5/$R$6</f>
        <v>0</v>
      </c>
      <c r="D175" s="242">
        <f>SUM(D165*$B$243*$B$244*$B$245)*$R$5/$R$6</f>
        <v>0</v>
      </c>
      <c r="E175" s="242">
        <f>SUM(E165*$B$243*$B$244*$B$245)*$R$5/$R$6</f>
        <v>0</v>
      </c>
      <c r="F175" s="215">
        <f t="shared" ref="F175:F180" si="115">SUM(B175:E175)</f>
        <v>0</v>
      </c>
      <c r="G175" s="217">
        <f>SUM(G165*$D$243*$D$244*$D$245)*$R$5/$R$6</f>
        <v>0</v>
      </c>
      <c r="H175" s="217">
        <f>SUM(H165*$D$243*$D$244*$D$245)*$R$5/$R$6</f>
        <v>0</v>
      </c>
      <c r="I175" s="217">
        <f>SUM(I165*$D$243*$D$244*$D$245)*$R$5/$R$6</f>
        <v>0</v>
      </c>
      <c r="J175" s="217">
        <f>SUM(J165*$D$243*$D$244*$D$245)*$R$5/$R$6</f>
        <v>0</v>
      </c>
      <c r="K175" s="217">
        <f>SUM(K165*$D$243*$D$244*$D$245)*$R$5/$R$6</f>
        <v>0</v>
      </c>
      <c r="L175" s="218">
        <f t="shared" ref="L175:L180" si="116">SUM(G175:K175)</f>
        <v>0</v>
      </c>
      <c r="M175" s="247">
        <f t="shared" ref="M175:M180" si="117">SUM(B175:D175,G175:J175)</f>
        <v>0</v>
      </c>
      <c r="N175" s="247">
        <f t="shared" ref="N175:N180" si="118">SUM(E175,K175)</f>
        <v>0</v>
      </c>
      <c r="O175" s="247">
        <f t="shared" ref="O175:O180" si="119">SUM(M175:N175)</f>
        <v>0</v>
      </c>
      <c r="T175" s="228"/>
      <c r="W175" s="258"/>
    </row>
    <row r="176" spans="1:23" ht="14.45">
      <c r="A176" s="212" t="s">
        <v>401</v>
      </c>
      <c r="B176" s="242">
        <f>SUM(B166*$B$243*$B$244*$B$246)*$R$5/$R$6</f>
        <v>0</v>
      </c>
      <c r="C176" s="242">
        <f>SUM(C166*$B$243*$B$244*$B$246)*$R$5/$R$6</f>
        <v>0</v>
      </c>
      <c r="D176" s="242">
        <f>SUM(D166*$B$243*$B$244*$B$246)*$R$5/$R$6</f>
        <v>0</v>
      </c>
      <c r="E176" s="242">
        <f>SUM(E166*$B$243*$B$244*$B$246)*$R$5/$R$6</f>
        <v>0</v>
      </c>
      <c r="F176" s="215">
        <f t="shared" si="115"/>
        <v>0</v>
      </c>
      <c r="G176" s="217">
        <f>SUM(G166*$D$243*$D$244*$D$246)*$R$5/$R$6</f>
        <v>0</v>
      </c>
      <c r="H176" s="217">
        <f>SUM(H166*$D$243*$D$244*$D$246)*$R$5/$R$6</f>
        <v>0</v>
      </c>
      <c r="I176" s="217">
        <f>SUM(I166*$D$243*$D$244*$D$246)*$R$5/$R$6</f>
        <v>0</v>
      </c>
      <c r="J176" s="217">
        <f>SUM(J166*$D$243*$D$244*$D$246)*$R$5/$R$6</f>
        <v>0</v>
      </c>
      <c r="K176" s="217">
        <f>SUM(K166*$D$243*$D$244*$D$246)*$R$5/$R$6</f>
        <v>0</v>
      </c>
      <c r="L176" s="218">
        <f t="shared" si="116"/>
        <v>0</v>
      </c>
      <c r="M176" s="247">
        <f t="shared" si="117"/>
        <v>0</v>
      </c>
      <c r="N176" s="247">
        <f t="shared" si="118"/>
        <v>0</v>
      </c>
      <c r="O176" s="247">
        <f t="shared" si="119"/>
        <v>0</v>
      </c>
      <c r="W176" s="224"/>
    </row>
    <row r="177" spans="1:22" ht="14.45">
      <c r="A177" s="212" t="s">
        <v>404</v>
      </c>
      <c r="B177" s="242">
        <f>SUM(B167*$B$243*$B$244*$B$247)*$R$5/$R$6</f>
        <v>0</v>
      </c>
      <c r="C177" s="242">
        <f>SUM(C167*$B$243*$B$244*$B$247)*$R$5/$R$6</f>
        <v>0</v>
      </c>
      <c r="D177" s="242">
        <f>SUM(D167*$B$243*$B$244*$B$247)*$R$5/$R$6</f>
        <v>0</v>
      </c>
      <c r="E177" s="242">
        <f>SUM(E167*$B$243*$B$244*$B$247)*$R$5/$R$6</f>
        <v>0</v>
      </c>
      <c r="F177" s="215">
        <f t="shared" si="115"/>
        <v>0</v>
      </c>
      <c r="G177" s="217">
        <f>SUM(G167*$D$243*$D$244*$D$247)*$R$5/$R$6</f>
        <v>0</v>
      </c>
      <c r="H177" s="217">
        <f>SUM(H167*$D$243*$D$244*$D$247)*$R$5/$R$6</f>
        <v>0</v>
      </c>
      <c r="I177" s="217">
        <f>SUM(I167*$D$243*$D$244*$D$247)*$R$5/$R$6</f>
        <v>0</v>
      </c>
      <c r="J177" s="217">
        <f>SUM(J167*$D$243*$D$244*$D$247)*$R$5/$R$6</f>
        <v>0</v>
      </c>
      <c r="K177" s="217">
        <f>SUM(K167*$D$243*$D$244*$D$247)*$R$5/$R$6</f>
        <v>0</v>
      </c>
      <c r="L177" s="218">
        <f t="shared" si="116"/>
        <v>0</v>
      </c>
      <c r="M177" s="247">
        <f t="shared" si="117"/>
        <v>0</v>
      </c>
      <c r="N177" s="247">
        <f t="shared" si="118"/>
        <v>0</v>
      </c>
      <c r="O177" s="247">
        <f t="shared" si="119"/>
        <v>0</v>
      </c>
    </row>
    <row r="178" spans="1:22" ht="14.45">
      <c r="A178" s="212" t="s">
        <v>407</v>
      </c>
      <c r="B178" s="242">
        <f>SUM(B168*$B$243*$B$244*$B$248)*$R$5/$R$6</f>
        <v>0</v>
      </c>
      <c r="C178" s="242">
        <f>SUM(C168*$B$243*$B$244*$B$248)*$R$5/$R$6</f>
        <v>0</v>
      </c>
      <c r="D178" s="242">
        <f>SUM(D168*$B$243*$B$244*$B$248)*$R$5/$R$6</f>
        <v>0</v>
      </c>
      <c r="E178" s="242">
        <f>SUM(E168*$B$243*$B$244*$B$248)*$R$5/$R$6</f>
        <v>0</v>
      </c>
      <c r="F178" s="215">
        <f t="shared" si="115"/>
        <v>0</v>
      </c>
      <c r="G178" s="217">
        <f>SUM(G168*$D$243*$D$244*$D$248)*$R$5/$R$6</f>
        <v>0</v>
      </c>
      <c r="H178" s="217">
        <f>SUM(H168*$D$243*$D$244*$D$248)*$R$5/$R$6</f>
        <v>0</v>
      </c>
      <c r="I178" s="217">
        <f>SUM(I168*$D$243*$D$244*$D$248)*$R$5/$R$6</f>
        <v>0</v>
      </c>
      <c r="J178" s="217">
        <f>SUM(J168*$D$243*$D$244*$D$248)*$R$5/$R$6</f>
        <v>0</v>
      </c>
      <c r="K178" s="217">
        <f>SUM(K168*$D$243*$D$244*$D$248)*$R$5/$R$6</f>
        <v>0</v>
      </c>
      <c r="L178" s="218">
        <f t="shared" si="116"/>
        <v>0</v>
      </c>
      <c r="M178" s="247">
        <f t="shared" si="117"/>
        <v>0</v>
      </c>
      <c r="N178" s="247">
        <f t="shared" si="118"/>
        <v>0</v>
      </c>
      <c r="O178" s="247">
        <f t="shared" si="119"/>
        <v>0</v>
      </c>
    </row>
    <row r="179" spans="1:22" ht="14.45">
      <c r="A179" s="229" t="s">
        <v>409</v>
      </c>
      <c r="B179" s="242">
        <f>SUM(B169*$B$243*$B$244*$B$249)*$R$5/$R$6</f>
        <v>0</v>
      </c>
      <c r="C179" s="242">
        <f>SUM(C169*$B$243*$B$244*$B$249)*$R$5/$R$6</f>
        <v>0</v>
      </c>
      <c r="D179" s="242">
        <f>SUM(D169*$B$243*$B$244*$B$249)*$R$5/$R$6</f>
        <v>0</v>
      </c>
      <c r="E179" s="242">
        <f>SUM(E169*$B$243*$B$244*$B$249)*$R$5/$R$6</f>
        <v>0</v>
      </c>
      <c r="F179" s="215">
        <f t="shared" si="115"/>
        <v>0</v>
      </c>
      <c r="G179" s="217">
        <f>SUM(G169*$D$243*$D$244*$D$249)*$R$5/$R$6</f>
        <v>740</v>
      </c>
      <c r="H179" s="217">
        <f>SUM(H169*$D$243*$D$244*$D$249)*$R$5/$R$6</f>
        <v>740</v>
      </c>
      <c r="I179" s="217">
        <f>SUM(I169*$D$243*$D$244*$D$249)*$R$5/$R$6</f>
        <v>0</v>
      </c>
      <c r="J179" s="217">
        <f>SUM(J169*$D$243*$D$244*$D$249)*$R$5/$R$6</f>
        <v>0</v>
      </c>
      <c r="K179" s="217">
        <f>SUM(K169*$D$243*$D$244*$D$249)*$R$5/$R$6</f>
        <v>-592.00000000000011</v>
      </c>
      <c r="L179" s="218">
        <f t="shared" si="116"/>
        <v>887.99999999999989</v>
      </c>
      <c r="M179" s="247">
        <f t="shared" si="117"/>
        <v>1480</v>
      </c>
      <c r="N179" s="247">
        <f t="shared" si="118"/>
        <v>-592.00000000000011</v>
      </c>
      <c r="O179" s="247">
        <f t="shared" si="119"/>
        <v>887.99999999999989</v>
      </c>
    </row>
    <row r="180" spans="1:22" ht="14.45">
      <c r="A180" s="229" t="s">
        <v>412</v>
      </c>
      <c r="B180" s="242">
        <f>SUM(B170*$B$243*$B$244*$B$250)*$R$5/$R$6</f>
        <v>0</v>
      </c>
      <c r="C180" s="242">
        <f>SUM(C170*$B$243*$B$244*$B$250)*$R$5/$R$6</f>
        <v>5400</v>
      </c>
      <c r="D180" s="242">
        <f>SUM(D170*$B$243*$B$244*$B$250)*$R$5/$R$6</f>
        <v>10800</v>
      </c>
      <c r="E180" s="242">
        <f>SUM(E170*$B$243*$B$244*$B$250)*$R$5/$R$6</f>
        <v>-360.00000000000006</v>
      </c>
      <c r="F180" s="215">
        <f t="shared" si="115"/>
        <v>15840</v>
      </c>
      <c r="G180" s="217">
        <f>SUM(G170*$D$243*$D$244*$D$250)*$R$5/$R$6</f>
        <v>8100</v>
      </c>
      <c r="H180" s="217">
        <f>SUM(H170*$D$243*$D$244*$D$250)*$R$5/$R$6</f>
        <v>13500</v>
      </c>
      <c r="I180" s="217">
        <f>SUM(I170*$D$243*$D$244*$D$250)*$R$5/$R$6</f>
        <v>11700</v>
      </c>
      <c r="J180" s="217">
        <f>SUM(J170*$D$243*$D$244*$D$250)*$R$5/$R$6</f>
        <v>0</v>
      </c>
      <c r="K180" s="217">
        <f>SUM(K170*$D$243*$D$244*$D$250)*$R$5/$R$6</f>
        <v>1440.0000000000002</v>
      </c>
      <c r="L180" s="218">
        <f t="shared" si="116"/>
        <v>34740</v>
      </c>
      <c r="M180" s="247">
        <f t="shared" si="117"/>
        <v>49500</v>
      </c>
      <c r="N180" s="247">
        <f t="shared" si="118"/>
        <v>1080.0000000000002</v>
      </c>
      <c r="O180" s="247">
        <f t="shared" si="119"/>
        <v>50580</v>
      </c>
    </row>
    <row r="181" spans="1:22" ht="12.95">
      <c r="A181" s="236" t="s">
        <v>389</v>
      </c>
      <c r="B181" s="238">
        <f t="shared" ref="B181:O181" si="120">SUM(B175:B180)</f>
        <v>0</v>
      </c>
      <c r="C181" s="238">
        <f t="shared" si="120"/>
        <v>5400</v>
      </c>
      <c r="D181" s="238">
        <f t="shared" si="120"/>
        <v>10800</v>
      </c>
      <c r="E181" s="238">
        <f t="shared" si="120"/>
        <v>-360.00000000000006</v>
      </c>
      <c r="F181" s="245">
        <f>SUM(F175:F180)</f>
        <v>15840</v>
      </c>
      <c r="G181" s="238">
        <f t="shared" si="120"/>
        <v>8840</v>
      </c>
      <c r="H181" s="238">
        <f t="shared" si="120"/>
        <v>14240</v>
      </c>
      <c r="I181" s="238">
        <f t="shared" si="120"/>
        <v>11700</v>
      </c>
      <c r="J181" s="238">
        <f t="shared" si="120"/>
        <v>0</v>
      </c>
      <c r="K181" s="238">
        <f t="shared" si="120"/>
        <v>848.00000000000011</v>
      </c>
      <c r="L181" s="245">
        <f>SUM(L175:L180)</f>
        <v>35628</v>
      </c>
      <c r="M181" s="238">
        <f t="shared" si="120"/>
        <v>50980</v>
      </c>
      <c r="N181" s="238">
        <f t="shared" si="120"/>
        <v>488.00000000000011</v>
      </c>
      <c r="O181" s="238">
        <f t="shared" si="120"/>
        <v>51468</v>
      </c>
    </row>
    <row r="183" spans="1:22" ht="12.95">
      <c r="A183" s="207"/>
      <c r="B183" s="240" t="str">
        <f>B42</f>
        <v>0 år</v>
      </c>
      <c r="C183" s="240" t="str">
        <f t="shared" ref="C183:O183" si="121">C42</f>
        <v>1 år</v>
      </c>
      <c r="D183" s="240" t="str">
        <f t="shared" si="121"/>
        <v>2 år</v>
      </c>
      <c r="E183" s="240" t="str">
        <f t="shared" si="121"/>
        <v>Endringer</v>
      </c>
      <c r="F183" s="240" t="str">
        <f t="shared" si="121"/>
        <v>Sum</v>
      </c>
      <c r="G183" s="240" t="str">
        <f t="shared" si="121"/>
        <v>3 år</v>
      </c>
      <c r="H183" s="240" t="str">
        <f t="shared" si="121"/>
        <v>4 år</v>
      </c>
      <c r="I183" s="240" t="str">
        <f t="shared" si="121"/>
        <v>5 år</v>
      </c>
      <c r="J183" s="240" t="str">
        <f t="shared" si="121"/>
        <v>6 år</v>
      </c>
      <c r="K183" s="240" t="str">
        <f t="shared" si="121"/>
        <v>Endringer</v>
      </c>
      <c r="L183" s="240" t="str">
        <f t="shared" si="121"/>
        <v>Sum</v>
      </c>
      <c r="M183" s="240" t="str">
        <f t="shared" si="121"/>
        <v>Tellestart</v>
      </c>
      <c r="N183" s="240" t="str">
        <f t="shared" si="121"/>
        <v>Endringer</v>
      </c>
      <c r="O183" s="240" t="str">
        <f t="shared" si="121"/>
        <v>Totalsum</v>
      </c>
    </row>
    <row r="184" spans="1:22">
      <c r="A184" s="248" t="s">
        <v>444</v>
      </c>
      <c r="B184" s="249">
        <f t="shared" ref="B184:K184" si="122">B161</f>
        <v>2520</v>
      </c>
      <c r="C184" s="249">
        <f t="shared" si="122"/>
        <v>10080</v>
      </c>
      <c r="D184" s="249">
        <f t="shared" si="122"/>
        <v>8820</v>
      </c>
      <c r="E184" s="249">
        <f t="shared" si="122"/>
        <v>720</v>
      </c>
      <c r="F184" s="250">
        <f t="shared" si="122"/>
        <v>22140</v>
      </c>
      <c r="G184" s="249">
        <f t="shared" si="122"/>
        <v>21196</v>
      </c>
      <c r="H184" s="249">
        <f t="shared" si="122"/>
        <v>20160</v>
      </c>
      <c r="I184" s="249">
        <f t="shared" si="122"/>
        <v>20160</v>
      </c>
      <c r="J184" s="249">
        <f t="shared" si="122"/>
        <v>0</v>
      </c>
      <c r="K184" s="249">
        <f t="shared" si="122"/>
        <v>-720</v>
      </c>
      <c r="L184" s="250">
        <f>L161</f>
        <v>60796</v>
      </c>
      <c r="M184" s="249">
        <f>M161</f>
        <v>82936</v>
      </c>
      <c r="N184" s="249">
        <f>N161</f>
        <v>0</v>
      </c>
      <c r="O184" s="249">
        <f>O161</f>
        <v>82936</v>
      </c>
    </row>
    <row r="185" spans="1:22">
      <c r="A185" s="248" t="s">
        <v>445</v>
      </c>
      <c r="B185" s="249">
        <f t="shared" ref="B185:O185" si="123">B181</f>
        <v>0</v>
      </c>
      <c r="C185" s="249">
        <f t="shared" si="123"/>
        <v>5400</v>
      </c>
      <c r="D185" s="249">
        <f t="shared" si="123"/>
        <v>10800</v>
      </c>
      <c r="E185" s="249">
        <f t="shared" si="123"/>
        <v>-360.00000000000006</v>
      </c>
      <c r="F185" s="250">
        <f t="shared" si="123"/>
        <v>15840</v>
      </c>
      <c r="G185" s="249">
        <f t="shared" si="123"/>
        <v>8840</v>
      </c>
      <c r="H185" s="249">
        <f t="shared" si="123"/>
        <v>14240</v>
      </c>
      <c r="I185" s="249">
        <f t="shared" si="123"/>
        <v>11700</v>
      </c>
      <c r="J185" s="249">
        <f t="shared" si="123"/>
        <v>0</v>
      </c>
      <c r="K185" s="249">
        <f t="shared" si="123"/>
        <v>848.00000000000011</v>
      </c>
      <c r="L185" s="250">
        <f t="shared" si="123"/>
        <v>35628</v>
      </c>
      <c r="M185" s="249">
        <f t="shared" si="123"/>
        <v>50980</v>
      </c>
      <c r="N185" s="249">
        <f t="shared" si="123"/>
        <v>488.00000000000011</v>
      </c>
      <c r="O185" s="249">
        <f t="shared" si="123"/>
        <v>51468</v>
      </c>
    </row>
    <row r="186" spans="1:22" ht="12.95">
      <c r="A186" s="248" t="s">
        <v>446</v>
      </c>
      <c r="B186" s="251">
        <f t="shared" ref="B186:O186" si="124">SUM(B184:B185)</f>
        <v>2520</v>
      </c>
      <c r="C186" s="251">
        <f t="shared" si="124"/>
        <v>15480</v>
      </c>
      <c r="D186" s="251">
        <f t="shared" si="124"/>
        <v>19620</v>
      </c>
      <c r="E186" s="251">
        <f t="shared" si="124"/>
        <v>359.99999999999994</v>
      </c>
      <c r="F186" s="252">
        <f>SUM(F184:F185)</f>
        <v>37980</v>
      </c>
      <c r="G186" s="251">
        <f t="shared" si="124"/>
        <v>30036</v>
      </c>
      <c r="H186" s="251">
        <f t="shared" si="124"/>
        <v>34400</v>
      </c>
      <c r="I186" s="251">
        <f t="shared" si="124"/>
        <v>31860</v>
      </c>
      <c r="J186" s="251">
        <f t="shared" si="124"/>
        <v>0</v>
      </c>
      <c r="K186" s="251">
        <f t="shared" si="124"/>
        <v>128.00000000000011</v>
      </c>
      <c r="L186" s="252">
        <f>SUM(L184:L185)</f>
        <v>96424</v>
      </c>
      <c r="M186" s="251">
        <f t="shared" si="124"/>
        <v>133916</v>
      </c>
      <c r="N186" s="251">
        <f t="shared" si="124"/>
        <v>488.00000000000011</v>
      </c>
      <c r="O186" s="251">
        <f t="shared" si="124"/>
        <v>134404</v>
      </c>
    </row>
    <row r="189" spans="1:22" ht="20.100000000000001">
      <c r="A189" s="204" t="s">
        <v>87</v>
      </c>
    </row>
    <row r="190" spans="1:22" ht="12.95">
      <c r="A190" s="206" t="s">
        <v>384</v>
      </c>
    </row>
    <row r="191" spans="1:22" ht="12.95">
      <c r="A191" s="207"/>
      <c r="B191" s="240" t="str">
        <f>B3</f>
        <v>0 år (2024)</v>
      </c>
      <c r="C191" s="240" t="str">
        <f t="shared" ref="C191:O191" si="125">C3</f>
        <v>1 år (2023)</v>
      </c>
      <c r="D191" s="240" t="str">
        <f t="shared" si="125"/>
        <v>2 år (2022)</v>
      </c>
      <c r="E191" s="240" t="str">
        <f t="shared" si="125"/>
        <v>Endringer</v>
      </c>
      <c r="F191" s="240" t="str">
        <f t="shared" si="125"/>
        <v>Sum</v>
      </c>
      <c r="G191" s="240" t="str">
        <f t="shared" si="125"/>
        <v>3 år (2021)</v>
      </c>
      <c r="H191" s="240" t="str">
        <f t="shared" si="125"/>
        <v>4 år (2020)</v>
      </c>
      <c r="I191" s="240" t="str">
        <f t="shared" si="125"/>
        <v>5 år (2019)</v>
      </c>
      <c r="J191" s="240" t="str">
        <f t="shared" si="125"/>
        <v>6 år (2018)</v>
      </c>
      <c r="K191" s="240" t="str">
        <f t="shared" si="125"/>
        <v>Endringer</v>
      </c>
      <c r="L191" s="240" t="str">
        <f t="shared" si="125"/>
        <v>Sum</v>
      </c>
      <c r="M191" s="240" t="str">
        <f t="shared" si="125"/>
        <v>Pr 1/1-2025</v>
      </c>
      <c r="N191" s="240" t="str">
        <f t="shared" si="125"/>
        <v>Endringer</v>
      </c>
      <c r="O191" s="240" t="str">
        <f t="shared" si="125"/>
        <v>Totalsum</v>
      </c>
      <c r="T191" s="211" t="str">
        <f>T3</f>
        <v>Budsjett 2020</v>
      </c>
    </row>
    <row r="192" spans="1:22" ht="14.45">
      <c r="A192" s="212" t="s">
        <v>398</v>
      </c>
      <c r="B192" s="213"/>
      <c r="C192" s="213"/>
      <c r="D192" s="213"/>
      <c r="E192" s="214"/>
      <c r="F192" s="215">
        <f t="shared" ref="F192:F197" si="126">SUM(B192:E192)</f>
        <v>0</v>
      </c>
      <c r="G192" s="216"/>
      <c r="H192" s="216"/>
      <c r="I192" s="216"/>
      <c r="J192" s="216"/>
      <c r="K192" s="217"/>
      <c r="L192" s="218">
        <f t="shared" ref="L192:L197" si="127">SUM(G192:K192)</f>
        <v>0</v>
      </c>
      <c r="M192" s="219">
        <f t="shared" ref="M192:M197" si="128">SUM(B192:D192,G192:J192)</f>
        <v>0</v>
      </c>
      <c r="N192" s="220">
        <f t="shared" ref="N192:N197" si="129">SUM(E192,K192)</f>
        <v>0</v>
      </c>
      <c r="O192" s="220">
        <f t="shared" ref="O192:O197" si="130">SUM(M192:N192)</f>
        <v>0</v>
      </c>
      <c r="T192" s="206" t="str">
        <f>T4</f>
        <v>Oppr. (15/12-2019 - telling)</v>
      </c>
      <c r="U192" s="206"/>
      <c r="V192" s="206"/>
    </row>
    <row r="193" spans="1:23" ht="14.45">
      <c r="A193" s="212" t="s">
        <v>401</v>
      </c>
      <c r="B193" s="213"/>
      <c r="C193" s="213"/>
      <c r="D193" s="213"/>
      <c r="E193" s="214"/>
      <c r="F193" s="215">
        <f t="shared" si="126"/>
        <v>0</v>
      </c>
      <c r="G193" s="216"/>
      <c r="H193" s="216"/>
      <c r="I193" s="216"/>
      <c r="J193" s="216"/>
      <c r="K193" s="217"/>
      <c r="L193" s="218">
        <f t="shared" si="127"/>
        <v>0</v>
      </c>
      <c r="M193" s="219">
        <f t="shared" si="128"/>
        <v>0</v>
      </c>
      <c r="N193" s="220">
        <f t="shared" si="129"/>
        <v>0</v>
      </c>
      <c r="O193" s="220">
        <f t="shared" si="130"/>
        <v>0</v>
      </c>
      <c r="T193" s="205" t="s">
        <v>403</v>
      </c>
      <c r="W193" s="224" t="e">
        <f>SUM(B208:D208)*$R$6/$R$4*#REF!/#REF!</f>
        <v>#REF!</v>
      </c>
    </row>
    <row r="194" spans="1:23" ht="14.45">
      <c r="A194" s="212" t="s">
        <v>404</v>
      </c>
      <c r="B194" s="213"/>
      <c r="C194" s="213"/>
      <c r="D194" s="213"/>
      <c r="E194" s="214"/>
      <c r="F194" s="215">
        <f t="shared" si="126"/>
        <v>0</v>
      </c>
      <c r="G194" s="216"/>
      <c r="H194" s="216"/>
      <c r="I194" s="216"/>
      <c r="J194" s="216"/>
      <c r="K194" s="217"/>
      <c r="L194" s="218">
        <f t="shared" si="127"/>
        <v>0</v>
      </c>
      <c r="M194" s="219">
        <f t="shared" si="128"/>
        <v>0</v>
      </c>
      <c r="N194" s="220">
        <f t="shared" si="129"/>
        <v>0</v>
      </c>
      <c r="O194" s="220">
        <f t="shared" si="130"/>
        <v>0</v>
      </c>
      <c r="T194" s="205" t="s">
        <v>406</v>
      </c>
      <c r="W194" s="227" t="e">
        <f>SUM(G208:J208)*$R$6/$R$4*#REF!/#REF!</f>
        <v>#REF!</v>
      </c>
    </row>
    <row r="195" spans="1:23" ht="14.45">
      <c r="A195" s="212" t="s">
        <v>407</v>
      </c>
      <c r="B195" s="213"/>
      <c r="C195" s="213"/>
      <c r="D195" s="213"/>
      <c r="E195" s="222">
        <f>+(1*4/$R$4)</f>
        <v>0.5714285714285714</v>
      </c>
      <c r="F195" s="215">
        <f t="shared" si="126"/>
        <v>0.5714285714285714</v>
      </c>
      <c r="G195" s="216"/>
      <c r="H195" s="216"/>
      <c r="I195" s="216"/>
      <c r="J195" s="216"/>
      <c r="K195" s="217"/>
      <c r="L195" s="218">
        <f t="shared" si="127"/>
        <v>0</v>
      </c>
      <c r="M195" s="219">
        <f t="shared" si="128"/>
        <v>0</v>
      </c>
      <c r="N195" s="220">
        <f t="shared" si="129"/>
        <v>0.5714285714285714</v>
      </c>
      <c r="O195" s="220">
        <f t="shared" si="130"/>
        <v>0.5714285714285714</v>
      </c>
      <c r="T195" s="228" t="s">
        <v>408</v>
      </c>
      <c r="W195" s="224" t="e">
        <f>ROUND(SUM(W193:W194),-3)</f>
        <v>#REF!</v>
      </c>
    </row>
    <row r="196" spans="1:23" ht="14.45">
      <c r="A196" s="229" t="s">
        <v>409</v>
      </c>
      <c r="B196" s="230"/>
      <c r="C196" s="230"/>
      <c r="D196" s="230">
        <v>1</v>
      </c>
      <c r="E196" s="214"/>
      <c r="F196" s="215">
        <f t="shared" si="126"/>
        <v>1</v>
      </c>
      <c r="G196" s="231"/>
      <c r="H196" s="231"/>
      <c r="I196" s="231"/>
      <c r="J196" s="231"/>
      <c r="K196" s="217"/>
      <c r="L196" s="218">
        <f t="shared" si="127"/>
        <v>0</v>
      </c>
      <c r="M196" s="219">
        <f t="shared" si="128"/>
        <v>1</v>
      </c>
      <c r="N196" s="220">
        <f t="shared" si="129"/>
        <v>0</v>
      </c>
      <c r="O196" s="220">
        <f t="shared" si="130"/>
        <v>1</v>
      </c>
      <c r="T196" s="232" t="str">
        <f>T8</f>
        <v>Endr. (tom. x/xx-2020 telling)</v>
      </c>
      <c r="U196" s="232"/>
      <c r="V196" s="232"/>
      <c r="W196" s="233"/>
    </row>
    <row r="197" spans="1:23" ht="14.45">
      <c r="A197" s="229" t="s">
        <v>412</v>
      </c>
      <c r="B197" s="230">
        <v>2</v>
      </c>
      <c r="C197" s="230">
        <v>11</v>
      </c>
      <c r="D197" s="230">
        <v>5</v>
      </c>
      <c r="E197" s="222">
        <f>+(3*4/$R$4)</f>
        <v>1.7142857142857142</v>
      </c>
      <c r="F197" s="215">
        <f t="shared" si="126"/>
        <v>19.714285714285715</v>
      </c>
      <c r="G197" s="231">
        <v>11</v>
      </c>
      <c r="H197" s="231">
        <v>9</v>
      </c>
      <c r="I197" s="231">
        <v>14</v>
      </c>
      <c r="J197" s="231"/>
      <c r="K197" s="217"/>
      <c r="L197" s="218">
        <f t="shared" si="127"/>
        <v>34</v>
      </c>
      <c r="M197" s="219">
        <f t="shared" si="128"/>
        <v>52</v>
      </c>
      <c r="N197" s="220">
        <f t="shared" si="129"/>
        <v>1.7142857142857142</v>
      </c>
      <c r="O197" s="220">
        <f t="shared" si="130"/>
        <v>53.714285714285715</v>
      </c>
      <c r="T197" s="205" t="s">
        <v>403</v>
      </c>
      <c r="W197" s="224" t="e">
        <f>SUM(F233)*#REF!/#REF!-W193</f>
        <v>#REF!</v>
      </c>
    </row>
    <row r="198" spans="1:23" ht="12.95">
      <c r="A198" s="236" t="s">
        <v>389</v>
      </c>
      <c r="B198" s="237">
        <f>SUM(B192:B197)</f>
        <v>2</v>
      </c>
      <c r="C198" s="237">
        <f t="shared" ref="C198:O198" si="131">SUM(C192:C197)</f>
        <v>11</v>
      </c>
      <c r="D198" s="237">
        <f t="shared" si="131"/>
        <v>6</v>
      </c>
      <c r="E198" s="238">
        <f t="shared" si="131"/>
        <v>2.2857142857142856</v>
      </c>
      <c r="F198" s="238">
        <f t="shared" si="131"/>
        <v>21.285714285714288</v>
      </c>
      <c r="G198" s="237">
        <f t="shared" si="131"/>
        <v>11</v>
      </c>
      <c r="H198" s="237">
        <f t="shared" si="131"/>
        <v>9</v>
      </c>
      <c r="I198" s="237">
        <f t="shared" si="131"/>
        <v>14</v>
      </c>
      <c r="J198" s="237">
        <f t="shared" si="131"/>
        <v>0</v>
      </c>
      <c r="K198" s="238">
        <f t="shared" si="131"/>
        <v>0</v>
      </c>
      <c r="L198" s="238">
        <f t="shared" si="131"/>
        <v>34</v>
      </c>
      <c r="M198" s="237">
        <f t="shared" si="131"/>
        <v>53</v>
      </c>
      <c r="N198" s="238">
        <f t="shared" si="131"/>
        <v>2.2857142857142856</v>
      </c>
      <c r="O198" s="238">
        <f t="shared" si="131"/>
        <v>55.285714285714285</v>
      </c>
      <c r="T198" s="205" t="s">
        <v>406</v>
      </c>
      <c r="W198" s="227" t="e">
        <f>SUM(L233)*#REF!/#REF!-W194</f>
        <v>#REF!</v>
      </c>
    </row>
    <row r="199" spans="1:23">
      <c r="T199" s="228" t="s">
        <v>408</v>
      </c>
      <c r="W199" s="224" t="e">
        <f>ROUND(SUM(W197:W198),-3)</f>
        <v>#REF!</v>
      </c>
    </row>
    <row r="200" spans="1:23" ht="12.95">
      <c r="A200" s="206" t="s">
        <v>416</v>
      </c>
      <c r="T200" s="206" t="s">
        <v>417</v>
      </c>
    </row>
    <row r="201" spans="1:23" ht="12.95">
      <c r="A201" s="207"/>
      <c r="B201" s="240" t="str">
        <f>B13</f>
        <v>0 år (2024)</v>
      </c>
      <c r="C201" s="240" t="str">
        <f t="shared" ref="C201:O201" si="132">C13</f>
        <v>1 år (2023)</v>
      </c>
      <c r="D201" s="240" t="str">
        <f t="shared" si="132"/>
        <v>2 år (2022)</v>
      </c>
      <c r="E201" s="240" t="str">
        <f t="shared" si="132"/>
        <v>Endringer</v>
      </c>
      <c r="F201" s="240" t="str">
        <f t="shared" si="132"/>
        <v>Sum</v>
      </c>
      <c r="G201" s="240" t="str">
        <f t="shared" si="132"/>
        <v>3 år (2021)</v>
      </c>
      <c r="H201" s="240" t="str">
        <f t="shared" si="132"/>
        <v>4 år (2020)</v>
      </c>
      <c r="I201" s="240" t="str">
        <f t="shared" si="132"/>
        <v>5 år (2019)</v>
      </c>
      <c r="J201" s="240" t="str">
        <f t="shared" si="132"/>
        <v>6 år (2018)</v>
      </c>
      <c r="K201" s="240" t="str">
        <f t="shared" si="132"/>
        <v>Endringer</v>
      </c>
      <c r="L201" s="240" t="str">
        <f t="shared" si="132"/>
        <v>Sum</v>
      </c>
      <c r="M201" s="240" t="str">
        <f t="shared" si="132"/>
        <v>Pr 1/1-2025</v>
      </c>
      <c r="N201" s="240" t="str">
        <f t="shared" si="132"/>
        <v>Endringer</v>
      </c>
      <c r="O201" s="240" t="str">
        <f t="shared" si="132"/>
        <v>Totalsum</v>
      </c>
      <c r="T201" s="228" t="s">
        <v>447</v>
      </c>
      <c r="W201" s="224" t="e">
        <f>SUM(W195,W199)</f>
        <v>#REF!</v>
      </c>
    </row>
    <row r="202" spans="1:23" ht="14.45">
      <c r="A202" s="212" t="s">
        <v>398</v>
      </c>
      <c r="B202" s="242">
        <f>SUM(B192*$B$243*$B$244*$B$245)*$R$4/$R$6</f>
        <v>0</v>
      </c>
      <c r="C202" s="242">
        <f>SUM(C192*$B$243*$B$244*$B$245)*$R$4/$R$6</f>
        <v>0</v>
      </c>
      <c r="D202" s="242">
        <f>SUM(D192*$B$243*$B$244*$B$245)*$R$4/$R$6</f>
        <v>0</v>
      </c>
      <c r="E202" s="242">
        <f>SUM(E192*$B$243*$B$244*$B$245)*$R$4/$R$6</f>
        <v>0</v>
      </c>
      <c r="F202" s="215">
        <f t="shared" ref="F202:F207" si="133">SUM(B202:E202)</f>
        <v>0</v>
      </c>
      <c r="G202" s="217">
        <f>SUM(G192*$D$243*$D$244*$D$245)*$R$4/$R$6</f>
        <v>0</v>
      </c>
      <c r="H202" s="217">
        <f>SUM(H192*$D$243*$D$244*$D$245)*$R$4/$R$6</f>
        <v>0</v>
      </c>
      <c r="I202" s="217">
        <f>SUM(I192*$D$243*$D$244*$D$245)*$R$4/$R$6</f>
        <v>0</v>
      </c>
      <c r="J202" s="217">
        <f>SUM(J192*$D$243*$D$244*$D$245)*$R$4/$R$6</f>
        <v>0</v>
      </c>
      <c r="K202" s="217">
        <f>SUM(K192*$D$243*$D$244*$D$245)*$R$4/$R$6</f>
        <v>0</v>
      </c>
      <c r="L202" s="218">
        <f t="shared" ref="L202:L207" si="134">SUM(G202:K202)</f>
        <v>0</v>
      </c>
      <c r="M202" s="220">
        <f t="shared" ref="M202:M207" si="135">SUM(B202:D202,G202:J202)</f>
        <v>0</v>
      </c>
      <c r="N202" s="220">
        <f t="shared" ref="N202:N207" si="136">SUM(E202,K202)</f>
        <v>0</v>
      </c>
      <c r="O202" s="220">
        <f t="shared" ref="O202:O207" si="137">SUM(M202:N202)</f>
        <v>0</v>
      </c>
      <c r="T202" s="205">
        <f>T155</f>
        <v>0</v>
      </c>
      <c r="W202" s="243">
        <v>6718000</v>
      </c>
    </row>
    <row r="203" spans="1:23" ht="14.45">
      <c r="A203" s="212" t="s">
        <v>401</v>
      </c>
      <c r="B203" s="242">
        <f>SUM(B193*$B$243*$B$244*$B$246)*$R$4/$R$6</f>
        <v>0</v>
      </c>
      <c r="C203" s="242">
        <f>SUM(C193*$B$243*$B$244*$B$246)*$R$4/$R$6</f>
        <v>0</v>
      </c>
      <c r="D203" s="242">
        <f>SUM(D193*$B$243*$B$244*$B$246)*$R$4/$R$6</f>
        <v>0</v>
      </c>
      <c r="E203" s="242">
        <f>SUM(E193*$B$243*$B$244*$B$246)*$R$4/$R$6</f>
        <v>0</v>
      </c>
      <c r="F203" s="215">
        <f t="shared" si="133"/>
        <v>0</v>
      </c>
      <c r="G203" s="217">
        <f>SUM(G193*$D$243*$D$244*$D$246)*$R$4/$R$6</f>
        <v>0</v>
      </c>
      <c r="H203" s="217">
        <f>SUM(H193*$D$243*$D$244*$D$246)*$R$4/$R$6</f>
        <v>0</v>
      </c>
      <c r="I203" s="217">
        <f>SUM(I193*$D$243*$D$244*$D$246)*$R$4/$R$6</f>
        <v>0</v>
      </c>
      <c r="J203" s="217">
        <f>SUM(J193*$D$243*$D$244*$D$246)*$R$4/$R$6</f>
        <v>0</v>
      </c>
      <c r="K203" s="217">
        <f>SUM(K193*$D$243*$D$244*$D$246)*$R$4/$R$6</f>
        <v>0</v>
      </c>
      <c r="L203" s="218">
        <f t="shared" si="134"/>
        <v>0</v>
      </c>
      <c r="M203" s="220">
        <f t="shared" si="135"/>
        <v>0</v>
      </c>
      <c r="N203" s="220">
        <f t="shared" si="136"/>
        <v>0</v>
      </c>
      <c r="O203" s="220">
        <f t="shared" si="137"/>
        <v>0</v>
      </c>
      <c r="T203" s="205" t="s">
        <v>448</v>
      </c>
      <c r="W203" s="255" t="e">
        <f>SUM(W201-W202)</f>
        <v>#REF!</v>
      </c>
    </row>
    <row r="204" spans="1:23" ht="14.45">
      <c r="A204" s="212" t="s">
        <v>404</v>
      </c>
      <c r="B204" s="242">
        <f>SUM(B194*$B$243*$B$244*$B$247)*$R$4/$R$6</f>
        <v>0</v>
      </c>
      <c r="C204" s="242">
        <f>SUM(C194*$B$243*$B$244*$B$247)*$R$4/$R$6</f>
        <v>0</v>
      </c>
      <c r="D204" s="242">
        <f>SUM(D194*$B$243*$B$244*$B$247)*$R$4/$R$6</f>
        <v>0</v>
      </c>
      <c r="E204" s="242">
        <f>SUM(E194*$B$243*$B$244*$B$247)*$R$4/$R$6</f>
        <v>0</v>
      </c>
      <c r="F204" s="215">
        <f t="shared" si="133"/>
        <v>0</v>
      </c>
      <c r="G204" s="217">
        <f>SUM(G194*$D$243*$D$244*$D$247)*$R$4/$R$6</f>
        <v>0</v>
      </c>
      <c r="H204" s="217">
        <f>SUM(H194*$D$243*$D$244*$D$247)*$R$4/$R$6</f>
        <v>0</v>
      </c>
      <c r="I204" s="217">
        <f>SUM(I194*$D$243*$D$244*$D$247)*$R$4/$R$6</f>
        <v>0</v>
      </c>
      <c r="J204" s="217">
        <f>SUM(J194*$D$243*$D$244*$D$247)*$R$4/$R$6</f>
        <v>0</v>
      </c>
      <c r="K204" s="217">
        <f>SUM(K194*$D$243*$D$244*$D$247)*$R$4/$R$6</f>
        <v>0</v>
      </c>
      <c r="L204" s="218">
        <f t="shared" si="134"/>
        <v>0</v>
      </c>
      <c r="M204" s="220">
        <f t="shared" si="135"/>
        <v>0</v>
      </c>
      <c r="N204" s="220">
        <f t="shared" si="136"/>
        <v>0</v>
      </c>
      <c r="O204" s="220">
        <f t="shared" si="137"/>
        <v>0</v>
      </c>
    </row>
    <row r="205" spans="1:23" ht="14.45">
      <c r="A205" s="212" t="s">
        <v>407</v>
      </c>
      <c r="B205" s="242">
        <f>SUM(B195*$B$243*$B$244*$B$248)*$R$4/$R$6</f>
        <v>0</v>
      </c>
      <c r="C205" s="242">
        <f>SUM(C195*$B$243*$B$244*$B$248)*$R$4/$R$6</f>
        <v>0</v>
      </c>
      <c r="D205" s="242">
        <f>SUM(D195*$B$243*$B$244*$B$248)*$R$4/$R$6</f>
        <v>0</v>
      </c>
      <c r="E205" s="242">
        <f>SUM(E195*$B$243*$B$244*$B$248)*$R$4/$R$6</f>
        <v>463.99999999999994</v>
      </c>
      <c r="F205" s="215">
        <f t="shared" si="133"/>
        <v>463.99999999999994</v>
      </c>
      <c r="G205" s="217">
        <f>SUM(G195*$D$243*$D$244*$D$248)*$R$4/$R$6</f>
        <v>0</v>
      </c>
      <c r="H205" s="217">
        <f>SUM(H195*$D$243*$D$244*$D$248)*$R$4/$R$6</f>
        <v>0</v>
      </c>
      <c r="I205" s="217">
        <f>SUM(I195*$D$243*$D$244*$D$248)*$R$4/$R$6</f>
        <v>0</v>
      </c>
      <c r="J205" s="217">
        <f>SUM(J195*$D$243*$D$244*$D$248)*$R$4/$R$6</f>
        <v>0</v>
      </c>
      <c r="K205" s="217">
        <f>SUM(K195*$D$243*$D$244*$D$248)*$R$4/$R$6</f>
        <v>0</v>
      </c>
      <c r="L205" s="218">
        <f t="shared" si="134"/>
        <v>0</v>
      </c>
      <c r="M205" s="220">
        <f t="shared" si="135"/>
        <v>0</v>
      </c>
      <c r="N205" s="220">
        <f t="shared" si="136"/>
        <v>463.99999999999994</v>
      </c>
      <c r="O205" s="220">
        <f t="shared" si="137"/>
        <v>463.99999999999994</v>
      </c>
      <c r="T205" s="228"/>
    </row>
    <row r="206" spans="1:23" ht="14.45">
      <c r="A206" s="229" t="s">
        <v>409</v>
      </c>
      <c r="B206" s="242">
        <f>SUM(B196*$B$243*$B$244*$B$249)*$R$4/$R$6</f>
        <v>0</v>
      </c>
      <c r="C206" s="242">
        <f>SUM(C196*$B$243*$B$244*$B$249)*$R$4/$R$6</f>
        <v>0</v>
      </c>
      <c r="D206" s="242">
        <f>SUM(D196*$B$243*$B$244*$B$249)*$R$4/$R$6</f>
        <v>1036</v>
      </c>
      <c r="E206" s="242">
        <f>SUM(E196*$B$243*$B$244*$B$249)*$R$4/$R$6</f>
        <v>0</v>
      </c>
      <c r="F206" s="215">
        <f t="shared" si="133"/>
        <v>1036</v>
      </c>
      <c r="G206" s="217">
        <f>SUM(G196*$D$243*$D$244*$D$249)*$R$4/$R$6</f>
        <v>0</v>
      </c>
      <c r="H206" s="217">
        <f>SUM(H196*$D$243*$D$244*$D$249)*$R$4/$R$6</f>
        <v>0</v>
      </c>
      <c r="I206" s="217">
        <f>SUM(I196*$D$243*$D$244*$D$249)*$R$4/$R$6</f>
        <v>0</v>
      </c>
      <c r="J206" s="217">
        <f>SUM(J196*$D$243*$D$244*$D$249)*$R$4/$R$6</f>
        <v>0</v>
      </c>
      <c r="K206" s="217">
        <f>SUM(K196*$D$243*$D$244*$D$249)*$R$4/$R$6</f>
        <v>0</v>
      </c>
      <c r="L206" s="218">
        <f t="shared" si="134"/>
        <v>0</v>
      </c>
      <c r="M206" s="220">
        <f t="shared" si="135"/>
        <v>1036</v>
      </c>
      <c r="N206" s="220">
        <f t="shared" si="136"/>
        <v>0</v>
      </c>
      <c r="O206" s="220">
        <f t="shared" si="137"/>
        <v>1036</v>
      </c>
    </row>
    <row r="207" spans="1:23" ht="14.45">
      <c r="A207" s="229" t="s">
        <v>412</v>
      </c>
      <c r="B207" s="242">
        <f>SUM(B197*$B$243*$B$244*$B$250)*$R$4/$R$6</f>
        <v>2520</v>
      </c>
      <c r="C207" s="242">
        <f>SUM(C197*$B$243*$B$244*$B$250)*$R$4/$R$6</f>
        <v>13860</v>
      </c>
      <c r="D207" s="242">
        <f>SUM(D197*$B$243*$B$244*$B$250)*$R$4/$R$6</f>
        <v>6300</v>
      </c>
      <c r="E207" s="242">
        <f>SUM(E197*$B$243*$B$244*$B$250)*$R$4/$R$6</f>
        <v>2160</v>
      </c>
      <c r="F207" s="215">
        <f t="shared" si="133"/>
        <v>24840</v>
      </c>
      <c r="G207" s="217">
        <f>SUM(G197*$D$243*$D$244*$D$250)*$R$4/$R$6</f>
        <v>13860</v>
      </c>
      <c r="H207" s="217">
        <f>SUM(H197*$D$243*$D$244*$D$250)*$R$4/$R$6</f>
        <v>11340</v>
      </c>
      <c r="I207" s="217">
        <f>SUM(I197*$D$243*$D$244*$D$250)*$R$4/$R$6</f>
        <v>17640</v>
      </c>
      <c r="J207" s="217">
        <f>SUM(J197*$D$243*$D$244*$D$250)*$R$4/$R$6</f>
        <v>0</v>
      </c>
      <c r="K207" s="217">
        <f>SUM(K197*$D$243*$D$244*$D$250)*$R$4/$R$6</f>
        <v>0</v>
      </c>
      <c r="L207" s="218">
        <f t="shared" si="134"/>
        <v>42840</v>
      </c>
      <c r="M207" s="220">
        <f t="shared" si="135"/>
        <v>65520</v>
      </c>
      <c r="N207" s="220">
        <f t="shared" si="136"/>
        <v>2160</v>
      </c>
      <c r="O207" s="220">
        <f t="shared" si="137"/>
        <v>67680</v>
      </c>
    </row>
    <row r="208" spans="1:23" ht="12.95">
      <c r="A208" s="236" t="s">
        <v>389</v>
      </c>
      <c r="B208" s="238">
        <f t="shared" ref="B208:O208" si="138">SUM(B202:B207)</f>
        <v>2520</v>
      </c>
      <c r="C208" s="238">
        <f t="shared" si="138"/>
        <v>13860</v>
      </c>
      <c r="D208" s="238">
        <f t="shared" si="138"/>
        <v>7336</v>
      </c>
      <c r="E208" s="238">
        <f t="shared" si="138"/>
        <v>2624</v>
      </c>
      <c r="F208" s="245">
        <f>SUM(F202:F207)</f>
        <v>26340</v>
      </c>
      <c r="G208" s="238">
        <f t="shared" si="138"/>
        <v>13860</v>
      </c>
      <c r="H208" s="238">
        <f t="shared" si="138"/>
        <v>11340</v>
      </c>
      <c r="I208" s="238">
        <f t="shared" si="138"/>
        <v>17640</v>
      </c>
      <c r="J208" s="238">
        <f t="shared" si="138"/>
        <v>0</v>
      </c>
      <c r="K208" s="238">
        <f t="shared" si="138"/>
        <v>0</v>
      </c>
      <c r="L208" s="245">
        <f>SUM(L202:L207)</f>
        <v>42840</v>
      </c>
      <c r="M208" s="238">
        <f t="shared" si="138"/>
        <v>66556</v>
      </c>
      <c r="N208" s="238">
        <f t="shared" si="138"/>
        <v>2624</v>
      </c>
      <c r="O208" s="238">
        <f t="shared" si="138"/>
        <v>69180</v>
      </c>
    </row>
    <row r="209" spans="1:23">
      <c r="T209" s="228"/>
      <c r="W209" s="224"/>
    </row>
    <row r="210" spans="1:23" ht="12.95">
      <c r="A210" s="206" t="s">
        <v>425</v>
      </c>
      <c r="C210" s="206"/>
    </row>
    <row r="211" spans="1:23" ht="12.95">
      <c r="A211" s="207"/>
      <c r="B211" s="240" t="str">
        <f>B23</f>
        <v>0 år (2025)</v>
      </c>
      <c r="C211" s="240" t="str">
        <f t="shared" ref="C211:O211" si="139">C23</f>
        <v>1 år (2024)</v>
      </c>
      <c r="D211" s="240" t="str">
        <f t="shared" si="139"/>
        <v>2 år (2023)</v>
      </c>
      <c r="E211" s="240" t="str">
        <f t="shared" si="139"/>
        <v>Endringer</v>
      </c>
      <c r="F211" s="240" t="str">
        <f t="shared" si="139"/>
        <v>Sum</v>
      </c>
      <c r="G211" s="240" t="str">
        <f t="shared" si="139"/>
        <v>3 år (2022)</v>
      </c>
      <c r="H211" s="240" t="str">
        <f t="shared" si="139"/>
        <v>4 år (2021)</v>
      </c>
      <c r="I211" s="240" t="str">
        <f t="shared" si="139"/>
        <v>5 år (2020)</v>
      </c>
      <c r="J211" s="240" t="str">
        <f t="shared" si="139"/>
        <v>6 år (2019)</v>
      </c>
      <c r="K211" s="240" t="str">
        <f t="shared" si="139"/>
        <v>Endringer</v>
      </c>
      <c r="L211" s="240" t="str">
        <f t="shared" si="139"/>
        <v>Sum</v>
      </c>
      <c r="M211" s="240" t="str">
        <f t="shared" si="139"/>
        <v>Pr 1/8-2025</v>
      </c>
      <c r="N211" s="240" t="str">
        <f t="shared" si="139"/>
        <v>Endringer</v>
      </c>
      <c r="O211" s="240" t="str">
        <f t="shared" si="139"/>
        <v>Totalsum</v>
      </c>
    </row>
    <row r="212" spans="1:23" ht="14.45">
      <c r="A212" s="212" t="s">
        <v>398</v>
      </c>
      <c r="B212" s="213"/>
      <c r="C212" s="213"/>
      <c r="D212" s="213"/>
      <c r="E212" s="242"/>
      <c r="F212" s="215">
        <f t="shared" ref="F212:F217" si="140">SUM(B212:E212)</f>
        <v>0</v>
      </c>
      <c r="G212" s="216"/>
      <c r="H212" s="216"/>
      <c r="I212" s="216"/>
      <c r="J212" s="216"/>
      <c r="K212" s="217"/>
      <c r="L212" s="218">
        <f t="shared" ref="L212:L217" si="141">SUM(G212:K212)</f>
        <v>0</v>
      </c>
      <c r="M212" s="246">
        <f t="shared" ref="M212:M217" si="142">SUM(B212:D212,G212:J212)</f>
        <v>0</v>
      </c>
      <c r="N212" s="247">
        <f t="shared" ref="N212:N217" si="143">SUM(E212,K212)</f>
        <v>0</v>
      </c>
      <c r="O212" s="247">
        <f t="shared" ref="O212:O217" si="144">SUM(M212:N212)</f>
        <v>0</v>
      </c>
    </row>
    <row r="213" spans="1:23" ht="14.45">
      <c r="A213" s="212" t="s">
        <v>401</v>
      </c>
      <c r="B213" s="213"/>
      <c r="C213" s="213"/>
      <c r="D213" s="213"/>
      <c r="E213" s="242"/>
      <c r="F213" s="215">
        <f t="shared" si="140"/>
        <v>0</v>
      </c>
      <c r="G213" s="216"/>
      <c r="H213" s="216"/>
      <c r="I213" s="216"/>
      <c r="J213" s="216"/>
      <c r="K213" s="217"/>
      <c r="L213" s="218">
        <f t="shared" si="141"/>
        <v>0</v>
      </c>
      <c r="M213" s="246">
        <f t="shared" si="142"/>
        <v>0</v>
      </c>
      <c r="N213" s="247">
        <f t="shared" si="143"/>
        <v>0</v>
      </c>
      <c r="O213" s="247">
        <f t="shared" si="144"/>
        <v>0</v>
      </c>
      <c r="T213" s="228"/>
      <c r="W213" s="224"/>
    </row>
    <row r="214" spans="1:23" ht="14.45">
      <c r="A214" s="212" t="s">
        <v>404</v>
      </c>
      <c r="B214" s="213"/>
      <c r="C214" s="213"/>
      <c r="D214" s="213"/>
      <c r="E214" s="214"/>
      <c r="F214" s="215">
        <f t="shared" si="140"/>
        <v>0</v>
      </c>
      <c r="G214" s="216"/>
      <c r="H214" s="216"/>
      <c r="I214" s="216"/>
      <c r="J214" s="216"/>
      <c r="K214" s="217"/>
      <c r="L214" s="218">
        <f t="shared" si="141"/>
        <v>0</v>
      </c>
      <c r="M214" s="246">
        <f t="shared" si="142"/>
        <v>0</v>
      </c>
      <c r="N214" s="247">
        <f t="shared" si="143"/>
        <v>0</v>
      </c>
      <c r="O214" s="247">
        <f t="shared" si="144"/>
        <v>0</v>
      </c>
    </row>
    <row r="215" spans="1:23" ht="14.45">
      <c r="A215" s="212" t="s">
        <v>407</v>
      </c>
      <c r="B215" s="213"/>
      <c r="C215" s="213">
        <v>1</v>
      </c>
      <c r="D215" s="213">
        <v>1</v>
      </c>
      <c r="E215" s="214"/>
      <c r="F215" s="215">
        <f t="shared" si="140"/>
        <v>2</v>
      </c>
      <c r="G215" s="216">
        <v>1</v>
      </c>
      <c r="H215" s="216"/>
      <c r="I215" s="216"/>
      <c r="J215" s="216"/>
      <c r="K215" s="217"/>
      <c r="L215" s="218">
        <f t="shared" si="141"/>
        <v>1</v>
      </c>
      <c r="M215" s="246">
        <f t="shared" si="142"/>
        <v>3</v>
      </c>
      <c r="N215" s="247">
        <f t="shared" si="143"/>
        <v>0</v>
      </c>
      <c r="O215" s="247">
        <f t="shared" si="144"/>
        <v>3</v>
      </c>
      <c r="W215" s="224"/>
    </row>
    <row r="216" spans="1:23" ht="14.45">
      <c r="A216" s="229" t="s">
        <v>409</v>
      </c>
      <c r="B216" s="230"/>
      <c r="C216" s="230"/>
      <c r="D216" s="230"/>
      <c r="E216" s="214"/>
      <c r="F216" s="215">
        <f t="shared" si="140"/>
        <v>0</v>
      </c>
      <c r="G216" s="231">
        <v>1</v>
      </c>
      <c r="H216" s="231"/>
      <c r="I216" s="231"/>
      <c r="J216" s="231"/>
      <c r="K216" s="217"/>
      <c r="L216" s="218">
        <f t="shared" si="141"/>
        <v>1</v>
      </c>
      <c r="M216" s="246">
        <f t="shared" si="142"/>
        <v>1</v>
      </c>
      <c r="N216" s="247">
        <f t="shared" si="143"/>
        <v>0</v>
      </c>
      <c r="O216" s="247">
        <f t="shared" si="144"/>
        <v>1</v>
      </c>
    </row>
    <row r="217" spans="1:23" ht="14.45">
      <c r="A217" s="229" t="s">
        <v>412</v>
      </c>
      <c r="B217" s="230"/>
      <c r="C217" s="230">
        <v>7</v>
      </c>
      <c r="D217" s="230">
        <v>14</v>
      </c>
      <c r="E217" s="222">
        <f>+(3*3/$R$5)</f>
        <v>1.8</v>
      </c>
      <c r="F217" s="215">
        <f t="shared" si="140"/>
        <v>22.8</v>
      </c>
      <c r="G217" s="231">
        <v>6</v>
      </c>
      <c r="H217" s="231">
        <v>11</v>
      </c>
      <c r="I217" s="231">
        <v>8</v>
      </c>
      <c r="J217" s="231"/>
      <c r="K217" s="223">
        <f>-(1*4/$R$5)</f>
        <v>-0.8</v>
      </c>
      <c r="L217" s="218">
        <f t="shared" si="141"/>
        <v>24.2</v>
      </c>
      <c r="M217" s="246">
        <f t="shared" si="142"/>
        <v>46</v>
      </c>
      <c r="N217" s="247">
        <f t="shared" si="143"/>
        <v>1</v>
      </c>
      <c r="O217" s="247">
        <f t="shared" si="144"/>
        <v>47</v>
      </c>
    </row>
    <row r="218" spans="1:23" ht="12.95">
      <c r="A218" s="236" t="s">
        <v>389</v>
      </c>
      <c r="B218" s="237">
        <f>SUM(B212:B217)</f>
        <v>0</v>
      </c>
      <c r="C218" s="237">
        <f t="shared" ref="C218:O218" si="145">SUM(C212:C217)</f>
        <v>8</v>
      </c>
      <c r="D218" s="237">
        <f t="shared" si="145"/>
        <v>15</v>
      </c>
      <c r="E218" s="238">
        <f t="shared" si="145"/>
        <v>1.8</v>
      </c>
      <c r="F218" s="238">
        <f t="shared" si="145"/>
        <v>24.8</v>
      </c>
      <c r="G218" s="237">
        <f t="shared" si="145"/>
        <v>8</v>
      </c>
      <c r="H218" s="237">
        <f t="shared" si="145"/>
        <v>11</v>
      </c>
      <c r="I218" s="237">
        <f t="shared" si="145"/>
        <v>8</v>
      </c>
      <c r="J218" s="237">
        <f t="shared" si="145"/>
        <v>0</v>
      </c>
      <c r="K218" s="238">
        <f t="shared" si="145"/>
        <v>-0.8</v>
      </c>
      <c r="L218" s="238">
        <f t="shared" si="145"/>
        <v>26.2</v>
      </c>
      <c r="M218" s="237">
        <f t="shared" si="145"/>
        <v>50</v>
      </c>
      <c r="N218" s="238">
        <f t="shared" si="145"/>
        <v>1</v>
      </c>
      <c r="O218" s="238">
        <f t="shared" si="145"/>
        <v>51</v>
      </c>
    </row>
    <row r="220" spans="1:23" ht="12.95">
      <c r="A220" s="206" t="s">
        <v>435</v>
      </c>
      <c r="C220" s="206"/>
    </row>
    <row r="221" spans="1:23" ht="12.95">
      <c r="A221" s="207"/>
      <c r="B221" s="240" t="str">
        <f>B33</f>
        <v>0 år (2025)</v>
      </c>
      <c r="C221" s="240" t="str">
        <f t="shared" ref="C221:O221" si="146">C33</f>
        <v>1 år (2024)</v>
      </c>
      <c r="D221" s="240" t="str">
        <f t="shared" si="146"/>
        <v>2 år (2023)</v>
      </c>
      <c r="E221" s="240" t="str">
        <f t="shared" si="146"/>
        <v>Endringer</v>
      </c>
      <c r="F221" s="240" t="str">
        <f t="shared" si="146"/>
        <v>Sum</v>
      </c>
      <c r="G221" s="240" t="str">
        <f t="shared" si="146"/>
        <v>3 år (2022)</v>
      </c>
      <c r="H221" s="240" t="str">
        <f t="shared" si="146"/>
        <v>4 år (2021)</v>
      </c>
      <c r="I221" s="240" t="str">
        <f t="shared" si="146"/>
        <v>5 år (2020)</v>
      </c>
      <c r="J221" s="240" t="str">
        <f t="shared" si="146"/>
        <v>6 år (2019)</v>
      </c>
      <c r="K221" s="240" t="str">
        <f t="shared" si="146"/>
        <v>Endringer</v>
      </c>
      <c r="L221" s="240" t="str">
        <f t="shared" si="146"/>
        <v>Sum</v>
      </c>
      <c r="M221" s="240" t="str">
        <f t="shared" si="146"/>
        <v>Pr 1/8-2025</v>
      </c>
      <c r="N221" s="240" t="str">
        <f t="shared" si="146"/>
        <v>Endringer</v>
      </c>
      <c r="O221" s="240" t="str">
        <f t="shared" si="146"/>
        <v>Totalsum</v>
      </c>
    </row>
    <row r="222" spans="1:23" ht="14.45">
      <c r="A222" s="212" t="s">
        <v>398</v>
      </c>
      <c r="B222" s="242">
        <f>SUM(B212*$B$243*$B$244*$B$245)*$R$5/$R$6</f>
        <v>0</v>
      </c>
      <c r="C222" s="242">
        <f>SUM(C212*$B$243*$B$244*$B$245)*$R$5/$R$6</f>
        <v>0</v>
      </c>
      <c r="D222" s="242">
        <f>SUM(D212*$B$243*$B$244*$B$245)*$R$5/$R$6</f>
        <v>0</v>
      </c>
      <c r="E222" s="242">
        <f>SUM(E212*$B$243*$B$244*$B$245)*$R$5/$R$6</f>
        <v>0</v>
      </c>
      <c r="F222" s="215">
        <f t="shared" ref="F222:F227" si="147">SUM(B222:E222)</f>
        <v>0</v>
      </c>
      <c r="G222" s="217">
        <f>SUM(G212*$D$243*$D$244*$D$245)*$R$5/$R$6</f>
        <v>0</v>
      </c>
      <c r="H222" s="217">
        <f>SUM(H212*$D$243*$D$244*$D$245)*$R$5/$R$6</f>
        <v>0</v>
      </c>
      <c r="I222" s="217">
        <f>SUM(I212*$D$243*$D$244*$D$245)*$R$5/$R$6</f>
        <v>0</v>
      </c>
      <c r="J222" s="217">
        <f>SUM(J212*$D$243*$D$244*$D$245)*$R$5/$R$6</f>
        <v>0</v>
      </c>
      <c r="K222" s="217">
        <f>SUM(K212*$D$243*$D$244*$D$245)*$R$5/$R$6</f>
        <v>0</v>
      </c>
      <c r="L222" s="218">
        <f t="shared" ref="L222:L227" si="148">SUM(G222:K222)</f>
        <v>0</v>
      </c>
      <c r="M222" s="247">
        <f t="shared" ref="M222:M227" si="149">SUM(B222:D222,G222:J222)</f>
        <v>0</v>
      </c>
      <c r="N222" s="247">
        <f t="shared" ref="N222:N227" si="150">SUM(E222,K222)</f>
        <v>0</v>
      </c>
      <c r="O222" s="247">
        <f t="shared" ref="O222:O227" si="151">SUM(M222:N222)</f>
        <v>0</v>
      </c>
    </row>
    <row r="223" spans="1:23" ht="14.45">
      <c r="A223" s="212" t="s">
        <v>401</v>
      </c>
      <c r="B223" s="242">
        <f>SUM(B213*$B$243*$B$244*$B$246)*$R$5/$R$6</f>
        <v>0</v>
      </c>
      <c r="C223" s="242">
        <f>SUM(C213*$B$243*$B$244*$B$246)*$R$5/$R$6</f>
        <v>0</v>
      </c>
      <c r="D223" s="242">
        <f>SUM(D213*$B$243*$B$244*$B$246)*$R$5/$R$6</f>
        <v>0</v>
      </c>
      <c r="E223" s="242">
        <f>SUM(E213*$B$243*$B$244*$B$246)*$R$5/$R$6</f>
        <v>0</v>
      </c>
      <c r="F223" s="215">
        <f t="shared" si="147"/>
        <v>0</v>
      </c>
      <c r="G223" s="217">
        <f>SUM(G213*$D$243*$D$244*$D$246)*$R$5/$R$6</f>
        <v>0</v>
      </c>
      <c r="H223" s="217">
        <f>SUM(H213*$D$243*$D$244*$D$246)*$R$5/$R$6</f>
        <v>0</v>
      </c>
      <c r="I223" s="217">
        <f>SUM(I213*$D$243*$D$244*$D$246)*$R$5/$R$6</f>
        <v>0</v>
      </c>
      <c r="J223" s="217">
        <f>SUM(J213*$D$243*$D$244*$D$246)*$R$5/$R$6</f>
        <v>0</v>
      </c>
      <c r="K223" s="217">
        <f>SUM(K213*$D$243*$D$244*$D$246)*$R$5/$R$6</f>
        <v>0</v>
      </c>
      <c r="L223" s="218">
        <f t="shared" si="148"/>
        <v>0</v>
      </c>
      <c r="M223" s="247">
        <f t="shared" si="149"/>
        <v>0</v>
      </c>
      <c r="N223" s="247">
        <f t="shared" si="150"/>
        <v>0</v>
      </c>
      <c r="O223" s="247">
        <f t="shared" si="151"/>
        <v>0</v>
      </c>
    </row>
    <row r="224" spans="1:23" ht="14.45">
      <c r="A224" s="212" t="s">
        <v>404</v>
      </c>
      <c r="B224" s="242">
        <f>SUM(B214*$B$243*$B$244*$B$247)*$R$5/$R$6</f>
        <v>0</v>
      </c>
      <c r="C224" s="242">
        <f>SUM(C214*$B$243*$B$244*$B$247)*$R$5/$R$6</f>
        <v>0</v>
      </c>
      <c r="D224" s="242">
        <f>SUM(D214*$B$243*$B$244*$B$247)*$R$5/$R$6</f>
        <v>0</v>
      </c>
      <c r="E224" s="242">
        <f>SUM(E214*$B$243*$B$244*$B$247)*$R$5/$R$6</f>
        <v>0</v>
      </c>
      <c r="F224" s="215">
        <f t="shared" si="147"/>
        <v>0</v>
      </c>
      <c r="G224" s="217">
        <f>SUM(G214*$D$243*$D$244*$D$247)*$R$5/$R$6</f>
        <v>0</v>
      </c>
      <c r="H224" s="217">
        <f>SUM(H214*$D$243*$D$244*$D$247)*$R$5/$R$6</f>
        <v>0</v>
      </c>
      <c r="I224" s="217">
        <f>SUM(I214*$D$243*$D$244*$D$247)*$R$5/$R$6</f>
        <v>0</v>
      </c>
      <c r="J224" s="217">
        <f>SUM(J214*$D$243*$D$244*$D$247)*$R$5/$R$6</f>
        <v>0</v>
      </c>
      <c r="K224" s="217">
        <f>SUM(K214*$D$243*$D$244*$D$247)*$R$5/$R$6</f>
        <v>0</v>
      </c>
      <c r="L224" s="218">
        <f t="shared" si="148"/>
        <v>0</v>
      </c>
      <c r="M224" s="247">
        <f t="shared" si="149"/>
        <v>0</v>
      </c>
      <c r="N224" s="247">
        <f t="shared" si="150"/>
        <v>0</v>
      </c>
      <c r="O224" s="247">
        <f t="shared" si="151"/>
        <v>0</v>
      </c>
    </row>
    <row r="225" spans="1:15" ht="14.45">
      <c r="A225" s="212" t="s">
        <v>407</v>
      </c>
      <c r="B225" s="242">
        <f>SUM(B215*$B$243*$B$244*$B$248)*$R$5/$R$6</f>
        <v>0</v>
      </c>
      <c r="C225" s="242">
        <f>SUM(C215*$B$243*$B$244*$B$248)*$R$5/$R$6</f>
        <v>580</v>
      </c>
      <c r="D225" s="242">
        <f>SUM(D215*$B$243*$B$244*$B$248)*$R$5/$R$6</f>
        <v>580</v>
      </c>
      <c r="E225" s="242">
        <f>SUM(E215*$B$243*$B$244*$B$248)*$R$5/$R$6</f>
        <v>0</v>
      </c>
      <c r="F225" s="215">
        <f t="shared" si="147"/>
        <v>1160</v>
      </c>
      <c r="G225" s="217">
        <f>SUM(G215*$D$243*$D$244*$D$248)*$R$5/$R$6</f>
        <v>580</v>
      </c>
      <c r="H225" s="217">
        <f>SUM(H215*$D$243*$D$244*$D$248)*$R$5/$R$6</f>
        <v>0</v>
      </c>
      <c r="I225" s="217">
        <f>SUM(I215*$D$243*$D$244*$D$248)*$R$5/$R$6</f>
        <v>0</v>
      </c>
      <c r="J225" s="217">
        <f>SUM(J215*$D$243*$D$244*$D$248)*$R$5/$R$6</f>
        <v>0</v>
      </c>
      <c r="K225" s="217">
        <f>SUM(K215*$D$243*$D$244*$D$248)*$R$5/$R$6</f>
        <v>0</v>
      </c>
      <c r="L225" s="218">
        <f t="shared" si="148"/>
        <v>580</v>
      </c>
      <c r="M225" s="247">
        <f t="shared" si="149"/>
        <v>1740</v>
      </c>
      <c r="N225" s="247">
        <f t="shared" si="150"/>
        <v>0</v>
      </c>
      <c r="O225" s="247">
        <f t="shared" si="151"/>
        <v>1740</v>
      </c>
    </row>
    <row r="226" spans="1:15" ht="14.45">
      <c r="A226" s="229" t="s">
        <v>409</v>
      </c>
      <c r="B226" s="242">
        <f>SUM(B216*$B$243*$B$244*$B$249)*$R$5/$R$6</f>
        <v>0</v>
      </c>
      <c r="C226" s="242">
        <f>SUM(C216*$B$243*$B$244*$B$249)*$R$5/$R$6</f>
        <v>0</v>
      </c>
      <c r="D226" s="242">
        <f>SUM(D216*$B$243*$B$244*$B$249)*$R$5/$R$6</f>
        <v>0</v>
      </c>
      <c r="E226" s="242">
        <f>SUM(E216*$B$243*$B$244*$B$249)*$R$5/$R$6</f>
        <v>0</v>
      </c>
      <c r="F226" s="215">
        <f t="shared" si="147"/>
        <v>0</v>
      </c>
      <c r="G226" s="217">
        <f>SUM(G216*$D$243*$D$244*$D$249)*$R$5/$R$6</f>
        <v>740</v>
      </c>
      <c r="H226" s="217">
        <f>SUM(H216*$D$243*$D$244*$D$249)*$R$5/$R$6</f>
        <v>0</v>
      </c>
      <c r="I226" s="217">
        <f>SUM(I216*$D$243*$D$244*$D$249)*$R$5/$R$6</f>
        <v>0</v>
      </c>
      <c r="J226" s="217">
        <f>SUM(J216*$D$243*$D$244*$D$249)*$R$5/$R$6</f>
        <v>0</v>
      </c>
      <c r="K226" s="217">
        <f>SUM(K216*$D$243*$D$244*$D$249)*$R$5/$R$6</f>
        <v>0</v>
      </c>
      <c r="L226" s="218">
        <f t="shared" si="148"/>
        <v>740</v>
      </c>
      <c r="M226" s="247">
        <f t="shared" si="149"/>
        <v>740</v>
      </c>
      <c r="N226" s="247">
        <f t="shared" si="150"/>
        <v>0</v>
      </c>
      <c r="O226" s="247">
        <f t="shared" si="151"/>
        <v>740</v>
      </c>
    </row>
    <row r="227" spans="1:15" ht="14.45">
      <c r="A227" s="229" t="s">
        <v>412</v>
      </c>
      <c r="B227" s="242">
        <f>SUM(B217*$B$243*$B$244*$B$250)*$R$5/$R$6</f>
        <v>0</v>
      </c>
      <c r="C227" s="242">
        <f>SUM(C217*$B$243*$B$244*$B$250)*$R$5/$R$6</f>
        <v>6300</v>
      </c>
      <c r="D227" s="242">
        <f>SUM(D217*$B$243*$B$244*$B$250)*$R$5/$R$6</f>
        <v>12600</v>
      </c>
      <c r="E227" s="242">
        <f>SUM(E217*$B$243*$B$244*$B$250)*$R$5/$R$6</f>
        <v>1620.0000000000002</v>
      </c>
      <c r="F227" s="215">
        <f t="shared" si="147"/>
        <v>20520</v>
      </c>
      <c r="G227" s="217">
        <f>SUM(G217*$D$243*$D$244*$D$250)*$R$5/$R$6</f>
        <v>5400</v>
      </c>
      <c r="H227" s="217">
        <f>SUM(H217*$D$243*$D$244*$D$250)*$R$5/$R$6</f>
        <v>9900</v>
      </c>
      <c r="I227" s="217">
        <f>SUM(I217*$D$243*$D$244*$D$250)*$R$5/$R$6</f>
        <v>7200</v>
      </c>
      <c r="J227" s="217">
        <f>SUM(J217*$D$243*$D$244*$D$250)*$R$5/$R$6</f>
        <v>0</v>
      </c>
      <c r="K227" s="217">
        <f>SUM(K217*$D$243*$D$244*$D$250)*$R$5/$R$6</f>
        <v>-720.00000000000011</v>
      </c>
      <c r="L227" s="218">
        <f t="shared" si="148"/>
        <v>21780</v>
      </c>
      <c r="M227" s="247">
        <f t="shared" si="149"/>
        <v>41400</v>
      </c>
      <c r="N227" s="247">
        <f t="shared" si="150"/>
        <v>900.00000000000011</v>
      </c>
      <c r="O227" s="247">
        <f t="shared" si="151"/>
        <v>42300</v>
      </c>
    </row>
    <row r="228" spans="1:15" ht="12.95">
      <c r="A228" s="236" t="s">
        <v>389</v>
      </c>
      <c r="B228" s="238">
        <f t="shared" ref="B228:O228" si="152">SUM(B222:B227)</f>
        <v>0</v>
      </c>
      <c r="C228" s="238">
        <f t="shared" si="152"/>
        <v>6880</v>
      </c>
      <c r="D228" s="238">
        <f t="shared" si="152"/>
        <v>13180</v>
      </c>
      <c r="E228" s="238">
        <f t="shared" si="152"/>
        <v>1620.0000000000002</v>
      </c>
      <c r="F228" s="245">
        <f>SUM(F222:F227)</f>
        <v>21680</v>
      </c>
      <c r="G228" s="238">
        <f t="shared" si="152"/>
        <v>6720</v>
      </c>
      <c r="H228" s="238">
        <f t="shared" si="152"/>
        <v>9900</v>
      </c>
      <c r="I228" s="238">
        <f t="shared" si="152"/>
        <v>7200</v>
      </c>
      <c r="J228" s="238">
        <f t="shared" si="152"/>
        <v>0</v>
      </c>
      <c r="K228" s="238">
        <f t="shared" si="152"/>
        <v>-720.00000000000011</v>
      </c>
      <c r="L228" s="245">
        <f>SUM(L222:L227)</f>
        <v>23100</v>
      </c>
      <c r="M228" s="238">
        <f t="shared" si="152"/>
        <v>43880</v>
      </c>
      <c r="N228" s="238">
        <f t="shared" si="152"/>
        <v>900.00000000000011</v>
      </c>
      <c r="O228" s="238">
        <f t="shared" si="152"/>
        <v>44780</v>
      </c>
    </row>
    <row r="230" spans="1:15" ht="12.95">
      <c r="A230" s="207"/>
      <c r="B230" s="240" t="str">
        <f>B42</f>
        <v>0 år</v>
      </c>
      <c r="C230" s="240" t="str">
        <f t="shared" ref="C230:O230" si="153">C42</f>
        <v>1 år</v>
      </c>
      <c r="D230" s="240" t="str">
        <f t="shared" si="153"/>
        <v>2 år</v>
      </c>
      <c r="E230" s="240" t="str">
        <f t="shared" si="153"/>
        <v>Endringer</v>
      </c>
      <c r="F230" s="240" t="str">
        <f t="shared" si="153"/>
        <v>Sum</v>
      </c>
      <c r="G230" s="240" t="str">
        <f t="shared" si="153"/>
        <v>3 år</v>
      </c>
      <c r="H230" s="240" t="str">
        <f t="shared" si="153"/>
        <v>4 år</v>
      </c>
      <c r="I230" s="240" t="str">
        <f t="shared" si="153"/>
        <v>5 år</v>
      </c>
      <c r="J230" s="240" t="str">
        <f t="shared" si="153"/>
        <v>6 år</v>
      </c>
      <c r="K230" s="240" t="str">
        <f t="shared" si="153"/>
        <v>Endringer</v>
      </c>
      <c r="L230" s="240" t="str">
        <f t="shared" si="153"/>
        <v>Sum</v>
      </c>
      <c r="M230" s="240" t="str">
        <f t="shared" si="153"/>
        <v>Tellestart</v>
      </c>
      <c r="N230" s="240" t="str">
        <f t="shared" si="153"/>
        <v>Endringer</v>
      </c>
      <c r="O230" s="240" t="str">
        <f t="shared" si="153"/>
        <v>Totalsum</v>
      </c>
    </row>
    <row r="231" spans="1:15">
      <c r="A231" s="248" t="s">
        <v>444</v>
      </c>
      <c r="B231" s="249">
        <f t="shared" ref="B231:K231" si="154">B208</f>
        <v>2520</v>
      </c>
      <c r="C231" s="249">
        <f t="shared" si="154"/>
        <v>13860</v>
      </c>
      <c r="D231" s="249">
        <f t="shared" si="154"/>
        <v>7336</v>
      </c>
      <c r="E231" s="249">
        <f t="shared" si="154"/>
        <v>2624</v>
      </c>
      <c r="F231" s="250">
        <f t="shared" si="154"/>
        <v>26340</v>
      </c>
      <c r="G231" s="249">
        <f t="shared" si="154"/>
        <v>13860</v>
      </c>
      <c r="H231" s="249">
        <f t="shared" si="154"/>
        <v>11340</v>
      </c>
      <c r="I231" s="249">
        <f t="shared" si="154"/>
        <v>17640</v>
      </c>
      <c r="J231" s="249">
        <f t="shared" si="154"/>
        <v>0</v>
      </c>
      <c r="K231" s="249">
        <f t="shared" si="154"/>
        <v>0</v>
      </c>
      <c r="L231" s="250">
        <f>L208</f>
        <v>42840</v>
      </c>
      <c r="M231" s="249">
        <f>M208</f>
        <v>66556</v>
      </c>
      <c r="N231" s="249">
        <f>N208</f>
        <v>2624</v>
      </c>
      <c r="O231" s="249">
        <f>O208</f>
        <v>69180</v>
      </c>
    </row>
    <row r="232" spans="1:15">
      <c r="A232" s="248" t="s">
        <v>445</v>
      </c>
      <c r="B232" s="249">
        <f t="shared" ref="B232:O232" si="155">B228</f>
        <v>0</v>
      </c>
      <c r="C232" s="249">
        <f t="shared" si="155"/>
        <v>6880</v>
      </c>
      <c r="D232" s="249">
        <f t="shared" si="155"/>
        <v>13180</v>
      </c>
      <c r="E232" s="249">
        <f t="shared" si="155"/>
        <v>1620.0000000000002</v>
      </c>
      <c r="F232" s="250">
        <f t="shared" si="155"/>
        <v>21680</v>
      </c>
      <c r="G232" s="249">
        <f t="shared" si="155"/>
        <v>6720</v>
      </c>
      <c r="H232" s="249">
        <f t="shared" si="155"/>
        <v>9900</v>
      </c>
      <c r="I232" s="249">
        <f t="shared" si="155"/>
        <v>7200</v>
      </c>
      <c r="J232" s="249">
        <f t="shared" si="155"/>
        <v>0</v>
      </c>
      <c r="K232" s="249">
        <f t="shared" si="155"/>
        <v>-720.00000000000011</v>
      </c>
      <c r="L232" s="250">
        <f t="shared" si="155"/>
        <v>23100</v>
      </c>
      <c r="M232" s="249">
        <f t="shared" si="155"/>
        <v>43880</v>
      </c>
      <c r="N232" s="249">
        <f t="shared" si="155"/>
        <v>900.00000000000011</v>
      </c>
      <c r="O232" s="249">
        <f t="shared" si="155"/>
        <v>44780</v>
      </c>
    </row>
    <row r="233" spans="1:15" ht="12.95">
      <c r="A233" s="248" t="s">
        <v>446</v>
      </c>
      <c r="B233" s="251">
        <f t="shared" ref="B233:O233" si="156">SUM(B231:B232)</f>
        <v>2520</v>
      </c>
      <c r="C233" s="251">
        <f t="shared" si="156"/>
        <v>20740</v>
      </c>
      <c r="D233" s="251">
        <f t="shared" si="156"/>
        <v>20516</v>
      </c>
      <c r="E233" s="251">
        <f t="shared" si="156"/>
        <v>4244</v>
      </c>
      <c r="F233" s="252">
        <f>SUM(F231:F232)</f>
        <v>48020</v>
      </c>
      <c r="G233" s="251">
        <f t="shared" si="156"/>
        <v>20580</v>
      </c>
      <c r="H233" s="251">
        <f t="shared" si="156"/>
        <v>21240</v>
      </c>
      <c r="I233" s="251">
        <f t="shared" si="156"/>
        <v>24840</v>
      </c>
      <c r="J233" s="251">
        <f t="shared" si="156"/>
        <v>0</v>
      </c>
      <c r="K233" s="251">
        <f t="shared" si="156"/>
        <v>-720.00000000000011</v>
      </c>
      <c r="L233" s="252">
        <f>SUM(L231:L232)</f>
        <v>65940</v>
      </c>
      <c r="M233" s="251">
        <f t="shared" si="156"/>
        <v>110436</v>
      </c>
      <c r="N233" s="251">
        <f t="shared" si="156"/>
        <v>3524</v>
      </c>
      <c r="O233" s="251">
        <f t="shared" si="156"/>
        <v>113960</v>
      </c>
    </row>
    <row r="235" spans="1:15" ht="12.95" hidden="1">
      <c r="A235" s="207" t="s">
        <v>450</v>
      </c>
      <c r="B235" s="240" t="str">
        <f>B42</f>
        <v>0 år</v>
      </c>
      <c r="C235" s="240" t="str">
        <f t="shared" ref="C235:O235" si="157">C42</f>
        <v>1 år</v>
      </c>
      <c r="D235" s="240" t="str">
        <f t="shared" si="157"/>
        <v>2 år</v>
      </c>
      <c r="E235" s="240" t="str">
        <f t="shared" si="157"/>
        <v>Endringer</v>
      </c>
      <c r="F235" s="240" t="str">
        <f t="shared" si="157"/>
        <v>Sum</v>
      </c>
      <c r="G235" s="240" t="str">
        <f t="shared" si="157"/>
        <v>3 år</v>
      </c>
      <c r="H235" s="240" t="str">
        <f t="shared" si="157"/>
        <v>4 år</v>
      </c>
      <c r="I235" s="240" t="str">
        <f t="shared" si="157"/>
        <v>5 år</v>
      </c>
      <c r="J235" s="240" t="str">
        <f t="shared" si="157"/>
        <v>6 år</v>
      </c>
      <c r="K235" s="240" t="str">
        <f t="shared" si="157"/>
        <v>Endringer</v>
      </c>
      <c r="L235" s="240" t="str">
        <f t="shared" si="157"/>
        <v>Sum</v>
      </c>
      <c r="M235" s="240" t="str">
        <f t="shared" si="157"/>
        <v>Tellestart</v>
      </c>
      <c r="N235" s="240" t="str">
        <f t="shared" si="157"/>
        <v>Endringer</v>
      </c>
      <c r="O235" s="240" t="str">
        <f t="shared" si="157"/>
        <v>Totalsum</v>
      </c>
    </row>
    <row r="236" spans="1:15" hidden="1">
      <c r="A236" s="248" t="s">
        <v>444</v>
      </c>
      <c r="B236" s="249">
        <f t="shared" ref="B236:E237" si="158">SUM(B43,B90,B137,B184,B231)</f>
        <v>5040</v>
      </c>
      <c r="C236" s="249">
        <f t="shared" si="158"/>
        <v>55440</v>
      </c>
      <c r="D236" s="249">
        <f t="shared" si="158"/>
        <v>57736</v>
      </c>
      <c r="E236" s="249">
        <f t="shared" si="158"/>
        <v>4064</v>
      </c>
      <c r="F236" s="250">
        <f>F213</f>
        <v>0</v>
      </c>
      <c r="G236" s="249">
        <f t="shared" ref="G236:K237" si="159">SUM(G43,G90,G137,G184,G231)</f>
        <v>64036</v>
      </c>
      <c r="H236" s="249">
        <f t="shared" si="159"/>
        <v>63588</v>
      </c>
      <c r="I236" s="249">
        <f t="shared" si="159"/>
        <v>75600</v>
      </c>
      <c r="J236" s="249">
        <f t="shared" si="159"/>
        <v>0</v>
      </c>
      <c r="K236" s="249">
        <f t="shared" si="159"/>
        <v>-463.99999999999994</v>
      </c>
      <c r="L236" s="250">
        <f>L213</f>
        <v>0</v>
      </c>
      <c r="M236" s="249">
        <f>M213</f>
        <v>0</v>
      </c>
      <c r="N236" s="249">
        <f>N213</f>
        <v>0</v>
      </c>
      <c r="O236" s="249">
        <f>O213</f>
        <v>0</v>
      </c>
    </row>
    <row r="237" spans="1:15" hidden="1">
      <c r="A237" s="248" t="s">
        <v>445</v>
      </c>
      <c r="B237" s="249">
        <f t="shared" si="158"/>
        <v>0</v>
      </c>
      <c r="C237" s="249">
        <f t="shared" si="158"/>
        <v>28160</v>
      </c>
      <c r="D237" s="249">
        <f t="shared" si="158"/>
        <v>49180</v>
      </c>
      <c r="E237" s="249">
        <f t="shared" si="158"/>
        <v>1980.0000000000002</v>
      </c>
      <c r="F237" s="250">
        <f t="shared" ref="F237:O237" si="160">F233</f>
        <v>48020</v>
      </c>
      <c r="G237" s="249">
        <f t="shared" si="159"/>
        <v>42400</v>
      </c>
      <c r="H237" s="249">
        <f t="shared" si="159"/>
        <v>43940</v>
      </c>
      <c r="I237" s="249">
        <f t="shared" si="159"/>
        <v>43940</v>
      </c>
      <c r="J237" s="249">
        <f t="shared" si="159"/>
        <v>0</v>
      </c>
      <c r="K237" s="249">
        <f t="shared" si="159"/>
        <v>128</v>
      </c>
      <c r="L237" s="250">
        <f t="shared" si="160"/>
        <v>65940</v>
      </c>
      <c r="M237" s="249">
        <f t="shared" si="160"/>
        <v>110436</v>
      </c>
      <c r="N237" s="249">
        <f t="shared" si="160"/>
        <v>3524</v>
      </c>
      <c r="O237" s="249">
        <f t="shared" si="160"/>
        <v>113960</v>
      </c>
    </row>
    <row r="238" spans="1:15" ht="12.95" hidden="1">
      <c r="A238" s="248" t="s">
        <v>446</v>
      </c>
      <c r="B238" s="251">
        <f t="shared" ref="B238:O238" si="161">SUM(B236:B237)</f>
        <v>5040</v>
      </c>
      <c r="C238" s="251">
        <f t="shared" si="161"/>
        <v>83600</v>
      </c>
      <c r="D238" s="251">
        <f t="shared" si="161"/>
        <v>106916</v>
      </c>
      <c r="E238" s="251">
        <f t="shared" si="161"/>
        <v>6044</v>
      </c>
      <c r="F238" s="252">
        <f t="shared" si="161"/>
        <v>48020</v>
      </c>
      <c r="G238" s="251">
        <f t="shared" si="161"/>
        <v>106436</v>
      </c>
      <c r="H238" s="251">
        <f t="shared" si="161"/>
        <v>107528</v>
      </c>
      <c r="I238" s="251">
        <f t="shared" si="161"/>
        <v>119540</v>
      </c>
      <c r="J238" s="251">
        <f t="shared" si="161"/>
        <v>0</v>
      </c>
      <c r="K238" s="251">
        <f t="shared" si="161"/>
        <v>-335.99999999999994</v>
      </c>
      <c r="L238" s="252">
        <f t="shared" si="161"/>
        <v>65940</v>
      </c>
      <c r="M238" s="251">
        <f t="shared" si="161"/>
        <v>110436</v>
      </c>
      <c r="N238" s="251">
        <f t="shared" si="161"/>
        <v>3524</v>
      </c>
      <c r="O238" s="251">
        <f t="shared" si="161"/>
        <v>113960</v>
      </c>
    </row>
    <row r="241" spans="1:16" ht="12.95">
      <c r="A241" s="206" t="s">
        <v>451</v>
      </c>
      <c r="B241" s="206"/>
      <c r="C241" s="206"/>
      <c r="F241" s="254"/>
      <c r="L241" s="254"/>
    </row>
    <row r="242" spans="1:16" ht="12.95">
      <c r="A242" s="259"/>
      <c r="B242" s="240" t="e">
        <f>#REF!</f>
        <v>#REF!</v>
      </c>
      <c r="C242" s="240" t="e">
        <f>#REF!</f>
        <v>#REF!</v>
      </c>
      <c r="D242" s="240" t="e">
        <f>#REF!</f>
        <v>#REF!</v>
      </c>
      <c r="E242" s="260"/>
      <c r="F242" s="254">
        <f>SUM(F45,F92,F139,F186,F233)</f>
        <v>201600</v>
      </c>
      <c r="G242" s="261" t="s">
        <v>452</v>
      </c>
      <c r="H242" s="262"/>
      <c r="I242" s="261"/>
      <c r="J242" s="261"/>
      <c r="L242" s="254">
        <f>SUM(L45,L92,L139,L186,L233)</f>
        <v>333168</v>
      </c>
      <c r="M242" s="261" t="s">
        <v>453</v>
      </c>
      <c r="N242" s="261"/>
      <c r="O242" s="261"/>
      <c r="P242" s="261"/>
    </row>
    <row r="243" spans="1:16" ht="14.45">
      <c r="A243" s="263" t="s">
        <v>454</v>
      </c>
      <c r="B243" s="264">
        <v>1</v>
      </c>
      <c r="C243" s="265">
        <v>1</v>
      </c>
      <c r="D243" s="266">
        <v>1</v>
      </c>
      <c r="F243" s="205">
        <v>2160</v>
      </c>
      <c r="G243" s="261" t="s">
        <v>455</v>
      </c>
      <c r="H243" s="267"/>
      <c r="I243" s="261"/>
      <c r="J243" s="268"/>
      <c r="L243" s="205">
        <v>2160</v>
      </c>
      <c r="M243" s="261" t="s">
        <v>455</v>
      </c>
      <c r="N243" s="261"/>
      <c r="O243" s="261"/>
      <c r="P243" s="261"/>
    </row>
    <row r="244" spans="1:16" ht="12.95">
      <c r="A244" s="269" t="s">
        <v>456</v>
      </c>
      <c r="B244" s="270">
        <v>48</v>
      </c>
      <c r="C244" s="271">
        <v>48</v>
      </c>
      <c r="D244" s="270">
        <v>48</v>
      </c>
      <c r="E244" s="272"/>
      <c r="F244" s="273">
        <f>SUM(F242/F243)</f>
        <v>93.333333333333329</v>
      </c>
      <c r="G244" s="261" t="s">
        <v>457</v>
      </c>
      <c r="H244" s="261"/>
      <c r="I244" s="261"/>
      <c r="J244" s="268"/>
      <c r="L244" s="274">
        <f>SUM(L242/L243)</f>
        <v>154.24444444444444</v>
      </c>
      <c r="M244" s="261" t="s">
        <v>458</v>
      </c>
      <c r="N244" s="261"/>
      <c r="O244" s="261"/>
      <c r="P244" s="261"/>
    </row>
    <row r="245" spans="1:16">
      <c r="A245" s="275" t="s">
        <v>398</v>
      </c>
      <c r="B245" s="276">
        <v>6</v>
      </c>
      <c r="C245" s="277">
        <v>6</v>
      </c>
      <c r="D245" s="276">
        <v>6</v>
      </c>
      <c r="E245" s="278"/>
      <c r="F245" s="254"/>
      <c r="J245" s="235"/>
      <c r="K245" s="235"/>
      <c r="L245" s="254"/>
    </row>
    <row r="246" spans="1:16">
      <c r="A246" s="275" t="s">
        <v>401</v>
      </c>
      <c r="B246" s="276">
        <v>13</v>
      </c>
      <c r="C246" s="277">
        <v>13</v>
      </c>
      <c r="D246" s="276">
        <v>13</v>
      </c>
      <c r="E246" s="278"/>
      <c r="J246" s="235"/>
      <c r="K246" s="235"/>
    </row>
    <row r="247" spans="1:16">
      <c r="A247" s="275" t="s">
        <v>404</v>
      </c>
      <c r="B247" s="276">
        <v>21</v>
      </c>
      <c r="C247" s="277">
        <v>21</v>
      </c>
      <c r="D247" s="276">
        <v>21</v>
      </c>
      <c r="E247" s="278"/>
      <c r="I247" s="254"/>
    </row>
    <row r="248" spans="1:16" ht="12.95">
      <c r="A248" s="275" t="s">
        <v>407</v>
      </c>
      <c r="B248" s="276">
        <v>29</v>
      </c>
      <c r="C248" s="277">
        <v>29</v>
      </c>
      <c r="D248" s="276">
        <v>29</v>
      </c>
      <c r="E248" s="278"/>
      <c r="H248" s="206"/>
    </row>
    <row r="249" spans="1:16">
      <c r="A249" s="275" t="s">
        <v>409</v>
      </c>
      <c r="B249" s="276">
        <v>37</v>
      </c>
      <c r="C249" s="277">
        <v>37</v>
      </c>
      <c r="D249" s="276">
        <v>37</v>
      </c>
      <c r="E249" s="278"/>
      <c r="H249" s="234"/>
      <c r="J249" s="235"/>
      <c r="K249" s="235"/>
    </row>
    <row r="250" spans="1:16">
      <c r="A250" s="279" t="s">
        <v>412</v>
      </c>
      <c r="B250" s="280">
        <v>45</v>
      </c>
      <c r="C250" s="281">
        <v>45</v>
      </c>
      <c r="D250" s="280">
        <v>45</v>
      </c>
      <c r="E250" s="278"/>
      <c r="J250" s="235"/>
      <c r="K250" s="235"/>
    </row>
    <row r="251" spans="1:16">
      <c r="F251" s="282"/>
      <c r="G251" s="283"/>
      <c r="J251" s="235"/>
      <c r="K251" s="235"/>
    </row>
    <row r="252" spans="1:16">
      <c r="F252" s="282"/>
      <c r="G252" s="283"/>
      <c r="J252" s="235"/>
      <c r="K252" s="235"/>
    </row>
    <row r="253" spans="1:16">
      <c r="F253" s="282"/>
      <c r="G253" s="283"/>
    </row>
    <row r="254" spans="1:16" ht="12.95">
      <c r="F254" s="282"/>
      <c r="G254" s="283"/>
      <c r="H254" s="206"/>
    </row>
    <row r="255" spans="1:16">
      <c r="F255" s="235"/>
      <c r="G255" s="254"/>
      <c r="H255" s="234"/>
      <c r="L255" s="235"/>
      <c r="M255" s="235"/>
      <c r="N255" s="235"/>
      <c r="O255" s="235"/>
    </row>
    <row r="256" spans="1:16">
      <c r="F256" s="235"/>
      <c r="L256" s="235"/>
      <c r="M256" s="235"/>
      <c r="N256" s="235"/>
      <c r="O256" s="235"/>
    </row>
    <row r="257" spans="6:15" ht="12.95">
      <c r="F257" s="284"/>
      <c r="L257" s="284"/>
      <c r="M257" s="284"/>
      <c r="N257" s="284"/>
      <c r="O257" s="284"/>
    </row>
    <row r="260" spans="6:15">
      <c r="I260" s="254"/>
    </row>
  </sheetData>
  <printOptions horizontalCentered="1"/>
  <pageMargins left="0.62992125984251968" right="0.59055118110236227" top="0.51181102362204722" bottom="0.82677165354330717" header="0.35433070866141736" footer="0.51181102362204722"/>
  <pageSetup paperSize="9" scale="44" fitToHeight="3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225"/>
  <sheetViews>
    <sheetView workbookViewId="0">
      <selection activeCell="H6" sqref="H6"/>
    </sheetView>
  </sheetViews>
  <sheetFormatPr defaultColWidth="11.42578125" defaultRowHeight="15" customHeight="1"/>
  <cols>
    <col min="2" max="2" width="27" customWidth="1"/>
    <col min="8" max="8" width="15" customWidth="1"/>
    <col min="9" max="9" width="14.42578125" customWidth="1"/>
  </cols>
  <sheetData>
    <row r="1" spans="1:14" ht="14.45">
      <c r="A1" s="65" t="s">
        <v>459</v>
      </c>
      <c r="B1" s="65"/>
      <c r="C1" s="65"/>
      <c r="D1" s="65"/>
      <c r="E1" s="65"/>
      <c r="F1" s="65"/>
      <c r="G1" s="65"/>
      <c r="H1" s="65"/>
      <c r="I1" s="65"/>
    </row>
    <row r="2" spans="1:14" ht="14.45">
      <c r="A2" s="313" t="s">
        <v>460</v>
      </c>
      <c r="B2" s="314"/>
      <c r="C2" s="314"/>
      <c r="D2" s="314"/>
      <c r="E2" s="314"/>
      <c r="F2" s="314"/>
      <c r="G2" s="314"/>
      <c r="H2" s="314"/>
      <c r="I2" s="314"/>
    </row>
    <row r="3" spans="1:14" ht="21" customHeight="1">
      <c r="A3" s="315" t="s">
        <v>461</v>
      </c>
      <c r="B3" s="327"/>
      <c r="C3" s="327"/>
      <c r="D3" s="9"/>
      <c r="E3" s="316" t="s">
        <v>462</v>
      </c>
      <c r="F3" s="317"/>
      <c r="G3" s="317"/>
      <c r="H3" s="317"/>
      <c r="I3" s="318"/>
      <c r="K3" s="173" t="s">
        <v>463</v>
      </c>
      <c r="L3" s="173"/>
      <c r="M3" s="173">
        <f>MAXA('1.B BASIL-resultatregnskap'!$A$3:$A$400)</f>
        <v>0</v>
      </c>
      <c r="N3" t="s">
        <v>464</v>
      </c>
    </row>
    <row r="4" spans="1:14" ht="84">
      <c r="A4" s="9" t="s">
        <v>465</v>
      </c>
      <c r="B4" s="9" t="s">
        <v>466</v>
      </c>
      <c r="C4" s="9" t="s">
        <v>467</v>
      </c>
      <c r="D4" s="9" t="s">
        <v>468</v>
      </c>
      <c r="E4" s="5" t="s">
        <v>469</v>
      </c>
      <c r="F4" s="5" t="s">
        <v>470</v>
      </c>
      <c r="G4" s="5" t="s">
        <v>471</v>
      </c>
      <c r="H4" s="5" t="s">
        <v>472</v>
      </c>
      <c r="I4" s="5" t="s">
        <v>473</v>
      </c>
    </row>
    <row r="5" spans="1:14" ht="14.45">
      <c r="A5" s="152">
        <v>1</v>
      </c>
      <c r="B5" s="153" cm="1">
        <f t="array" ref="B5">_xlfn.UNIQUE('1.B BASIL-resultatregnskap'!C3:C200)</f>
        <v>0</v>
      </c>
      <c r="C5" s="154" cm="1">
        <f t="array" ref="C5">_xlfn.UNIQUE('1.B BASIL-resultatregnskap'!B3:B200)</f>
        <v>0</v>
      </c>
      <c r="D5" s="154" t="str">
        <f>IFERROR(_xlfn.XLOOKUP($C5,factPensjon[Virksomhetsnr.],factPensjon[Forpliktelser]),"")</f>
        <v/>
      </c>
      <c r="E5" s="24"/>
      <c r="F5" s="155" t="str">
        <f>IFERROR(IF(E5="A",'0. Oppsett'!$C$23,IF(E5="B",'0. Oppsett'!$C$24,IF(E5="C",'0. Oppsett'!$C$25,""))),"")</f>
        <v/>
      </c>
      <c r="G5" s="156">
        <f>SUMIFS(BasilRadata[8E. Oppgi antall årsverk barnehagen har pensjonsforpliktelser for:],'1. BASIL-rådata'!$I$3:$I$500,'X. Satser pensjonstilskudd'!$C5,BasilRadata[År],'0. Oppsett'!$C$9)</f>
        <v>0</v>
      </c>
      <c r="H5" s="157" t="e">
        <f>(((SUMIFS('1.B BASIL-resultatregnskap'!I:I,'1.B BASIL-resultatregnskap'!B:B,'X. Satser pensjonstilskudd'!$C5,'1.B BASIL-resultatregnskap'!A:A,$M$3)))*((1+'0. Oppsett'!$C$13)*(1+'0. Oppsett'!$C$14))/$G5)</f>
        <v>#DIV/0!</v>
      </c>
      <c r="I5" s="157" t="e">
        <f>IF(OR(E5="",H5="",NOT(AND(ISNUMBER(F5),ISNUMBER(H5)))),"",H5*F5*(1+'0. Oppsett'!$C$11))</f>
        <v>#DIV/0!</v>
      </c>
    </row>
    <row r="6" spans="1:14" ht="14.45">
      <c r="A6" s="152">
        <v>2</v>
      </c>
      <c r="B6" s="153" cm="1">
        <f t="array" ref="B6">_xlfn.UNIQUE('1.B BASIL-resultatregnskap'!C4:C201)</f>
        <v>0</v>
      </c>
      <c r="C6" s="154" cm="1">
        <f t="array" ref="C6">_xlfn.UNIQUE('1.B BASIL-resultatregnskap'!B4:B201)</f>
        <v>0</v>
      </c>
      <c r="D6" s="154" t="str">
        <f>IFERROR(_xlfn.XLOOKUP($C6,factPensjon[Virksomhetsnr.],factPensjon[Forpliktelser]),"")</f>
        <v/>
      </c>
      <c r="E6" s="24"/>
      <c r="F6" s="155" t="str">
        <f>IFERROR(IF(E6="A",'0. Oppsett'!$C$23,IF(E6="B",'0. Oppsett'!$C$24,IF(E6="C",'0. Oppsett'!$C$25,""))),"")</f>
        <v/>
      </c>
      <c r="G6" s="156">
        <f>SUMIFS(BasilRadata[8E. Oppgi antall årsverk barnehagen har pensjonsforpliktelser for:],'1. BASIL-rådata'!$I$3:$I$500,'X. Satser pensjonstilskudd'!$C6,BasilRadata[År],'0. Oppsett'!$C$9)</f>
        <v>0</v>
      </c>
      <c r="H6" s="157" t="e">
        <f>(((SUMIFS('1.B BASIL-resultatregnskap'!I:I,'1.B BASIL-resultatregnskap'!B:B,'X. Satser pensjonstilskudd'!$C6,'1.B BASIL-resultatregnskap'!A:A,$M$3)))*((1+'0. Oppsett'!$C$13)*(1+'0. Oppsett'!$C$14))/$G6)</f>
        <v>#DIV/0!</v>
      </c>
      <c r="I6" s="157" t="e">
        <f>IF(OR(E6="",H6="",NOT(AND(ISNUMBER(F6),ISNUMBER(H6)))),"",H6*F6*(1+'0. Oppsett'!$C$11))</f>
        <v>#DIV/0!</v>
      </c>
    </row>
    <row r="7" spans="1:14" ht="14.45">
      <c r="A7" s="152">
        <v>3</v>
      </c>
      <c r="B7" s="153" cm="1">
        <f t="array" ref="B7">_xlfn.UNIQUE('1.B BASIL-resultatregnskap'!C5:C202)</f>
        <v>0</v>
      </c>
      <c r="C7" s="154" cm="1">
        <f t="array" ref="C7">_xlfn.UNIQUE('1.B BASIL-resultatregnskap'!B5:B202)</f>
        <v>0</v>
      </c>
      <c r="D7" s="154" t="str">
        <f>IFERROR(_xlfn.XLOOKUP($C7,factPensjon[Virksomhetsnr.],factPensjon[Forpliktelser]),"")</f>
        <v/>
      </c>
      <c r="E7" s="24"/>
      <c r="F7" s="155" t="str">
        <f>IFERROR(IF(E7="A",'0. Oppsett'!$C$23,IF(E7="B",'0. Oppsett'!$C$24,IF(E7="C",'0. Oppsett'!$C$25,""))),"")</f>
        <v/>
      </c>
      <c r="G7" s="156">
        <f>SUMIFS(BasilRadata[8E. Oppgi antall årsverk barnehagen har pensjonsforpliktelser for:],'1. BASIL-rådata'!$I$3:$I$500,'X. Satser pensjonstilskudd'!$C7,BasilRadata[År],'0. Oppsett'!$C$9)</f>
        <v>0</v>
      </c>
      <c r="H7" s="157" t="e">
        <f>(((SUMIFS('1.B BASIL-resultatregnskap'!I:I,'1.B BASIL-resultatregnskap'!B:B,'X. Satser pensjonstilskudd'!$C7,'1.B BASIL-resultatregnskap'!A:A,$M$3)))*((1+'0. Oppsett'!$C$13)*(1+'0. Oppsett'!$C$14))/$G7)</f>
        <v>#DIV/0!</v>
      </c>
      <c r="I7" s="157" t="e">
        <f>IF(OR(E7="",H7="",NOT(AND(ISNUMBER(F7),ISNUMBER(H7)))),"",H7*F7*(1+'0. Oppsett'!$C$11))</f>
        <v>#DIV/0!</v>
      </c>
    </row>
    <row r="8" spans="1:14" ht="14.45">
      <c r="A8" s="152">
        <v>4</v>
      </c>
      <c r="B8" s="153" cm="1">
        <f t="array" ref="B8">_xlfn.UNIQUE('1.B BASIL-resultatregnskap'!C6:C203)</f>
        <v>0</v>
      </c>
      <c r="C8" s="154" cm="1">
        <f t="array" ref="C8">_xlfn.UNIQUE('1.B BASIL-resultatregnskap'!B6:B203)</f>
        <v>0</v>
      </c>
      <c r="D8" s="154" t="str">
        <f>IFERROR(_xlfn.XLOOKUP($C8,factPensjon[Virksomhetsnr.],factPensjon[Forpliktelser]),"")</f>
        <v/>
      </c>
      <c r="E8" s="24"/>
      <c r="F8" s="155" t="str">
        <f>IFERROR(IF(E8="A",'0. Oppsett'!$C$23,IF(E8="B",'0. Oppsett'!$C$24,IF(E8="C",'0. Oppsett'!$C$25,""))),"")</f>
        <v/>
      </c>
      <c r="G8" s="156">
        <f>SUMIFS(BasilRadata[8E. Oppgi antall årsverk barnehagen har pensjonsforpliktelser for:],'1. BASIL-rådata'!$I$3:$I$500,'X. Satser pensjonstilskudd'!$C8,BasilRadata[År],'0. Oppsett'!$C$9)</f>
        <v>0</v>
      </c>
      <c r="H8" s="157" t="e">
        <f>(((SUMIFS('1.B BASIL-resultatregnskap'!I:I,'1.B BASIL-resultatregnskap'!B:B,'X. Satser pensjonstilskudd'!$C8,'1.B BASIL-resultatregnskap'!A:A,$M$3)))*((1+'0. Oppsett'!$C$13)*(1+'0. Oppsett'!$C$14))/$G8)</f>
        <v>#DIV/0!</v>
      </c>
      <c r="I8" s="157" t="e">
        <f>IF(OR(E8="",H8="",NOT(AND(ISNUMBER(F8),ISNUMBER(H8)))),"",H8*F8*(1+'0. Oppsett'!$C$11))</f>
        <v>#DIV/0!</v>
      </c>
    </row>
    <row r="9" spans="1:14" ht="14.45">
      <c r="A9" s="152">
        <v>5</v>
      </c>
      <c r="B9" s="153" cm="1">
        <f t="array" ref="B9">_xlfn.UNIQUE('1.B BASIL-resultatregnskap'!C7:C204)</f>
        <v>0</v>
      </c>
      <c r="C9" s="154" cm="1">
        <f t="array" ref="C9">_xlfn.UNIQUE('1.B BASIL-resultatregnskap'!B7:B204)</f>
        <v>0</v>
      </c>
      <c r="D9" s="154" t="str">
        <f>IFERROR(_xlfn.XLOOKUP($C9,factPensjon[Virksomhetsnr.],factPensjon[Forpliktelser]),"")</f>
        <v/>
      </c>
      <c r="E9" s="24"/>
      <c r="F9" s="155" t="str">
        <f>IFERROR(IF(E9="A",'0. Oppsett'!$C$23,IF(E9="B",'0. Oppsett'!$C$24,IF(E9="C",'0. Oppsett'!$C$25,""))),"")</f>
        <v/>
      </c>
      <c r="G9" s="156">
        <f>SUMIFS(BasilRadata[8E. Oppgi antall årsverk barnehagen har pensjonsforpliktelser for:],'1. BASIL-rådata'!$I$3:$I$500,'X. Satser pensjonstilskudd'!$C9,BasilRadata[År],'0. Oppsett'!$C$9)</f>
        <v>0</v>
      </c>
      <c r="H9" s="157" t="e">
        <f>(((SUMIFS('1.B BASIL-resultatregnskap'!I:I,'1.B BASIL-resultatregnskap'!B:B,'X. Satser pensjonstilskudd'!$C9,'1.B BASIL-resultatregnskap'!A:A,$M$3)))*((1+'0. Oppsett'!$C$13)*(1+'0. Oppsett'!$C$14))/$G9)</f>
        <v>#DIV/0!</v>
      </c>
      <c r="I9" s="157" t="e">
        <f>IF(OR(E9="",H9="",NOT(AND(ISNUMBER(F9),ISNUMBER(H9)))),"",H9*F9*(1+'0. Oppsett'!$C$11))</f>
        <v>#DIV/0!</v>
      </c>
    </row>
    <row r="10" spans="1:14" ht="14.45">
      <c r="A10" s="152">
        <v>6</v>
      </c>
      <c r="B10" s="153" cm="1">
        <f t="array" ref="B10">_xlfn.UNIQUE('1.B BASIL-resultatregnskap'!C8:C205)</f>
        <v>0</v>
      </c>
      <c r="C10" s="154" cm="1">
        <f t="array" ref="C10">_xlfn.UNIQUE('1.B BASIL-resultatregnskap'!B8:B205)</f>
        <v>0</v>
      </c>
      <c r="D10" s="154" t="str">
        <f>IFERROR(_xlfn.XLOOKUP($C10,factPensjon[Virksomhetsnr.],factPensjon[Forpliktelser]),"")</f>
        <v/>
      </c>
      <c r="E10" s="24"/>
      <c r="F10" s="155" t="str">
        <f>IFERROR(IF(E10="A",'0. Oppsett'!$C$23,IF(E10="B",'0. Oppsett'!$C$24,IF(E10="C",'0. Oppsett'!$C$25,""))),"")</f>
        <v/>
      </c>
      <c r="G10" s="156">
        <f>SUMIFS(BasilRadata[8E. Oppgi antall årsverk barnehagen har pensjonsforpliktelser for:],'1. BASIL-rådata'!$I$3:$I$500,'X. Satser pensjonstilskudd'!$C10,BasilRadata[År],'0. Oppsett'!$C$9)</f>
        <v>0</v>
      </c>
      <c r="H10" s="157" t="e">
        <f>(((SUMIFS('1.B BASIL-resultatregnskap'!I:I,'1.B BASIL-resultatregnskap'!B:B,'X. Satser pensjonstilskudd'!$C10,'1.B BASIL-resultatregnskap'!A:A,$M$3)))*((1+'0. Oppsett'!$C$13)*(1+'0. Oppsett'!$C$14))/$G10)</f>
        <v>#DIV/0!</v>
      </c>
      <c r="I10" s="157" t="e">
        <f>IF(OR(E10="",H10="",NOT(AND(ISNUMBER(F10),ISNUMBER(H10)))),"",H10*F10*(1+'0. Oppsett'!$C$11))</f>
        <v>#DIV/0!</v>
      </c>
    </row>
    <row r="11" spans="1:14" ht="14.45">
      <c r="A11" s="152">
        <v>7</v>
      </c>
      <c r="B11" s="153" cm="1">
        <f t="array" ref="B11">_xlfn.UNIQUE('1.B BASIL-resultatregnskap'!C9:C206)</f>
        <v>0</v>
      </c>
      <c r="C11" s="154" cm="1">
        <f t="array" ref="C11">_xlfn.UNIQUE('1.B BASIL-resultatregnskap'!B9:B206)</f>
        <v>0</v>
      </c>
      <c r="D11" s="154" t="str">
        <f>IFERROR(_xlfn.XLOOKUP($C11,factPensjon[Virksomhetsnr.],factPensjon[Forpliktelser]),"")</f>
        <v/>
      </c>
      <c r="E11" s="24"/>
      <c r="F11" s="155" t="str">
        <f>IFERROR(IF(E11="A",'0. Oppsett'!$C$23,IF(E11="B",'0. Oppsett'!$C$24,IF(E11="C",'0. Oppsett'!$C$25,""))),"")</f>
        <v/>
      </c>
      <c r="G11" s="156">
        <f>SUMIFS(BasilRadata[8E. Oppgi antall årsverk barnehagen har pensjonsforpliktelser for:],'1. BASIL-rådata'!$I$3:$I$500,'X. Satser pensjonstilskudd'!$C11,BasilRadata[År],'0. Oppsett'!$C$9)</f>
        <v>0</v>
      </c>
      <c r="H11" s="157"/>
      <c r="I11" s="157" t="str">
        <f>IF(OR(E11="",H11="",NOT(AND(ISNUMBER(F11),ISNUMBER(H11)))),"",H11*F11*(1+'0. Oppsett'!$C$11))</f>
        <v/>
      </c>
    </row>
    <row r="12" spans="1:14" ht="14.45">
      <c r="A12" s="152">
        <v>8</v>
      </c>
      <c r="B12" s="153" cm="1">
        <f t="array" ref="B12">_xlfn.UNIQUE('1.B BASIL-resultatregnskap'!C10:C207)</f>
        <v>0</v>
      </c>
      <c r="C12" s="154" cm="1">
        <f t="array" ref="C12">_xlfn.UNIQUE('1.B BASIL-resultatregnskap'!B10:B207)</f>
        <v>0</v>
      </c>
      <c r="D12" s="154" t="str">
        <f>IFERROR(_xlfn.XLOOKUP($C12,factPensjon[Virksomhetsnr.],factPensjon[Forpliktelser]),"")</f>
        <v/>
      </c>
      <c r="E12" s="24"/>
      <c r="F12" s="155" t="str">
        <f>IFERROR(IF(E12="A",'0. Oppsett'!$C$23,IF(E12="B",'0. Oppsett'!$C$24,IF(E12="C",'0. Oppsett'!$C$25,""))),"")</f>
        <v/>
      </c>
      <c r="G12" s="156">
        <f>SUMIFS(BasilRadata[8E. Oppgi antall årsverk barnehagen har pensjonsforpliktelser for:],'1. BASIL-rådata'!$I$3:$I$500,'X. Satser pensjonstilskudd'!$C12,BasilRadata[År],'0. Oppsett'!$C$9)</f>
        <v>0</v>
      </c>
      <c r="H12" s="157"/>
      <c r="I12" s="157" t="str">
        <f>IF(OR(E12="",H12="",NOT(AND(ISNUMBER(F12),ISNUMBER(H12)))),"",H12*F12*(1+'0. Oppsett'!$C$11))</f>
        <v/>
      </c>
    </row>
    <row r="13" spans="1:14" ht="14.45">
      <c r="A13" s="152">
        <v>9</v>
      </c>
      <c r="B13" s="153" cm="1">
        <f t="array" ref="B13">_xlfn.UNIQUE('1.B BASIL-resultatregnskap'!C11:C208)</f>
        <v>0</v>
      </c>
      <c r="C13" s="154" cm="1">
        <f t="array" ref="C13">_xlfn.UNIQUE('1.B BASIL-resultatregnskap'!B11:B208)</f>
        <v>0</v>
      </c>
      <c r="D13" s="154" t="str">
        <f>IFERROR(_xlfn.XLOOKUP($C13,factPensjon[Virksomhetsnr.],factPensjon[Forpliktelser]),"")</f>
        <v/>
      </c>
      <c r="E13" s="24"/>
      <c r="F13" s="155" t="str">
        <f>IFERROR(IF(E13="A",'0. Oppsett'!$C$23,IF(E13="B",'0. Oppsett'!$C$24,IF(E13="C",'0. Oppsett'!$C$25,""))),"")</f>
        <v/>
      </c>
      <c r="G13" s="156">
        <f>SUMIFS(BasilRadata[8E. Oppgi antall årsverk barnehagen har pensjonsforpliktelser for:],'1. BASIL-rådata'!$I$3:$I$500,'X. Satser pensjonstilskudd'!$C13,BasilRadata[År],'0. Oppsett'!$C$9)</f>
        <v>0</v>
      </c>
      <c r="H13" s="157"/>
      <c r="I13" s="157" t="str">
        <f>IF(OR(E13="",H13="",NOT(AND(ISNUMBER(F13),ISNUMBER(H13)))),"",H13*F13*(1+'0. Oppsett'!$C$11))</f>
        <v/>
      </c>
    </row>
    <row r="14" spans="1:14" ht="14.45">
      <c r="A14" s="152">
        <v>10</v>
      </c>
      <c r="B14" s="153" cm="1">
        <f t="array" ref="B14">_xlfn.UNIQUE('1.B BASIL-resultatregnskap'!C12:C209)</f>
        <v>0</v>
      </c>
      <c r="C14" s="154" cm="1">
        <f t="array" ref="C14">_xlfn.UNIQUE('1.B BASIL-resultatregnskap'!B12:B209)</f>
        <v>0</v>
      </c>
      <c r="D14" s="154" t="str">
        <f>IFERROR(_xlfn.XLOOKUP($C14,factPensjon[Virksomhetsnr.],factPensjon[Forpliktelser]),"")</f>
        <v/>
      </c>
      <c r="E14" s="24"/>
      <c r="F14" s="155" t="str">
        <f>IFERROR(IF(E14="A",'0. Oppsett'!$C$23,IF(E14="B",'0. Oppsett'!$C$24,IF(E14="C",'0. Oppsett'!$C$25,""))),"")</f>
        <v/>
      </c>
      <c r="G14" s="156">
        <f>SUMIFS(BasilRadata[8E. Oppgi antall årsverk barnehagen har pensjonsforpliktelser for:],'1. BASIL-rådata'!$I$3:$I$500,'X. Satser pensjonstilskudd'!$C14,BasilRadata[År],'0. Oppsett'!$C$9)</f>
        <v>0</v>
      </c>
      <c r="H14" s="157"/>
      <c r="I14" s="157" t="str">
        <f>IF(OR(E14="",H14="",NOT(AND(ISNUMBER(F14),ISNUMBER(H14)))),"",H14*F14*(1+'0. Oppsett'!$C$11))</f>
        <v/>
      </c>
    </row>
    <row r="15" spans="1:14" ht="14.45">
      <c r="A15" s="152">
        <v>11</v>
      </c>
      <c r="B15" s="153" cm="1">
        <f t="array" ref="B15">_xlfn.UNIQUE('1.B BASIL-resultatregnskap'!C13:C210)</f>
        <v>0</v>
      </c>
      <c r="C15" s="154" cm="1">
        <f t="array" ref="C15">_xlfn.UNIQUE('1.B BASIL-resultatregnskap'!B13:B210)</f>
        <v>0</v>
      </c>
      <c r="D15" s="154" t="str">
        <f>IFERROR(_xlfn.XLOOKUP($C15,factPensjon[Virksomhetsnr.],factPensjon[Forpliktelser]),"")</f>
        <v/>
      </c>
      <c r="E15" s="24"/>
      <c r="F15" s="155" t="str">
        <f>IFERROR(IF(E15="A",'0. Oppsett'!$C$23,IF(E15="B",'0. Oppsett'!$C$24,IF(E15="C",'0. Oppsett'!$C$25,""))),"")</f>
        <v/>
      </c>
      <c r="G15" s="156">
        <f>SUMIFS(BasilRadata[8E. Oppgi antall årsverk barnehagen har pensjonsforpliktelser for:],'1. BASIL-rådata'!$I$3:$I$500,'X. Satser pensjonstilskudd'!$C15,BasilRadata[År],'0. Oppsett'!$C$9)</f>
        <v>0</v>
      </c>
      <c r="H15" s="157"/>
      <c r="I15" s="157" t="str">
        <f>IF(OR(E15="",H15="",NOT(AND(ISNUMBER(F15),ISNUMBER(H15)))),"",H15*F15*(1+'0. Oppsett'!$C$11))</f>
        <v/>
      </c>
    </row>
    <row r="16" spans="1:14" ht="14.45">
      <c r="A16" s="152">
        <v>12</v>
      </c>
      <c r="B16" s="153" cm="1">
        <f t="array" ref="B16">_xlfn.UNIQUE('1.B BASIL-resultatregnskap'!C14:C211)</f>
        <v>0</v>
      </c>
      <c r="C16" s="154" cm="1">
        <f t="array" ref="C16">_xlfn.UNIQUE('1.B BASIL-resultatregnskap'!B14:B211)</f>
        <v>0</v>
      </c>
      <c r="D16" s="154" t="str">
        <f>IFERROR(_xlfn.XLOOKUP($C16,factPensjon[Virksomhetsnr.],factPensjon[Forpliktelser]),"")</f>
        <v/>
      </c>
      <c r="E16" s="24"/>
      <c r="F16" s="155" t="str">
        <f>IFERROR(IF(E16="A",'0. Oppsett'!$C$23,IF(E16="B",'0. Oppsett'!$C$24,IF(E16="C",'0. Oppsett'!$C$25,""))),"")</f>
        <v/>
      </c>
      <c r="G16" s="156">
        <f>SUMIFS(BasilRadata[8E. Oppgi antall årsverk barnehagen har pensjonsforpliktelser for:],'1. BASIL-rådata'!$I$3:$I$500,'X. Satser pensjonstilskudd'!$C16,BasilRadata[År],'0. Oppsett'!$C$9)</f>
        <v>0</v>
      </c>
      <c r="H16" s="157"/>
      <c r="I16" s="157" t="str">
        <f>IF(OR(E16="",H16="",NOT(AND(ISNUMBER(F16),ISNUMBER(H16)))),"",H16*F16*(1+'0. Oppsett'!$C$11))</f>
        <v/>
      </c>
    </row>
    <row r="17" spans="1:9" ht="14.45">
      <c r="A17" s="152">
        <v>13</v>
      </c>
      <c r="B17" s="153" cm="1">
        <f t="array" ref="B17">_xlfn.UNIQUE('1.B BASIL-resultatregnskap'!C15:C212)</f>
        <v>0</v>
      </c>
      <c r="C17" s="154" cm="1">
        <f t="array" ref="C17">_xlfn.UNIQUE('1.B BASIL-resultatregnskap'!B15:B212)</f>
        <v>0</v>
      </c>
      <c r="D17" s="154" t="str">
        <f>IFERROR(_xlfn.XLOOKUP($C17,factPensjon[Virksomhetsnr.],factPensjon[Forpliktelser]),"")</f>
        <v/>
      </c>
      <c r="E17" s="24"/>
      <c r="F17" s="155" t="str">
        <f>IFERROR(IF(E17="A",'0. Oppsett'!$C$23,IF(E17="B",'0. Oppsett'!$C$24,IF(E17="C",'0. Oppsett'!$C$25,""))),"")</f>
        <v/>
      </c>
      <c r="G17" s="156">
        <f>SUMIFS(BasilRadata[8E. Oppgi antall årsverk barnehagen har pensjonsforpliktelser for:],'1. BASIL-rådata'!$I$3:$I$500,'X. Satser pensjonstilskudd'!$C17,BasilRadata[År],'0. Oppsett'!$C$9)</f>
        <v>0</v>
      </c>
      <c r="H17" s="157"/>
      <c r="I17" s="157" t="str">
        <f>IF(OR(E17="",H17="",NOT(AND(ISNUMBER(F17),ISNUMBER(H17)))),"",H17*F17*(1+'0. Oppsett'!$C$11))</f>
        <v/>
      </c>
    </row>
    <row r="18" spans="1:9" ht="14.45">
      <c r="A18" s="152">
        <v>14</v>
      </c>
      <c r="B18" s="153" cm="1">
        <f t="array" ref="B18">_xlfn.UNIQUE('1.B BASIL-resultatregnskap'!C16:C213)</f>
        <v>0</v>
      </c>
      <c r="C18" s="154" cm="1">
        <f t="array" ref="C18">_xlfn.UNIQUE('1.B BASIL-resultatregnskap'!B16:B213)</f>
        <v>0</v>
      </c>
      <c r="D18" s="154" t="str">
        <f>IFERROR(_xlfn.XLOOKUP($C18,factPensjon[Virksomhetsnr.],factPensjon[Forpliktelser]),"")</f>
        <v/>
      </c>
      <c r="E18" s="24"/>
      <c r="F18" s="155" t="str">
        <f>IFERROR(IF(E18="A",'0. Oppsett'!$C$23,IF(E18="B",'0. Oppsett'!$C$24,IF(E18="C",'0. Oppsett'!$C$25,""))),"")</f>
        <v/>
      </c>
      <c r="G18" s="156">
        <f>SUMIFS(BasilRadata[8E. Oppgi antall årsverk barnehagen har pensjonsforpliktelser for:],'1. BASIL-rådata'!$I$3:$I$500,'X. Satser pensjonstilskudd'!$C18,BasilRadata[År],'0. Oppsett'!$C$9)</f>
        <v>0</v>
      </c>
      <c r="H18" s="157"/>
      <c r="I18" s="157" t="str">
        <f>IF(OR(E18="",H18="",NOT(AND(ISNUMBER(F18),ISNUMBER(H18)))),"",H18*F18*(1+'0. Oppsett'!$C$11))</f>
        <v/>
      </c>
    </row>
    <row r="19" spans="1:9" ht="14.45">
      <c r="A19" s="152">
        <v>15</v>
      </c>
      <c r="B19" s="153" cm="1">
        <f t="array" ref="B19">_xlfn.UNIQUE('1.B BASIL-resultatregnskap'!C17:C214)</f>
        <v>0</v>
      </c>
      <c r="C19" s="154" cm="1">
        <f t="array" ref="C19">_xlfn.UNIQUE('1.B BASIL-resultatregnskap'!B17:B214)</f>
        <v>0</v>
      </c>
      <c r="D19" s="154" t="str">
        <f>IFERROR(_xlfn.XLOOKUP($C19,factPensjon[Virksomhetsnr.],factPensjon[Forpliktelser]),"")</f>
        <v/>
      </c>
      <c r="E19" s="24"/>
      <c r="F19" s="155" t="str">
        <f>IFERROR(IF(E19="A",'0. Oppsett'!$C$23,IF(E19="B",'0. Oppsett'!$C$24,IF(E19="C",'0. Oppsett'!$C$25,""))),"")</f>
        <v/>
      </c>
      <c r="G19" s="156">
        <f>SUMIFS(BasilRadata[8E. Oppgi antall årsverk barnehagen har pensjonsforpliktelser for:],'1. BASIL-rådata'!$I$3:$I$500,'X. Satser pensjonstilskudd'!$C19,BasilRadata[År],'0. Oppsett'!$C$9)</f>
        <v>0</v>
      </c>
      <c r="H19" s="157"/>
      <c r="I19" s="157" t="str">
        <f>IF(OR(E19="",H19="",NOT(AND(ISNUMBER(F19),ISNUMBER(H19)))),"",H19*F19*(1+'0. Oppsett'!$C$11))</f>
        <v/>
      </c>
    </row>
    <row r="20" spans="1:9" ht="14.45">
      <c r="A20" s="152">
        <v>16</v>
      </c>
      <c r="B20" s="153" cm="1">
        <f t="array" ref="B20">_xlfn.UNIQUE('1.B BASIL-resultatregnskap'!C18:C215)</f>
        <v>0</v>
      </c>
      <c r="C20" s="154" cm="1">
        <f t="array" ref="C20">_xlfn.UNIQUE('1.B BASIL-resultatregnskap'!B18:B215)</f>
        <v>0</v>
      </c>
      <c r="D20" s="154" t="str">
        <f>IFERROR(_xlfn.XLOOKUP($C20,factPensjon[Virksomhetsnr.],factPensjon[Forpliktelser]),"")</f>
        <v/>
      </c>
      <c r="E20" s="24"/>
      <c r="F20" s="155" t="str">
        <f>IFERROR(IF(E20="A",'0. Oppsett'!$C$23,IF(E20="B",'0. Oppsett'!$C$24,IF(E20="C",'0. Oppsett'!$C$25,""))),"")</f>
        <v/>
      </c>
      <c r="G20" s="156">
        <f>SUMIFS(BasilRadata[8E. Oppgi antall årsverk barnehagen har pensjonsforpliktelser for:],'1. BASIL-rådata'!$I$3:$I$500,'X. Satser pensjonstilskudd'!$C20,BasilRadata[År],'0. Oppsett'!$C$9)</f>
        <v>0</v>
      </c>
      <c r="H20" s="157"/>
      <c r="I20" s="157" t="str">
        <f>IF(OR(E20="",H20="",NOT(AND(ISNUMBER(F20),ISNUMBER(H20)))),"",H20*F20*(1+'0. Oppsett'!$C$11))</f>
        <v/>
      </c>
    </row>
    <row r="21" spans="1:9" ht="14.45">
      <c r="A21" s="152">
        <v>17</v>
      </c>
      <c r="B21" s="153" cm="1">
        <f t="array" ref="B21">_xlfn.UNIQUE('1.B BASIL-resultatregnskap'!C19:C216)</f>
        <v>0</v>
      </c>
      <c r="C21" s="154" cm="1">
        <f t="array" ref="C21">_xlfn.UNIQUE('1.B BASIL-resultatregnskap'!B19:B216)</f>
        <v>0</v>
      </c>
      <c r="D21" s="154" t="str">
        <f>IFERROR(_xlfn.XLOOKUP($C21,factPensjon[Virksomhetsnr.],factPensjon[Forpliktelser]),"")</f>
        <v/>
      </c>
      <c r="E21" s="24"/>
      <c r="F21" s="155" t="str">
        <f>IFERROR(IF(E21="A",'0. Oppsett'!$C$23,IF(E21="B",'0. Oppsett'!$C$24,IF(E21="C",'0. Oppsett'!$C$25,""))),"")</f>
        <v/>
      </c>
      <c r="G21" s="156">
        <f>SUMIFS(BasilRadata[8E. Oppgi antall årsverk barnehagen har pensjonsforpliktelser for:],'1. BASIL-rådata'!$I$3:$I$500,'X. Satser pensjonstilskudd'!$C21,BasilRadata[År],'0. Oppsett'!$C$9)</f>
        <v>0</v>
      </c>
      <c r="H21" s="157"/>
      <c r="I21" s="157" t="str">
        <f>IF(OR(E21="",H21="",NOT(AND(ISNUMBER(F21),ISNUMBER(H21)))),"",H21*F21*(1+'0. Oppsett'!$C$11))</f>
        <v/>
      </c>
    </row>
    <row r="22" spans="1:9" ht="14.45">
      <c r="A22" s="152">
        <v>18</v>
      </c>
      <c r="B22" s="153" cm="1">
        <f t="array" ref="B22">_xlfn.UNIQUE('1.B BASIL-resultatregnskap'!C20:C217)</f>
        <v>0</v>
      </c>
      <c r="C22" s="154" cm="1">
        <f t="array" ref="C22">_xlfn.UNIQUE('1.B BASIL-resultatregnskap'!B20:B217)</f>
        <v>0</v>
      </c>
      <c r="D22" s="154" t="str">
        <f>IFERROR(_xlfn.XLOOKUP($C22,factPensjon[Virksomhetsnr.],factPensjon[Forpliktelser]),"")</f>
        <v/>
      </c>
      <c r="E22" s="24"/>
      <c r="F22" s="155" t="str">
        <f>IFERROR(IF(E22="A",'0. Oppsett'!$C$23,IF(E22="B",'0. Oppsett'!$C$24,IF(E22="C",'0. Oppsett'!$C$25,""))),"")</f>
        <v/>
      </c>
      <c r="G22" s="156">
        <f>SUMIFS(BasilRadata[8E. Oppgi antall årsverk barnehagen har pensjonsforpliktelser for:],'1. BASIL-rådata'!$I$3:$I$500,'X. Satser pensjonstilskudd'!$C22,BasilRadata[År],'0. Oppsett'!$C$9)</f>
        <v>0</v>
      </c>
      <c r="H22" s="157"/>
      <c r="I22" s="157" t="str">
        <f>IF(OR(E22="",H22="",NOT(AND(ISNUMBER(F22),ISNUMBER(H22)))),"",H22*F22*(1+'0. Oppsett'!$C$11))</f>
        <v/>
      </c>
    </row>
    <row r="23" spans="1:9" ht="14.45">
      <c r="A23" s="152">
        <v>19</v>
      </c>
      <c r="B23" s="153" cm="1">
        <f t="array" ref="B23">_xlfn.UNIQUE('1.B BASIL-resultatregnskap'!C21:C218)</f>
        <v>0</v>
      </c>
      <c r="C23" s="154" cm="1">
        <f t="array" ref="C23">_xlfn.UNIQUE('1.B BASIL-resultatregnskap'!B21:B218)</f>
        <v>0</v>
      </c>
      <c r="D23" s="154" t="str">
        <f>IFERROR(_xlfn.XLOOKUP($C23,factPensjon[Virksomhetsnr.],factPensjon[Forpliktelser]),"")</f>
        <v/>
      </c>
      <c r="E23" s="24"/>
      <c r="F23" s="155" t="str">
        <f>IFERROR(IF(E23="A",'0. Oppsett'!$C$23,IF(E23="B",'0. Oppsett'!$C$24,IF(E23="C",'0. Oppsett'!$C$25,""))),"")</f>
        <v/>
      </c>
      <c r="G23" s="156">
        <f>SUMIFS(BasilRadata[8E. Oppgi antall årsverk barnehagen har pensjonsforpliktelser for:],'1. BASIL-rådata'!$I$3:$I$500,'X. Satser pensjonstilskudd'!$C23,BasilRadata[År],'0. Oppsett'!$C$9)</f>
        <v>0</v>
      </c>
      <c r="H23" s="157"/>
      <c r="I23" s="157" t="str">
        <f>IF(OR(E23="",H23="",NOT(AND(ISNUMBER(F23),ISNUMBER(H23)))),"",H23*F23*(1+'0. Oppsett'!$C$11))</f>
        <v/>
      </c>
    </row>
    <row r="24" spans="1:9" ht="14.45">
      <c r="A24" s="152">
        <v>20</v>
      </c>
      <c r="B24" s="153" cm="1">
        <f t="array" ref="B24">_xlfn.UNIQUE('1.B BASIL-resultatregnskap'!C22:C219)</f>
        <v>0</v>
      </c>
      <c r="C24" s="154" cm="1">
        <f t="array" ref="C24">_xlfn.UNIQUE('1.B BASIL-resultatregnskap'!B22:B219)</f>
        <v>0</v>
      </c>
      <c r="D24" s="154" t="str">
        <f>IFERROR(_xlfn.XLOOKUP($C24,factPensjon[Virksomhetsnr.],factPensjon[Forpliktelser]),"")</f>
        <v/>
      </c>
      <c r="E24" s="24"/>
      <c r="F24" s="155" t="str">
        <f>IFERROR(IF(E24="A",'0. Oppsett'!$C$23,IF(E24="B",'0. Oppsett'!$C$24,IF(E24="C",'0. Oppsett'!$C$25,""))),"")</f>
        <v/>
      </c>
      <c r="G24" s="156">
        <f>SUMIFS(BasilRadata[8E. Oppgi antall årsverk barnehagen har pensjonsforpliktelser for:],'1. BASIL-rådata'!$I$3:$I$500,'X. Satser pensjonstilskudd'!$C24,BasilRadata[År],'0. Oppsett'!$C$9)</f>
        <v>0</v>
      </c>
      <c r="H24" s="157"/>
      <c r="I24" s="157" t="str">
        <f>IF(OR(E24="",H24="",NOT(AND(ISNUMBER(F24),ISNUMBER(H24)))),"",H24*F24*(1+'0. Oppsett'!$C$11))</f>
        <v/>
      </c>
    </row>
    <row r="25" spans="1:9" ht="14.45">
      <c r="A25" s="152">
        <v>21</v>
      </c>
      <c r="B25" s="153" cm="1">
        <f t="array" ref="B25">_xlfn.UNIQUE('1.B BASIL-resultatregnskap'!C23:C220)</f>
        <v>0</v>
      </c>
      <c r="C25" s="154" cm="1">
        <f t="array" ref="C25">_xlfn.UNIQUE('1.B BASIL-resultatregnskap'!B23:B220)</f>
        <v>0</v>
      </c>
      <c r="D25" s="154" t="str">
        <f>IFERROR(_xlfn.XLOOKUP($C25,factPensjon[Virksomhetsnr.],factPensjon[Forpliktelser]),"")</f>
        <v/>
      </c>
      <c r="E25" s="24"/>
      <c r="F25" s="155" t="str">
        <f>IFERROR(IF(E25="A",'0. Oppsett'!$C$23,IF(E25="B",'0. Oppsett'!$C$24,IF(E25="C",'0. Oppsett'!$C$25,""))),"")</f>
        <v/>
      </c>
      <c r="G25" s="156">
        <f>SUMIFS(BasilRadata[8E. Oppgi antall årsverk barnehagen har pensjonsforpliktelser for:],'1. BASIL-rådata'!$I$3:$I$500,'X. Satser pensjonstilskudd'!$C25,BasilRadata[År],'0. Oppsett'!$C$9)</f>
        <v>0</v>
      </c>
      <c r="H25" s="157"/>
      <c r="I25" s="157" t="str">
        <f>IF(OR(E25="",H25="",NOT(AND(ISNUMBER(F25),ISNUMBER(H25)))),"",H25*F25*(1+'0. Oppsett'!$C$11))</f>
        <v/>
      </c>
    </row>
    <row r="26" spans="1:9" ht="14.45">
      <c r="A26" s="152">
        <v>22</v>
      </c>
      <c r="B26" s="153" cm="1">
        <f t="array" ref="B26">_xlfn.UNIQUE('1.B BASIL-resultatregnskap'!C24:C221)</f>
        <v>0</v>
      </c>
      <c r="C26" s="154" cm="1">
        <f t="array" ref="C26">_xlfn.UNIQUE('1.B BASIL-resultatregnskap'!B24:B221)</f>
        <v>0</v>
      </c>
      <c r="D26" s="154" t="str">
        <f>IFERROR(_xlfn.XLOOKUP($C26,factPensjon[Virksomhetsnr.],factPensjon[Forpliktelser]),"")</f>
        <v/>
      </c>
      <c r="E26" s="24"/>
      <c r="F26" s="155" t="str">
        <f>IFERROR(IF(E26="A",'0. Oppsett'!$C$23,IF(E26="B",'0. Oppsett'!$C$24,IF(E26="C",'0. Oppsett'!$C$25,""))),"")</f>
        <v/>
      </c>
      <c r="G26" s="156">
        <f>SUMIFS(BasilRadata[8E. Oppgi antall årsverk barnehagen har pensjonsforpliktelser for:],'1. BASIL-rådata'!$I$3:$I$500,'X. Satser pensjonstilskudd'!$C26,BasilRadata[År],'0. Oppsett'!$C$9)</f>
        <v>0</v>
      </c>
      <c r="H26" s="157"/>
      <c r="I26" s="157" t="str">
        <f>IF(OR(E26="",H26="",NOT(AND(ISNUMBER(F26),ISNUMBER(H26)))),"",H26*F26*(1+'0. Oppsett'!$C$11))</f>
        <v/>
      </c>
    </row>
    <row r="27" spans="1:9" ht="14.45">
      <c r="A27" s="152">
        <v>23</v>
      </c>
      <c r="B27" s="153" cm="1">
        <f t="array" ref="B27">_xlfn.UNIQUE('1.B BASIL-resultatregnskap'!C25:C222)</f>
        <v>0</v>
      </c>
      <c r="C27" s="154" cm="1">
        <f t="array" ref="C27">_xlfn.UNIQUE('1.B BASIL-resultatregnskap'!B25:B222)</f>
        <v>0</v>
      </c>
      <c r="D27" s="154" t="str">
        <f>IFERROR(_xlfn.XLOOKUP($C27,factPensjon[Virksomhetsnr.],factPensjon[Forpliktelser]),"")</f>
        <v/>
      </c>
      <c r="E27" s="24"/>
      <c r="F27" s="155" t="str">
        <f>IFERROR(IF(E27="A",'0. Oppsett'!$C$23,IF(E27="B",'0. Oppsett'!$C$24,IF(E27="C",'0. Oppsett'!$C$25,""))),"")</f>
        <v/>
      </c>
      <c r="G27" s="156">
        <f>SUMIFS(BasilRadata[8E. Oppgi antall årsverk barnehagen har pensjonsforpliktelser for:],'1. BASIL-rådata'!$I$3:$I$500,'X. Satser pensjonstilskudd'!$C27,BasilRadata[År],'0. Oppsett'!$C$9)</f>
        <v>0</v>
      </c>
      <c r="H27" s="157"/>
      <c r="I27" s="157" t="str">
        <f>IF(OR(E27="",H27="",NOT(AND(ISNUMBER(F27),ISNUMBER(H27)))),"",H27*F27*(1+'0. Oppsett'!$C$11))</f>
        <v/>
      </c>
    </row>
    <row r="28" spans="1:9" ht="14.45">
      <c r="A28" s="152">
        <v>24</v>
      </c>
      <c r="B28" s="153" cm="1">
        <f t="array" ref="B28">_xlfn.UNIQUE('1.B BASIL-resultatregnskap'!C26:C223)</f>
        <v>0</v>
      </c>
      <c r="C28" s="154" cm="1">
        <f t="array" ref="C28">_xlfn.UNIQUE('1.B BASIL-resultatregnskap'!B26:B223)</f>
        <v>0</v>
      </c>
      <c r="D28" s="154" t="str">
        <f>IFERROR(_xlfn.XLOOKUP($C28,factPensjon[Virksomhetsnr.],factPensjon[Forpliktelser]),"")</f>
        <v/>
      </c>
      <c r="E28" s="24"/>
      <c r="F28" s="155" t="str">
        <f>IFERROR(IF(E28="A",'0. Oppsett'!$C$23,IF(E28="B",'0. Oppsett'!$C$24,IF(E28="C",'0. Oppsett'!$C$25,""))),"")</f>
        <v/>
      </c>
      <c r="G28" s="156">
        <f>SUMIFS(BasilRadata[8E. Oppgi antall årsverk barnehagen har pensjonsforpliktelser for:],'1. BASIL-rådata'!$I$3:$I$500,'X. Satser pensjonstilskudd'!$C28,BasilRadata[År],'0. Oppsett'!$C$9)</f>
        <v>0</v>
      </c>
      <c r="H28" s="157"/>
      <c r="I28" s="157" t="str">
        <f>IF(OR(E28="",H28="",NOT(AND(ISNUMBER(F28),ISNUMBER(H28)))),"",H28*F28*(1+'0. Oppsett'!$C$11))</f>
        <v/>
      </c>
    </row>
    <row r="29" spans="1:9" ht="14.45">
      <c r="A29" s="152">
        <v>25</v>
      </c>
      <c r="B29" s="153" cm="1">
        <f t="array" ref="B29">_xlfn.UNIQUE('1.B BASIL-resultatregnskap'!C27:C224)</f>
        <v>0</v>
      </c>
      <c r="C29" s="154" cm="1">
        <f t="array" ref="C29">_xlfn.UNIQUE('1.B BASIL-resultatregnskap'!B27:B224)</f>
        <v>0</v>
      </c>
      <c r="D29" s="154" t="str">
        <f>IFERROR(_xlfn.XLOOKUP($C29,factPensjon[Virksomhetsnr.],factPensjon[Forpliktelser]),"")</f>
        <v/>
      </c>
      <c r="E29" s="24"/>
      <c r="F29" s="155" t="str">
        <f>IFERROR(IF(E29="A",'0. Oppsett'!$C$23,IF(E29="B",'0. Oppsett'!$C$24,IF(E29="C",'0. Oppsett'!$C$25,""))),"")</f>
        <v/>
      </c>
      <c r="G29" s="156">
        <f>SUMIFS(BasilRadata[8E. Oppgi antall årsverk barnehagen har pensjonsforpliktelser for:],'1. BASIL-rådata'!$I$3:$I$500,'X. Satser pensjonstilskudd'!$C29,BasilRadata[År],'0. Oppsett'!$C$9)</f>
        <v>0</v>
      </c>
      <c r="H29" s="157"/>
      <c r="I29" s="157" t="str">
        <f>IF(OR(E29="",H29="",NOT(AND(ISNUMBER(F29),ISNUMBER(H29)))),"",H29*F29*(1+'0. Oppsett'!$C$11))</f>
        <v/>
      </c>
    </row>
    <row r="30" spans="1:9" ht="14.45">
      <c r="A30" s="152">
        <v>26</v>
      </c>
      <c r="B30" s="153" cm="1">
        <f t="array" ref="B30">_xlfn.UNIQUE('1.B BASIL-resultatregnskap'!C28:C225)</f>
        <v>0</v>
      </c>
      <c r="C30" s="154" cm="1">
        <f t="array" ref="C30">_xlfn.UNIQUE('1.B BASIL-resultatregnskap'!B28:B225)</f>
        <v>0</v>
      </c>
      <c r="D30" s="154" t="str">
        <f>IFERROR(_xlfn.XLOOKUP($C30,factPensjon[Virksomhetsnr.],factPensjon[Forpliktelser]),"")</f>
        <v/>
      </c>
      <c r="E30" s="24"/>
      <c r="F30" s="155" t="str">
        <f>IFERROR(IF(E30="A",'0. Oppsett'!$C$23,IF(E30="B",'0. Oppsett'!$C$24,IF(E30="C",'0. Oppsett'!$C$25,""))),"")</f>
        <v/>
      </c>
      <c r="G30" s="156">
        <f>SUMIFS(BasilRadata[8E. Oppgi antall årsverk barnehagen har pensjonsforpliktelser for:],'1. BASIL-rådata'!$I$3:$I$500,'X. Satser pensjonstilskudd'!$C30,BasilRadata[År],'0. Oppsett'!$C$9)</f>
        <v>0</v>
      </c>
      <c r="H30" s="157"/>
      <c r="I30" s="157" t="str">
        <f>IF(OR(E30="",H30="",NOT(AND(ISNUMBER(F30),ISNUMBER(H30)))),"",H30*F30*(1+'0. Oppsett'!$C$11))</f>
        <v/>
      </c>
    </row>
    <row r="31" spans="1:9" ht="14.45">
      <c r="A31" s="152">
        <v>27</v>
      </c>
      <c r="B31" s="153" cm="1">
        <f t="array" ref="B31">_xlfn.UNIQUE('1.B BASIL-resultatregnskap'!C29:C226)</f>
        <v>0</v>
      </c>
      <c r="C31" s="154" cm="1">
        <f t="array" ref="C31">_xlfn.UNIQUE('1.B BASIL-resultatregnskap'!B29:B226)</f>
        <v>0</v>
      </c>
      <c r="D31" s="154" t="str">
        <f>IFERROR(_xlfn.XLOOKUP($C31,factPensjon[Virksomhetsnr.],factPensjon[Forpliktelser]),"")</f>
        <v/>
      </c>
      <c r="E31" s="24"/>
      <c r="F31" s="155" t="str">
        <f>IFERROR(IF(E31="A",'0. Oppsett'!$C$23,IF(E31="B",'0. Oppsett'!$C$24,IF(E31="C",'0. Oppsett'!$C$25,""))),"")</f>
        <v/>
      </c>
      <c r="G31" s="156">
        <f>SUMIFS(BasilRadata[8E. Oppgi antall årsverk barnehagen har pensjonsforpliktelser for:],'1. BASIL-rådata'!$I$3:$I$500,'X. Satser pensjonstilskudd'!$C31,BasilRadata[År],'0. Oppsett'!$C$9)</f>
        <v>0</v>
      </c>
      <c r="H31" s="157"/>
      <c r="I31" s="157" t="str">
        <f>IF(OR(E31="",H31="",NOT(AND(ISNUMBER(F31),ISNUMBER(H31)))),"",H31*F31*(1+'0. Oppsett'!$C$11))</f>
        <v/>
      </c>
    </row>
    <row r="32" spans="1:9" ht="14.45">
      <c r="A32" s="152">
        <v>28</v>
      </c>
      <c r="B32" s="153" cm="1">
        <f t="array" ref="B32">_xlfn.UNIQUE('1.B BASIL-resultatregnskap'!C30:C227)</f>
        <v>0</v>
      </c>
      <c r="C32" s="154" cm="1">
        <f t="array" ref="C32">_xlfn.UNIQUE('1.B BASIL-resultatregnskap'!B30:B227)</f>
        <v>0</v>
      </c>
      <c r="D32" s="154" t="str">
        <f>IFERROR(_xlfn.XLOOKUP($C32,factPensjon[Virksomhetsnr.],factPensjon[Forpliktelser]),"")</f>
        <v/>
      </c>
      <c r="E32" s="24"/>
      <c r="F32" s="155" t="str">
        <f>IFERROR(IF(E32="A",'0. Oppsett'!$C$23,IF(E32="B",'0. Oppsett'!$C$24,IF(E32="C",'0. Oppsett'!$C$25,""))),"")</f>
        <v/>
      </c>
      <c r="G32" s="156">
        <f>SUMIFS(BasilRadata[8E. Oppgi antall årsverk barnehagen har pensjonsforpliktelser for:],'1. BASIL-rådata'!$I$3:$I$500,'X. Satser pensjonstilskudd'!$C32,BasilRadata[År],'0. Oppsett'!$C$9)</f>
        <v>0</v>
      </c>
      <c r="H32" s="157"/>
      <c r="I32" s="157" t="str">
        <f>IF(OR(E32="",H32="",NOT(AND(ISNUMBER(F32),ISNUMBER(H32)))),"",H32*F32*(1+'0. Oppsett'!$C$11))</f>
        <v/>
      </c>
    </row>
    <row r="33" spans="1:9" ht="14.45">
      <c r="A33" s="152">
        <v>29</v>
      </c>
      <c r="B33" s="153" cm="1">
        <f t="array" ref="B33">_xlfn.UNIQUE('1.B BASIL-resultatregnskap'!C31:C228)</f>
        <v>0</v>
      </c>
      <c r="C33" s="154" cm="1">
        <f t="array" ref="C33">_xlfn.UNIQUE('1.B BASIL-resultatregnskap'!B31:B228)</f>
        <v>0</v>
      </c>
      <c r="D33" s="154" t="str">
        <f>IFERROR(_xlfn.XLOOKUP($C33,factPensjon[Virksomhetsnr.],factPensjon[Forpliktelser]),"")</f>
        <v/>
      </c>
      <c r="E33" s="24"/>
      <c r="F33" s="155" t="str">
        <f>IFERROR(IF(E33="A",'0. Oppsett'!$C$23,IF(E33="B",'0. Oppsett'!$C$24,IF(E33="C",'0. Oppsett'!$C$25,""))),"")</f>
        <v/>
      </c>
      <c r="G33" s="156">
        <f>SUMIFS(BasilRadata[8E. Oppgi antall årsverk barnehagen har pensjonsforpliktelser for:],'1. BASIL-rådata'!$I$3:$I$500,'X. Satser pensjonstilskudd'!$C33,BasilRadata[År],'0. Oppsett'!$C$9)</f>
        <v>0</v>
      </c>
      <c r="H33" s="157"/>
      <c r="I33" s="157" t="str">
        <f>IF(OR(E33="",H33="",NOT(AND(ISNUMBER(F33),ISNUMBER(H33)))),"",H33*F33*(1+'0. Oppsett'!$C$11))</f>
        <v/>
      </c>
    </row>
    <row r="34" spans="1:9" ht="14.45">
      <c r="A34" s="152">
        <v>30</v>
      </c>
      <c r="B34" s="153" cm="1">
        <f t="array" ref="B34">_xlfn.UNIQUE('1.B BASIL-resultatregnskap'!C32:C229)</f>
        <v>0</v>
      </c>
      <c r="C34" s="154" cm="1">
        <f t="array" ref="C34">_xlfn.UNIQUE('1.B BASIL-resultatregnskap'!B32:B229)</f>
        <v>0</v>
      </c>
      <c r="D34" s="154" t="str">
        <f>IFERROR(_xlfn.XLOOKUP($C34,factPensjon[Virksomhetsnr.],factPensjon[Forpliktelser]),"")</f>
        <v/>
      </c>
      <c r="E34" s="24"/>
      <c r="F34" s="155" t="str">
        <f>IFERROR(IF(E34="A",'0. Oppsett'!$C$23,IF(E34="B",'0. Oppsett'!$C$24,IF(E34="C",'0. Oppsett'!$C$25,""))),"")</f>
        <v/>
      </c>
      <c r="G34" s="156">
        <f>SUMIFS(BasilRadata[8E. Oppgi antall årsverk barnehagen har pensjonsforpliktelser for:],'1. BASIL-rådata'!$I$3:$I$500,'X. Satser pensjonstilskudd'!$C34,BasilRadata[År],'0. Oppsett'!$C$9)</f>
        <v>0</v>
      </c>
      <c r="H34" s="157"/>
      <c r="I34" s="157" t="str">
        <f>IF(OR(E34="",H34="",NOT(AND(ISNUMBER(F34),ISNUMBER(H34)))),"",H34*F34*(1+'0. Oppsett'!$C$11))</f>
        <v/>
      </c>
    </row>
    <row r="35" spans="1:9" ht="14.45">
      <c r="A35" s="152">
        <v>31</v>
      </c>
      <c r="B35" s="153" cm="1">
        <f t="array" ref="B35">_xlfn.UNIQUE('1.B BASIL-resultatregnskap'!C33:C230)</f>
        <v>0</v>
      </c>
      <c r="C35" s="154" cm="1">
        <f t="array" ref="C35">_xlfn.UNIQUE('1.B BASIL-resultatregnskap'!B33:B230)</f>
        <v>0</v>
      </c>
      <c r="D35" s="154" t="str">
        <f>IFERROR(_xlfn.XLOOKUP($C35,factPensjon[Virksomhetsnr.],factPensjon[Forpliktelser]),"")</f>
        <v/>
      </c>
      <c r="E35" s="24"/>
      <c r="F35" s="155" t="str">
        <f>IFERROR(IF(E35="A",'0. Oppsett'!$C$23,IF(E35="B",'0. Oppsett'!$C$24,IF(E35="C",'0. Oppsett'!$C$25,""))),"")</f>
        <v/>
      </c>
      <c r="G35" s="156">
        <f>SUMIFS(BasilRadata[8E. Oppgi antall årsverk barnehagen har pensjonsforpliktelser for:],'1. BASIL-rådata'!$I$3:$I$500,'X. Satser pensjonstilskudd'!$C35,BasilRadata[År],'0. Oppsett'!$C$9)</f>
        <v>0</v>
      </c>
      <c r="H35" s="157"/>
      <c r="I35" s="157" t="str">
        <f>IF(OR(E35="",H35="",NOT(AND(ISNUMBER(F35),ISNUMBER(H35)))),"",H35*F35*(1+'0. Oppsett'!$C$11))</f>
        <v/>
      </c>
    </row>
    <row r="36" spans="1:9" ht="14.45">
      <c r="A36" s="152">
        <v>32</v>
      </c>
      <c r="B36" s="153" cm="1">
        <f t="array" ref="B36">_xlfn.UNIQUE('1.B BASIL-resultatregnskap'!C34:C231)</f>
        <v>0</v>
      </c>
      <c r="C36" s="154" cm="1">
        <f t="array" ref="C36">_xlfn.UNIQUE('1.B BASIL-resultatregnskap'!B34:B231)</f>
        <v>0</v>
      </c>
      <c r="D36" s="154" t="str">
        <f>IFERROR(_xlfn.XLOOKUP($C36,factPensjon[Virksomhetsnr.],factPensjon[Forpliktelser]),"")</f>
        <v/>
      </c>
      <c r="E36" s="24"/>
      <c r="F36" s="155" t="str">
        <f>IFERROR(IF(E36="A",'0. Oppsett'!$C$23,IF(E36="B",'0. Oppsett'!$C$24,IF(E36="C",'0. Oppsett'!$C$25,""))),"")</f>
        <v/>
      </c>
      <c r="G36" s="156">
        <f>SUMIFS(BasilRadata[8E. Oppgi antall årsverk barnehagen har pensjonsforpliktelser for:],'1. BASIL-rådata'!$I$3:$I$500,'X. Satser pensjonstilskudd'!$C36,BasilRadata[År],'0. Oppsett'!$C$9)</f>
        <v>0</v>
      </c>
      <c r="H36" s="157"/>
      <c r="I36" s="157" t="str">
        <f>IF(OR(E36="",H36="",NOT(AND(ISNUMBER(F36),ISNUMBER(H36)))),"",H36*F36*(1+'0. Oppsett'!$C$11))</f>
        <v/>
      </c>
    </row>
    <row r="37" spans="1:9" ht="14.45">
      <c r="A37" s="152">
        <v>33</v>
      </c>
      <c r="B37" s="153" cm="1">
        <f t="array" ref="B37">_xlfn.UNIQUE('1.B BASIL-resultatregnskap'!C35:C232)</f>
        <v>0</v>
      </c>
      <c r="C37" s="154" cm="1">
        <f t="array" ref="C37">_xlfn.UNIQUE('1.B BASIL-resultatregnskap'!B35:B232)</f>
        <v>0</v>
      </c>
      <c r="D37" s="154" t="str">
        <f>IFERROR(_xlfn.XLOOKUP($C37,factPensjon[Virksomhetsnr.],factPensjon[Forpliktelser]),"")</f>
        <v/>
      </c>
      <c r="E37" s="24"/>
      <c r="F37" s="155" t="str">
        <f>IFERROR(IF(E37="A",'0. Oppsett'!$C$23,IF(E37="B",'0. Oppsett'!$C$24,IF(E37="C",'0. Oppsett'!$C$25,""))),"")</f>
        <v/>
      </c>
      <c r="G37" s="156">
        <f>SUMIFS(BasilRadata[8E. Oppgi antall årsverk barnehagen har pensjonsforpliktelser for:],'1. BASIL-rådata'!$I$3:$I$500,'X. Satser pensjonstilskudd'!$C37,BasilRadata[År],'0. Oppsett'!$C$9)</f>
        <v>0</v>
      </c>
      <c r="H37" s="157"/>
      <c r="I37" s="157" t="str">
        <f>IF(OR(E37="",H37="",NOT(AND(ISNUMBER(F37),ISNUMBER(H37)))),"",H37*F37*(1+'0. Oppsett'!$C$11))</f>
        <v/>
      </c>
    </row>
    <row r="38" spans="1:9" ht="14.45">
      <c r="A38" s="152">
        <v>34</v>
      </c>
      <c r="B38" s="153" cm="1">
        <f t="array" ref="B38">_xlfn.UNIQUE('1.B BASIL-resultatregnskap'!C36:C233)</f>
        <v>0</v>
      </c>
      <c r="C38" s="154" cm="1">
        <f t="array" ref="C38">_xlfn.UNIQUE('1.B BASIL-resultatregnskap'!B36:B233)</f>
        <v>0</v>
      </c>
      <c r="D38" s="154" t="str">
        <f>IFERROR(_xlfn.XLOOKUP($C38,factPensjon[Virksomhetsnr.],factPensjon[Forpliktelser]),"")</f>
        <v/>
      </c>
      <c r="E38" s="24"/>
      <c r="F38" s="155" t="str">
        <f>IFERROR(IF(E38="A",'0. Oppsett'!$C$23,IF(E38="B",'0. Oppsett'!$C$24,IF(E38="C",'0. Oppsett'!$C$25,""))),"")</f>
        <v/>
      </c>
      <c r="G38" s="156">
        <f>SUMIFS(BasilRadata[8E. Oppgi antall årsverk barnehagen har pensjonsforpliktelser for:],'1. BASIL-rådata'!$I$3:$I$500,'X. Satser pensjonstilskudd'!$C38,BasilRadata[År],'0. Oppsett'!$C$9)</f>
        <v>0</v>
      </c>
      <c r="H38" s="157"/>
      <c r="I38" s="157" t="str">
        <f>IF(OR(E38="",H38="",NOT(AND(ISNUMBER(F38),ISNUMBER(H38)))),"",H38*F38*(1+'0. Oppsett'!$C$11))</f>
        <v/>
      </c>
    </row>
    <row r="39" spans="1:9" ht="14.45">
      <c r="A39" s="152">
        <v>35</v>
      </c>
      <c r="B39" s="153" cm="1">
        <f t="array" ref="B39">_xlfn.UNIQUE('1.B BASIL-resultatregnskap'!C37:C234)</f>
        <v>0</v>
      </c>
      <c r="C39" s="154" cm="1">
        <f t="array" ref="C39">_xlfn.UNIQUE('1.B BASIL-resultatregnskap'!B37:B234)</f>
        <v>0</v>
      </c>
      <c r="D39" s="154" t="str">
        <f>IFERROR(_xlfn.XLOOKUP($C39,factPensjon[Virksomhetsnr.],factPensjon[Forpliktelser]),"")</f>
        <v/>
      </c>
      <c r="E39" s="24"/>
      <c r="F39" s="155" t="str">
        <f>IFERROR(IF(E39="A",'0. Oppsett'!$C$23,IF(E39="B",'0. Oppsett'!$C$24,IF(E39="C",'0. Oppsett'!$C$25,""))),"")</f>
        <v/>
      </c>
      <c r="G39" s="156">
        <f>SUMIFS(BasilRadata[8E. Oppgi antall årsverk barnehagen har pensjonsforpliktelser for:],'1. BASIL-rådata'!$I$3:$I$500,'X. Satser pensjonstilskudd'!$C39,BasilRadata[År],'0. Oppsett'!$C$9)</f>
        <v>0</v>
      </c>
      <c r="H39" s="157"/>
      <c r="I39" s="157" t="str">
        <f>IF(OR(E39="",H39="",NOT(AND(ISNUMBER(F39),ISNUMBER(H39)))),"",H39*F39*(1+'0. Oppsett'!$C$11))</f>
        <v/>
      </c>
    </row>
    <row r="40" spans="1:9" ht="14.45">
      <c r="A40" s="152">
        <v>36</v>
      </c>
      <c r="B40" s="153" cm="1">
        <f t="array" ref="B40">_xlfn.UNIQUE('1.B BASIL-resultatregnskap'!C38:C235)</f>
        <v>0</v>
      </c>
      <c r="C40" s="154" cm="1">
        <f t="array" ref="C40">_xlfn.UNIQUE('1.B BASIL-resultatregnskap'!B38:B235)</f>
        <v>0</v>
      </c>
      <c r="D40" s="154" t="str">
        <f>IFERROR(_xlfn.XLOOKUP($C40,factPensjon[Virksomhetsnr.],factPensjon[Forpliktelser]),"")</f>
        <v/>
      </c>
      <c r="E40" s="24"/>
      <c r="F40" s="155" t="str">
        <f>IFERROR(IF(E40="A",'0. Oppsett'!$C$23,IF(E40="B",'0. Oppsett'!$C$24,IF(E40="C",'0. Oppsett'!$C$25,""))),"")</f>
        <v/>
      </c>
      <c r="G40" s="156">
        <f>SUMIFS(BasilRadata[8E. Oppgi antall årsverk barnehagen har pensjonsforpliktelser for:],'1. BASIL-rådata'!$I$3:$I$500,'X. Satser pensjonstilskudd'!$C40,BasilRadata[År],'0. Oppsett'!$C$9)</f>
        <v>0</v>
      </c>
      <c r="H40" s="157"/>
      <c r="I40" s="157" t="str">
        <f>IF(OR(E40="",H40="",NOT(AND(ISNUMBER(F40),ISNUMBER(H40)))),"",H40*F40*(1+'0. Oppsett'!$C$11))</f>
        <v/>
      </c>
    </row>
    <row r="41" spans="1:9" ht="14.45">
      <c r="A41" s="152">
        <v>37</v>
      </c>
      <c r="B41" s="153" cm="1">
        <f t="array" ref="B41">_xlfn.UNIQUE('1.B BASIL-resultatregnskap'!C39:C236)</f>
        <v>0</v>
      </c>
      <c r="C41" s="154" cm="1">
        <f t="array" ref="C41">_xlfn.UNIQUE('1.B BASIL-resultatregnskap'!B39:B236)</f>
        <v>0</v>
      </c>
      <c r="D41" s="154" t="str">
        <f>IFERROR(_xlfn.XLOOKUP($C41,factPensjon[Virksomhetsnr.],factPensjon[Forpliktelser]),"")</f>
        <v/>
      </c>
      <c r="E41" s="24"/>
      <c r="F41" s="155" t="str">
        <f>IFERROR(IF(E41="A",'0. Oppsett'!$C$23,IF(E41="B",'0. Oppsett'!$C$24,IF(E41="C",'0. Oppsett'!$C$25,""))),"")</f>
        <v/>
      </c>
      <c r="G41" s="156">
        <f>SUMIFS(BasilRadata[8E. Oppgi antall årsverk barnehagen har pensjonsforpliktelser for:],'1. BASIL-rådata'!$I$3:$I$500,'X. Satser pensjonstilskudd'!$C41,BasilRadata[År],'0. Oppsett'!$C$9)</f>
        <v>0</v>
      </c>
      <c r="H41" s="157"/>
      <c r="I41" s="157" t="str">
        <f>IF(OR(E41="",H41="",NOT(AND(ISNUMBER(F41),ISNUMBER(H41)))),"",H41*F41*(1+'0. Oppsett'!$C$11))</f>
        <v/>
      </c>
    </row>
    <row r="42" spans="1:9" ht="14.45">
      <c r="A42" s="152">
        <v>38</v>
      </c>
      <c r="B42" s="153" cm="1">
        <f t="array" ref="B42">_xlfn.UNIQUE('1.B BASIL-resultatregnskap'!C40:C237)</f>
        <v>0</v>
      </c>
      <c r="C42" s="154" cm="1">
        <f t="array" ref="C42">_xlfn.UNIQUE('1.B BASIL-resultatregnskap'!B40:B237)</f>
        <v>0</v>
      </c>
      <c r="D42" s="154" t="str">
        <f>IFERROR(_xlfn.XLOOKUP($C42,factPensjon[Virksomhetsnr.],factPensjon[Forpliktelser]),"")</f>
        <v/>
      </c>
      <c r="E42" s="24"/>
      <c r="F42" s="155" t="str">
        <f>IFERROR(IF(E42="A",'0. Oppsett'!$C$23,IF(E42="B",'0. Oppsett'!$C$24,IF(E42="C",'0. Oppsett'!$C$25,""))),"")</f>
        <v/>
      </c>
      <c r="G42" s="156">
        <f>SUMIFS(BasilRadata[8E. Oppgi antall årsverk barnehagen har pensjonsforpliktelser for:],'1. BASIL-rådata'!$I$3:$I$500,'X. Satser pensjonstilskudd'!$C42,BasilRadata[År],'0. Oppsett'!$C$9)</f>
        <v>0</v>
      </c>
      <c r="H42" s="157"/>
      <c r="I42" s="157" t="str">
        <f>IF(OR(E42="",H42="",NOT(AND(ISNUMBER(F42),ISNUMBER(H42)))),"",H42*F42*(1+'0. Oppsett'!$C$11))</f>
        <v/>
      </c>
    </row>
    <row r="43" spans="1:9" ht="14.45">
      <c r="A43" s="152">
        <v>39</v>
      </c>
      <c r="B43" s="153" cm="1">
        <f t="array" ref="B43">_xlfn.UNIQUE('1.B BASIL-resultatregnskap'!C41:C238)</f>
        <v>0</v>
      </c>
      <c r="C43" s="154" cm="1">
        <f t="array" ref="C43">_xlfn.UNIQUE('1.B BASIL-resultatregnskap'!B41:B238)</f>
        <v>0</v>
      </c>
      <c r="D43" s="154" t="str">
        <f>IFERROR(_xlfn.XLOOKUP($C43,factPensjon[Virksomhetsnr.],factPensjon[Forpliktelser]),"")</f>
        <v/>
      </c>
      <c r="E43" s="24"/>
      <c r="F43" s="155" t="str">
        <f>IFERROR(IF(E43="A",'0. Oppsett'!$C$23,IF(E43="B",'0. Oppsett'!$C$24,IF(E43="C",'0. Oppsett'!$C$25,""))),"")</f>
        <v/>
      </c>
      <c r="G43" s="156">
        <f>SUMIFS(BasilRadata[8E. Oppgi antall årsverk barnehagen har pensjonsforpliktelser for:],'1. BASIL-rådata'!$I$3:$I$500,'X. Satser pensjonstilskudd'!$C43,BasilRadata[År],'0. Oppsett'!$C$9)</f>
        <v>0</v>
      </c>
      <c r="H43" s="157"/>
      <c r="I43" s="157" t="str">
        <f>IF(OR(E43="",H43="",NOT(AND(ISNUMBER(F43),ISNUMBER(H43)))),"",H43*F43*(1+'0. Oppsett'!$C$11))</f>
        <v/>
      </c>
    </row>
    <row r="44" spans="1:9" ht="14.45">
      <c r="A44" s="152">
        <v>40</v>
      </c>
      <c r="B44" s="153" cm="1">
        <f t="array" ref="B44">_xlfn.UNIQUE('1.B BASIL-resultatregnskap'!C42:C239)</f>
        <v>0</v>
      </c>
      <c r="C44" s="154" cm="1">
        <f t="array" ref="C44">_xlfn.UNIQUE('1.B BASIL-resultatregnskap'!B42:B239)</f>
        <v>0</v>
      </c>
      <c r="D44" s="154" t="str">
        <f>IFERROR(_xlfn.XLOOKUP($C44,factPensjon[Virksomhetsnr.],factPensjon[Forpliktelser]),"")</f>
        <v/>
      </c>
      <c r="E44" s="24"/>
      <c r="F44" s="155" t="str">
        <f>IFERROR(IF(E44="A",'0. Oppsett'!$C$23,IF(E44="B",'0. Oppsett'!$C$24,IF(E44="C",'0. Oppsett'!$C$25,""))),"")</f>
        <v/>
      </c>
      <c r="G44" s="156">
        <f>SUMIFS(BasilRadata[8E. Oppgi antall årsverk barnehagen har pensjonsforpliktelser for:],'1. BASIL-rådata'!$I$3:$I$500,'X. Satser pensjonstilskudd'!$C44,BasilRadata[År],'0. Oppsett'!$C$9)</f>
        <v>0</v>
      </c>
      <c r="H44" s="157"/>
      <c r="I44" s="157" t="str">
        <f>IF(OR(E44="",H44="",NOT(AND(ISNUMBER(F44),ISNUMBER(H44)))),"",H44*F44*(1+'0. Oppsett'!$C$11))</f>
        <v/>
      </c>
    </row>
    <row r="45" spans="1:9" ht="14.45">
      <c r="A45" s="152">
        <v>41</v>
      </c>
      <c r="B45" s="153" cm="1">
        <f t="array" ref="B45">_xlfn.UNIQUE('1.B BASIL-resultatregnskap'!C43:C240)</f>
        <v>0</v>
      </c>
      <c r="C45" s="154" cm="1">
        <f t="array" ref="C45">_xlfn.UNIQUE('1.B BASIL-resultatregnskap'!B43:B240)</f>
        <v>0</v>
      </c>
      <c r="D45" s="154" t="str">
        <f>IFERROR(_xlfn.XLOOKUP($C45,factPensjon[Virksomhetsnr.],factPensjon[Forpliktelser]),"")</f>
        <v/>
      </c>
      <c r="E45" s="24"/>
      <c r="F45" s="155" t="str">
        <f>IFERROR(IF(E45="A",'0. Oppsett'!$C$23,IF(E45="B",'0. Oppsett'!$C$24,IF(E45="C",'0. Oppsett'!$C$25,""))),"")</f>
        <v/>
      </c>
      <c r="G45" s="156">
        <f>SUMIFS(BasilRadata[8E. Oppgi antall årsverk barnehagen har pensjonsforpliktelser for:],'1. BASIL-rådata'!$I$3:$I$500,'X. Satser pensjonstilskudd'!$C45,BasilRadata[År],'0. Oppsett'!$C$9)</f>
        <v>0</v>
      </c>
      <c r="H45" s="157"/>
      <c r="I45" s="157" t="str">
        <f>IF(OR(E45="",H45="",NOT(AND(ISNUMBER(F45),ISNUMBER(H45)))),"",H45*F45*(1+'0. Oppsett'!$C$11))</f>
        <v/>
      </c>
    </row>
    <row r="46" spans="1:9" ht="14.45">
      <c r="A46" s="152">
        <v>42</v>
      </c>
      <c r="B46" s="153" cm="1">
        <f t="array" ref="B46">_xlfn.UNIQUE('1.B BASIL-resultatregnskap'!C44:C241)</f>
        <v>0</v>
      </c>
      <c r="C46" s="154" cm="1">
        <f t="array" ref="C46">_xlfn.UNIQUE('1.B BASIL-resultatregnskap'!B44:B241)</f>
        <v>0</v>
      </c>
      <c r="D46" s="154" t="str">
        <f>IFERROR(_xlfn.XLOOKUP($C46,factPensjon[Virksomhetsnr.],factPensjon[Forpliktelser]),"")</f>
        <v/>
      </c>
      <c r="E46" s="24"/>
      <c r="F46" s="155" t="str">
        <f>IFERROR(IF(E46="A",'0. Oppsett'!$C$23,IF(E46="B",'0. Oppsett'!$C$24,IF(E46="C",'0. Oppsett'!$C$25,""))),"")</f>
        <v/>
      </c>
      <c r="G46" s="156">
        <f>SUMIFS(BasilRadata[8E. Oppgi antall årsverk barnehagen har pensjonsforpliktelser for:],'1. BASIL-rådata'!$I$3:$I$500,'X. Satser pensjonstilskudd'!$C46,BasilRadata[År],'0. Oppsett'!$C$9)</f>
        <v>0</v>
      </c>
      <c r="H46" s="157"/>
      <c r="I46" s="157" t="str">
        <f>IF(OR(E46="",H46="",NOT(AND(ISNUMBER(F46),ISNUMBER(H46)))),"",H46*F46*(1+'0. Oppsett'!$C$11))</f>
        <v/>
      </c>
    </row>
    <row r="47" spans="1:9" ht="14.45">
      <c r="A47" s="152">
        <v>43</v>
      </c>
      <c r="B47" s="153" cm="1">
        <f t="array" ref="B47">_xlfn.UNIQUE('1.B BASIL-resultatregnskap'!C45:C242)</f>
        <v>0</v>
      </c>
      <c r="C47" s="154" cm="1">
        <f t="array" ref="C47">_xlfn.UNIQUE('1.B BASIL-resultatregnskap'!B45:B242)</f>
        <v>0</v>
      </c>
      <c r="D47" s="154" t="str">
        <f>IFERROR(_xlfn.XLOOKUP($C47,factPensjon[Virksomhetsnr.],factPensjon[Forpliktelser]),"")</f>
        <v/>
      </c>
      <c r="E47" s="24"/>
      <c r="F47" s="155" t="str">
        <f>IFERROR(IF(E47="A",'0. Oppsett'!$C$23,IF(E47="B",'0. Oppsett'!$C$24,IF(E47="C",'0. Oppsett'!$C$25,""))),"")</f>
        <v/>
      </c>
      <c r="G47" s="156">
        <f>SUMIFS(BasilRadata[8E. Oppgi antall årsverk barnehagen har pensjonsforpliktelser for:],'1. BASIL-rådata'!$I$3:$I$500,'X. Satser pensjonstilskudd'!$C47,BasilRadata[År],'0. Oppsett'!$C$9)</f>
        <v>0</v>
      </c>
      <c r="H47" s="157"/>
      <c r="I47" s="157" t="str">
        <f>IF(OR(E47="",H47="",NOT(AND(ISNUMBER(F47),ISNUMBER(H47)))),"",H47*F47*(1+'0. Oppsett'!$C$11))</f>
        <v/>
      </c>
    </row>
    <row r="48" spans="1:9" ht="14.45">
      <c r="A48" s="152">
        <v>44</v>
      </c>
      <c r="B48" s="153" cm="1">
        <f t="array" ref="B48">_xlfn.UNIQUE('1.B BASIL-resultatregnskap'!C46:C243)</f>
        <v>0</v>
      </c>
      <c r="C48" s="154" cm="1">
        <f t="array" ref="C48">_xlfn.UNIQUE('1.B BASIL-resultatregnskap'!B46:B243)</f>
        <v>0</v>
      </c>
      <c r="D48" s="154" t="str">
        <f>IFERROR(_xlfn.XLOOKUP($C48,factPensjon[Virksomhetsnr.],factPensjon[Forpliktelser]),"")</f>
        <v/>
      </c>
      <c r="E48" s="24"/>
      <c r="F48" s="155" t="str">
        <f>IFERROR(IF(E48="A",'0. Oppsett'!$C$23,IF(E48="B",'0. Oppsett'!$C$24,IF(E48="C",'0. Oppsett'!$C$25,""))),"")</f>
        <v/>
      </c>
      <c r="G48" s="156">
        <f>SUMIFS(BasilRadata[8E. Oppgi antall årsverk barnehagen har pensjonsforpliktelser for:],'1. BASIL-rådata'!$I$3:$I$500,'X. Satser pensjonstilskudd'!$C48,BasilRadata[År],'0. Oppsett'!$C$9)</f>
        <v>0</v>
      </c>
      <c r="H48" s="157"/>
      <c r="I48" s="157" t="str">
        <f>IF(OR(E48="",H48="",NOT(AND(ISNUMBER(F48),ISNUMBER(H48)))),"",H48*F48*(1+'0. Oppsett'!$C$11))</f>
        <v/>
      </c>
    </row>
    <row r="49" spans="1:9" ht="14.45">
      <c r="A49" s="152">
        <v>45</v>
      </c>
      <c r="B49" s="153" cm="1">
        <f t="array" ref="B49">_xlfn.UNIQUE('1.B BASIL-resultatregnskap'!C47:C244)</f>
        <v>0</v>
      </c>
      <c r="C49" s="154" cm="1">
        <f t="array" ref="C49">_xlfn.UNIQUE('1.B BASIL-resultatregnskap'!B47:B244)</f>
        <v>0</v>
      </c>
      <c r="D49" s="154" t="str">
        <f>IFERROR(_xlfn.XLOOKUP($C49,factPensjon[Virksomhetsnr.],factPensjon[Forpliktelser]),"")</f>
        <v/>
      </c>
      <c r="E49" s="24"/>
      <c r="F49" s="155" t="str">
        <f>IFERROR(IF(E49="A",'0. Oppsett'!$C$23,IF(E49="B",'0. Oppsett'!$C$24,IF(E49="C",'0. Oppsett'!$C$25,""))),"")</f>
        <v/>
      </c>
      <c r="G49" s="156">
        <f>SUMIFS(BasilRadata[8E. Oppgi antall årsverk barnehagen har pensjonsforpliktelser for:],'1. BASIL-rådata'!$I$3:$I$500,'X. Satser pensjonstilskudd'!$C49,BasilRadata[År],'0. Oppsett'!$C$9)</f>
        <v>0</v>
      </c>
      <c r="H49" s="157"/>
      <c r="I49" s="157" t="str">
        <f>IF(OR(E49="",H49="",NOT(AND(ISNUMBER(F49),ISNUMBER(H49)))),"",H49*F49*(1+'0. Oppsett'!$C$11))</f>
        <v/>
      </c>
    </row>
    <row r="50" spans="1:9" ht="14.45">
      <c r="A50" s="152">
        <v>46</v>
      </c>
      <c r="B50" s="153" cm="1">
        <f t="array" ref="B50">_xlfn.UNIQUE('1.B BASIL-resultatregnskap'!C48:C245)</f>
        <v>0</v>
      </c>
      <c r="C50" s="154" cm="1">
        <f t="array" ref="C50">_xlfn.UNIQUE('1.B BASIL-resultatregnskap'!B48:B245)</f>
        <v>0</v>
      </c>
      <c r="D50" s="154" t="str">
        <f>IFERROR(_xlfn.XLOOKUP($C50,factPensjon[Virksomhetsnr.],factPensjon[Forpliktelser]),"")</f>
        <v/>
      </c>
      <c r="E50" s="24"/>
      <c r="F50" s="155" t="str">
        <f>IFERROR(IF(E50="A",'0. Oppsett'!$C$23,IF(E50="B",'0. Oppsett'!$C$24,IF(E50="C",'0. Oppsett'!$C$25,""))),"")</f>
        <v/>
      </c>
      <c r="G50" s="156">
        <f>SUMIFS(BasilRadata[8E. Oppgi antall årsverk barnehagen har pensjonsforpliktelser for:],'1. BASIL-rådata'!$I$3:$I$500,'X. Satser pensjonstilskudd'!$C50,BasilRadata[År],'0. Oppsett'!$C$9)</f>
        <v>0</v>
      </c>
      <c r="H50" s="157"/>
      <c r="I50" s="157" t="str">
        <f>IF(OR(E50="",H50="",NOT(AND(ISNUMBER(F50),ISNUMBER(H50)))),"",H50*F50*(1+'0. Oppsett'!$C$11))</f>
        <v/>
      </c>
    </row>
    <row r="51" spans="1:9" ht="14.45">
      <c r="A51" s="152">
        <v>47</v>
      </c>
      <c r="B51" s="153" cm="1">
        <f t="array" ref="B51">_xlfn.UNIQUE('1.B BASIL-resultatregnskap'!C49:C246)</f>
        <v>0</v>
      </c>
      <c r="C51" s="154" cm="1">
        <f t="array" ref="C51">_xlfn.UNIQUE('1.B BASIL-resultatregnskap'!B49:B246)</f>
        <v>0</v>
      </c>
      <c r="D51" s="154" t="str">
        <f>IFERROR(_xlfn.XLOOKUP($C51,factPensjon[Virksomhetsnr.],factPensjon[Forpliktelser]),"")</f>
        <v/>
      </c>
      <c r="E51" s="24"/>
      <c r="F51" s="155" t="str">
        <f>IFERROR(IF(E51="A",'0. Oppsett'!$C$23,IF(E51="B",'0. Oppsett'!$C$24,IF(E51="C",'0. Oppsett'!$C$25,""))),"")</f>
        <v/>
      </c>
      <c r="G51" s="156">
        <f>SUMIFS(BasilRadata[8E. Oppgi antall årsverk barnehagen har pensjonsforpliktelser for:],'1. BASIL-rådata'!$I$3:$I$500,'X. Satser pensjonstilskudd'!$C51,BasilRadata[År],'0. Oppsett'!$C$9)</f>
        <v>0</v>
      </c>
      <c r="H51" s="157"/>
      <c r="I51" s="157" t="str">
        <f>IF(OR(E51="",H51="",NOT(AND(ISNUMBER(F51),ISNUMBER(H51)))),"",H51*F51*(1+'0. Oppsett'!$C$11))</f>
        <v/>
      </c>
    </row>
    <row r="52" spans="1:9" ht="14.45">
      <c r="A52" s="152">
        <v>48</v>
      </c>
      <c r="B52" s="153" cm="1">
        <f t="array" ref="B52">_xlfn.UNIQUE('1.B BASIL-resultatregnskap'!C50:C247)</f>
        <v>0</v>
      </c>
      <c r="C52" s="154" cm="1">
        <f t="array" ref="C52">_xlfn.UNIQUE('1.B BASIL-resultatregnskap'!B50:B247)</f>
        <v>0</v>
      </c>
      <c r="D52" s="154" t="str">
        <f>IFERROR(_xlfn.XLOOKUP($C52,factPensjon[Virksomhetsnr.],factPensjon[Forpliktelser]),"")</f>
        <v/>
      </c>
      <c r="E52" s="24"/>
      <c r="F52" s="155" t="str">
        <f>IFERROR(IF(E52="A",'0. Oppsett'!$C$23,IF(E52="B",'0. Oppsett'!$C$24,IF(E52="C",'0. Oppsett'!$C$25,""))),"")</f>
        <v/>
      </c>
      <c r="G52" s="156">
        <f>SUMIFS(BasilRadata[8E. Oppgi antall årsverk barnehagen har pensjonsforpliktelser for:],'1. BASIL-rådata'!$I$3:$I$500,'X. Satser pensjonstilskudd'!$C52,BasilRadata[År],'0. Oppsett'!$C$9)</f>
        <v>0</v>
      </c>
      <c r="H52" s="157"/>
      <c r="I52" s="157" t="str">
        <f>IF(OR(E52="",H52="",NOT(AND(ISNUMBER(F52),ISNUMBER(H52)))),"",H52*F52*(1+'0. Oppsett'!$C$11))</f>
        <v/>
      </c>
    </row>
    <row r="53" spans="1:9" ht="14.45">
      <c r="A53" s="152">
        <v>49</v>
      </c>
      <c r="B53" s="153" cm="1">
        <f t="array" ref="B53">_xlfn.UNIQUE('1.B BASIL-resultatregnskap'!C51:C248)</f>
        <v>0</v>
      </c>
      <c r="C53" s="154" cm="1">
        <f t="array" ref="C53">_xlfn.UNIQUE('1.B BASIL-resultatregnskap'!B51:B248)</f>
        <v>0</v>
      </c>
      <c r="D53" s="154" t="str">
        <f>IFERROR(_xlfn.XLOOKUP($C53,factPensjon[Virksomhetsnr.],factPensjon[Forpliktelser]),"")</f>
        <v/>
      </c>
      <c r="E53" s="24"/>
      <c r="F53" s="155" t="str">
        <f>IFERROR(IF(E53="A",'0. Oppsett'!$C$23,IF(E53="B",'0. Oppsett'!$C$24,IF(E53="C",'0. Oppsett'!$C$25,""))),"")</f>
        <v/>
      </c>
      <c r="G53" s="156">
        <f>SUMIFS(BasilRadata[8E. Oppgi antall årsverk barnehagen har pensjonsforpliktelser for:],'1. BASIL-rådata'!$I$3:$I$500,'X. Satser pensjonstilskudd'!$C53,BasilRadata[År],'0. Oppsett'!$C$9)</f>
        <v>0</v>
      </c>
      <c r="H53" s="157"/>
      <c r="I53" s="157" t="str">
        <f>IF(OR(E53="",H53="",NOT(AND(ISNUMBER(F53),ISNUMBER(H53)))),"",H53*F53*(1+'0. Oppsett'!$C$11))</f>
        <v/>
      </c>
    </row>
    <row r="54" spans="1:9" ht="14.45">
      <c r="A54" s="152">
        <v>50</v>
      </c>
      <c r="B54" s="153" cm="1">
        <f t="array" ref="B54">_xlfn.UNIQUE('1.B BASIL-resultatregnskap'!C52:C249)</f>
        <v>0</v>
      </c>
      <c r="C54" s="154" cm="1">
        <f t="array" ref="C54">_xlfn.UNIQUE('1.B BASIL-resultatregnskap'!B52:B249)</f>
        <v>0</v>
      </c>
      <c r="D54" s="154" t="str">
        <f>IFERROR(_xlfn.XLOOKUP($C54,factPensjon[Virksomhetsnr.],factPensjon[Forpliktelser]),"")</f>
        <v/>
      </c>
      <c r="E54" s="24"/>
      <c r="F54" s="155" t="str">
        <f>IFERROR(IF(E54="A",'0. Oppsett'!$C$23,IF(E54="B",'0. Oppsett'!$C$24,IF(E54="C",'0. Oppsett'!$C$25,""))),"")</f>
        <v/>
      </c>
      <c r="G54" s="156">
        <f>SUMIFS(BasilRadata[8E. Oppgi antall årsverk barnehagen har pensjonsforpliktelser for:],'1. BASIL-rådata'!$I$3:$I$500,'X. Satser pensjonstilskudd'!$C54,BasilRadata[År],'0. Oppsett'!$C$9)</f>
        <v>0</v>
      </c>
      <c r="H54" s="157"/>
      <c r="I54" s="157" t="str">
        <f>IF(OR(E54="",H54="",NOT(AND(ISNUMBER(F54),ISNUMBER(H54)))),"",H54*F54*(1+'0. Oppsett'!$C$11))</f>
        <v/>
      </c>
    </row>
    <row r="55" spans="1:9" ht="14.45">
      <c r="A55" s="152">
        <v>51</v>
      </c>
      <c r="B55" s="153" cm="1">
        <f t="array" ref="B55">_xlfn.UNIQUE('1.B BASIL-resultatregnskap'!C53:C250)</f>
        <v>0</v>
      </c>
      <c r="C55" s="154" cm="1">
        <f t="array" ref="C55">_xlfn.UNIQUE('1.B BASIL-resultatregnskap'!B53:B250)</f>
        <v>0</v>
      </c>
      <c r="D55" s="154" t="str">
        <f>IFERROR(_xlfn.XLOOKUP($C55,factPensjon[Virksomhetsnr.],factPensjon[Forpliktelser]),"")</f>
        <v/>
      </c>
      <c r="E55" s="24"/>
      <c r="F55" s="155" t="str">
        <f>IFERROR(IF(E55="A",'0. Oppsett'!$C$23,IF(E55="B",'0. Oppsett'!$C$24,IF(E55="C",'0. Oppsett'!$C$25,""))),"")</f>
        <v/>
      </c>
      <c r="G55" s="156">
        <f>SUMIFS(BasilRadata[8E. Oppgi antall årsverk barnehagen har pensjonsforpliktelser for:],'1. BASIL-rådata'!$I$3:$I$500,'X. Satser pensjonstilskudd'!$C55,BasilRadata[År],'0. Oppsett'!$C$9)</f>
        <v>0</v>
      </c>
      <c r="H55" s="157"/>
      <c r="I55" s="157" t="str">
        <f>IF(OR(E55="",H55="",NOT(AND(ISNUMBER(F55),ISNUMBER(H55)))),"",H55*F55*(1+'0. Oppsett'!$C$11))</f>
        <v/>
      </c>
    </row>
    <row r="56" spans="1:9" ht="14.45">
      <c r="A56" s="152">
        <v>52</v>
      </c>
      <c r="B56" s="153" cm="1">
        <f t="array" ref="B56">_xlfn.UNIQUE('1.B BASIL-resultatregnskap'!C54:C251)</f>
        <v>0</v>
      </c>
      <c r="C56" s="154" cm="1">
        <f t="array" ref="C56">_xlfn.UNIQUE('1.B BASIL-resultatregnskap'!B54:B251)</f>
        <v>0</v>
      </c>
      <c r="D56" s="154" t="str">
        <f>IFERROR(_xlfn.XLOOKUP($C56,factPensjon[Virksomhetsnr.],factPensjon[Forpliktelser]),"")</f>
        <v/>
      </c>
      <c r="E56" s="24"/>
      <c r="F56" s="155" t="str">
        <f>IFERROR(IF(E56="A",'0. Oppsett'!$C$23,IF(E56="B",'0. Oppsett'!$C$24,IF(E56="C",'0. Oppsett'!$C$25,""))),"")</f>
        <v/>
      </c>
      <c r="G56" s="156">
        <f>SUMIFS(BasilRadata[8E. Oppgi antall årsverk barnehagen har pensjonsforpliktelser for:],'1. BASIL-rådata'!$I$3:$I$500,'X. Satser pensjonstilskudd'!$C56,BasilRadata[År],'0. Oppsett'!$C$9)</f>
        <v>0</v>
      </c>
      <c r="H56" s="157"/>
      <c r="I56" s="157" t="str">
        <f>IF(OR(E56="",H56="",NOT(AND(ISNUMBER(F56),ISNUMBER(H56)))),"",H56*F56*(1+'0. Oppsett'!$C$11))</f>
        <v/>
      </c>
    </row>
    <row r="57" spans="1:9" ht="14.45">
      <c r="A57" s="152">
        <v>53</v>
      </c>
      <c r="B57" s="153" cm="1">
        <f t="array" ref="B57">_xlfn.UNIQUE('1.B BASIL-resultatregnskap'!C55:C252)</f>
        <v>0</v>
      </c>
      <c r="C57" s="154" cm="1">
        <f t="array" ref="C57">_xlfn.UNIQUE('1.B BASIL-resultatregnskap'!B55:B252)</f>
        <v>0</v>
      </c>
      <c r="D57" s="154" t="str">
        <f>IFERROR(_xlfn.XLOOKUP($C57,factPensjon[Virksomhetsnr.],factPensjon[Forpliktelser]),"")</f>
        <v/>
      </c>
      <c r="E57" s="24"/>
      <c r="F57" s="155" t="str">
        <f>IFERROR(IF(E57="A",'0. Oppsett'!$C$23,IF(E57="B",'0. Oppsett'!$C$24,IF(E57="C",'0. Oppsett'!$C$25,""))),"")</f>
        <v/>
      </c>
      <c r="G57" s="156">
        <f>SUMIFS(BasilRadata[8E. Oppgi antall årsverk barnehagen har pensjonsforpliktelser for:],'1. BASIL-rådata'!$I$3:$I$500,'X. Satser pensjonstilskudd'!$C57,BasilRadata[År],'0. Oppsett'!$C$9)</f>
        <v>0</v>
      </c>
      <c r="H57" s="157"/>
      <c r="I57" s="157" t="str">
        <f>IF(OR(E57="",H57="",NOT(AND(ISNUMBER(F57),ISNUMBER(H57)))),"",H57*F57*(1+'0. Oppsett'!$C$11))</f>
        <v/>
      </c>
    </row>
    <row r="58" spans="1:9" ht="14.45">
      <c r="A58" s="152">
        <v>54</v>
      </c>
      <c r="B58" s="153" cm="1">
        <f t="array" ref="B58">_xlfn.UNIQUE('1.B BASIL-resultatregnskap'!C56:C253)</f>
        <v>0</v>
      </c>
      <c r="C58" s="154" cm="1">
        <f t="array" ref="C58">_xlfn.UNIQUE('1.B BASIL-resultatregnskap'!B56:B253)</f>
        <v>0</v>
      </c>
      <c r="D58" s="154" t="str">
        <f>IFERROR(_xlfn.XLOOKUP($C58,factPensjon[Virksomhetsnr.],factPensjon[Forpliktelser]),"")</f>
        <v/>
      </c>
      <c r="E58" s="24"/>
      <c r="F58" s="155" t="str">
        <f>IFERROR(IF(E58="A",'0. Oppsett'!$C$23,IF(E58="B",'0. Oppsett'!$C$24,IF(E58="C",'0. Oppsett'!$C$25,""))),"")</f>
        <v/>
      </c>
      <c r="G58" s="156">
        <f>SUMIFS(BasilRadata[8E. Oppgi antall årsverk barnehagen har pensjonsforpliktelser for:],'1. BASIL-rådata'!$I$3:$I$500,'X. Satser pensjonstilskudd'!$C58,BasilRadata[År],'0. Oppsett'!$C$9)</f>
        <v>0</v>
      </c>
      <c r="H58" s="157"/>
      <c r="I58" s="157" t="str">
        <f>IF(OR(E58="",H58="",NOT(AND(ISNUMBER(F58),ISNUMBER(H58)))),"",H58*F58*(1+'0. Oppsett'!$C$11))</f>
        <v/>
      </c>
    </row>
    <row r="59" spans="1:9" ht="14.45">
      <c r="A59" s="152">
        <v>55</v>
      </c>
      <c r="B59" s="153" cm="1">
        <f t="array" ref="B59">_xlfn.UNIQUE('1.B BASIL-resultatregnskap'!C57:C254)</f>
        <v>0</v>
      </c>
      <c r="C59" s="154" cm="1">
        <f t="array" ref="C59">_xlfn.UNIQUE('1.B BASIL-resultatregnskap'!B57:B254)</f>
        <v>0</v>
      </c>
      <c r="D59" s="154" t="str">
        <f>IFERROR(_xlfn.XLOOKUP($C59,factPensjon[Virksomhetsnr.],factPensjon[Forpliktelser]),"")</f>
        <v/>
      </c>
      <c r="E59" s="24"/>
      <c r="F59" s="155" t="str">
        <f>IFERROR(IF(E59="A",'0. Oppsett'!$C$23,IF(E59="B",'0. Oppsett'!$C$24,IF(E59="C",'0. Oppsett'!$C$25,""))),"")</f>
        <v/>
      </c>
      <c r="G59" s="156">
        <f>SUMIFS(BasilRadata[8E. Oppgi antall årsverk barnehagen har pensjonsforpliktelser for:],'1. BASIL-rådata'!$I$3:$I$500,'X. Satser pensjonstilskudd'!$C59,BasilRadata[År],'0. Oppsett'!$C$9)</f>
        <v>0</v>
      </c>
      <c r="H59" s="157"/>
      <c r="I59" s="157" t="str">
        <f>IF(OR(E59="",H59="",NOT(AND(ISNUMBER(F59),ISNUMBER(H59)))),"",H59*F59*(1+'0. Oppsett'!$C$11))</f>
        <v/>
      </c>
    </row>
    <row r="60" spans="1:9" ht="14.45">
      <c r="A60" s="152">
        <v>56</v>
      </c>
      <c r="B60" s="153" cm="1">
        <f t="array" ref="B60">_xlfn.UNIQUE('1.B BASIL-resultatregnskap'!C58:C255)</f>
        <v>0</v>
      </c>
      <c r="C60" s="154" cm="1">
        <f t="array" ref="C60">_xlfn.UNIQUE('1.B BASIL-resultatregnskap'!B58:B255)</f>
        <v>0</v>
      </c>
      <c r="D60" s="154" t="str">
        <f>IFERROR(_xlfn.XLOOKUP($C60,factPensjon[Virksomhetsnr.],factPensjon[Forpliktelser]),"")</f>
        <v/>
      </c>
      <c r="E60" s="24"/>
      <c r="F60" s="155" t="str">
        <f>IFERROR(IF(E60="A",'0. Oppsett'!$C$23,IF(E60="B",'0. Oppsett'!$C$24,IF(E60="C",'0. Oppsett'!$C$25,""))),"")</f>
        <v/>
      </c>
      <c r="G60" s="156">
        <f>SUMIFS(BasilRadata[8E. Oppgi antall årsverk barnehagen har pensjonsforpliktelser for:],'1. BASIL-rådata'!$I$3:$I$500,'X. Satser pensjonstilskudd'!$C60,BasilRadata[År],'0. Oppsett'!$C$9)</f>
        <v>0</v>
      </c>
      <c r="H60" s="157"/>
      <c r="I60" s="157" t="str">
        <f>IF(OR(E60="",H60="",NOT(AND(ISNUMBER(F60),ISNUMBER(H60)))),"",H60*F60*(1+'0. Oppsett'!$C$11))</f>
        <v/>
      </c>
    </row>
    <row r="61" spans="1:9" ht="14.45">
      <c r="A61" s="152">
        <v>57</v>
      </c>
      <c r="B61" s="153" cm="1">
        <f t="array" ref="B61">_xlfn.UNIQUE('1.B BASIL-resultatregnskap'!C59:C256)</f>
        <v>0</v>
      </c>
      <c r="C61" s="154" cm="1">
        <f t="array" ref="C61">_xlfn.UNIQUE('1.B BASIL-resultatregnskap'!B59:B256)</f>
        <v>0</v>
      </c>
      <c r="D61" s="154" t="str">
        <f>IFERROR(_xlfn.XLOOKUP($C61,factPensjon[Virksomhetsnr.],factPensjon[Forpliktelser]),"")</f>
        <v/>
      </c>
      <c r="E61" s="24"/>
      <c r="F61" s="155" t="str">
        <f>IFERROR(IF(E61="A",'0. Oppsett'!$C$23,IF(E61="B",'0. Oppsett'!$C$24,IF(E61="C",'0. Oppsett'!$C$25,""))),"")</f>
        <v/>
      </c>
      <c r="G61" s="156">
        <f>SUMIFS(BasilRadata[8E. Oppgi antall årsverk barnehagen har pensjonsforpliktelser for:],'1. BASIL-rådata'!$I$3:$I$500,'X. Satser pensjonstilskudd'!$C61,BasilRadata[År],'0. Oppsett'!$C$9)</f>
        <v>0</v>
      </c>
      <c r="H61" s="157"/>
      <c r="I61" s="157" t="str">
        <f>IF(OR(E61="",H61="",NOT(AND(ISNUMBER(F61),ISNUMBER(H61)))),"",H61*F61*(1+'0. Oppsett'!$C$11))</f>
        <v/>
      </c>
    </row>
    <row r="62" spans="1:9" ht="14.45">
      <c r="A62" s="152">
        <v>58</v>
      </c>
      <c r="B62" s="153" cm="1">
        <f t="array" ref="B62">_xlfn.UNIQUE('1.B BASIL-resultatregnskap'!C60:C257)</f>
        <v>0</v>
      </c>
      <c r="C62" s="154" cm="1">
        <f t="array" ref="C62">_xlfn.UNIQUE('1.B BASIL-resultatregnskap'!B60:B257)</f>
        <v>0</v>
      </c>
      <c r="D62" s="154" t="str">
        <f>IFERROR(_xlfn.XLOOKUP($C62,factPensjon[Virksomhetsnr.],factPensjon[Forpliktelser]),"")</f>
        <v/>
      </c>
      <c r="E62" s="24"/>
      <c r="F62" s="155" t="str">
        <f>IFERROR(IF(E62="A",'0. Oppsett'!$C$23,IF(E62="B",'0. Oppsett'!$C$24,IF(E62="C",'0. Oppsett'!$C$25,""))),"")</f>
        <v/>
      </c>
      <c r="G62" s="156">
        <f>SUMIFS(BasilRadata[8E. Oppgi antall årsverk barnehagen har pensjonsforpliktelser for:],'1. BASIL-rådata'!$I$3:$I$500,'X. Satser pensjonstilskudd'!$C62,BasilRadata[År],'0. Oppsett'!$C$9)</f>
        <v>0</v>
      </c>
      <c r="H62" s="157"/>
      <c r="I62" s="157" t="str">
        <f>IF(OR(E62="",H62="",NOT(AND(ISNUMBER(F62),ISNUMBER(H62)))),"",H62*F62*(1+'0. Oppsett'!$C$11))</f>
        <v/>
      </c>
    </row>
    <row r="63" spans="1:9" ht="14.45">
      <c r="A63" s="152">
        <v>59</v>
      </c>
      <c r="B63" s="153" cm="1">
        <f t="array" ref="B63">_xlfn.UNIQUE('1.B BASIL-resultatregnskap'!C61:C258)</f>
        <v>0</v>
      </c>
      <c r="C63" s="154" cm="1">
        <f t="array" ref="C63">_xlfn.UNIQUE('1.B BASIL-resultatregnskap'!B61:B258)</f>
        <v>0</v>
      </c>
      <c r="D63" s="154" t="str">
        <f>IFERROR(_xlfn.XLOOKUP($C63,factPensjon[Virksomhetsnr.],factPensjon[Forpliktelser]),"")</f>
        <v/>
      </c>
      <c r="E63" s="24"/>
      <c r="F63" s="155" t="str">
        <f>IFERROR(IF(E63="A",'0. Oppsett'!$C$23,IF(E63="B",'0. Oppsett'!$C$24,IF(E63="C",'0. Oppsett'!$C$25,""))),"")</f>
        <v/>
      </c>
      <c r="G63" s="156">
        <f>SUMIFS(BasilRadata[8E. Oppgi antall årsverk barnehagen har pensjonsforpliktelser for:],'1. BASIL-rådata'!$I$3:$I$500,'X. Satser pensjonstilskudd'!$C63,BasilRadata[År],'0. Oppsett'!$C$9)</f>
        <v>0</v>
      </c>
      <c r="H63" s="157"/>
      <c r="I63" s="157" t="str">
        <f>IF(OR(E63="",H63="",NOT(AND(ISNUMBER(F63),ISNUMBER(H63)))),"",H63*F63*(1+'0. Oppsett'!$C$11))</f>
        <v/>
      </c>
    </row>
    <row r="64" spans="1:9" ht="14.45">
      <c r="A64" s="152">
        <v>60</v>
      </c>
      <c r="B64" s="153" cm="1">
        <f t="array" ref="B64">_xlfn.UNIQUE('1.B BASIL-resultatregnskap'!C62:C259)</f>
        <v>0</v>
      </c>
      <c r="C64" s="154" cm="1">
        <f t="array" ref="C64">_xlfn.UNIQUE('1.B BASIL-resultatregnskap'!B62:B259)</f>
        <v>0</v>
      </c>
      <c r="D64" s="154" t="str">
        <f>IFERROR(_xlfn.XLOOKUP($C64,factPensjon[Virksomhetsnr.],factPensjon[Forpliktelser]),"")</f>
        <v/>
      </c>
      <c r="E64" s="24"/>
      <c r="F64" s="155" t="str">
        <f>IFERROR(IF(E64="A",'0. Oppsett'!$C$23,IF(E64="B",'0. Oppsett'!$C$24,IF(E64="C",'0. Oppsett'!$C$25,""))),"")</f>
        <v/>
      </c>
      <c r="G64" s="156">
        <f>SUMIFS(BasilRadata[8E. Oppgi antall årsverk barnehagen har pensjonsforpliktelser for:],'1. BASIL-rådata'!$I$3:$I$500,'X. Satser pensjonstilskudd'!$C64,BasilRadata[År],'0. Oppsett'!$C$9)</f>
        <v>0</v>
      </c>
      <c r="H64" s="157"/>
      <c r="I64" s="157" t="str">
        <f>IF(OR(E64="",H64="",NOT(AND(ISNUMBER(F64),ISNUMBER(H64)))),"",H64*F64*(1+'0. Oppsett'!$C$11))</f>
        <v/>
      </c>
    </row>
    <row r="65" spans="1:9" ht="14.45">
      <c r="A65" s="152">
        <v>61</v>
      </c>
      <c r="B65" s="153" cm="1">
        <f t="array" ref="B65">_xlfn.UNIQUE('1.B BASIL-resultatregnskap'!C63:C260)</f>
        <v>0</v>
      </c>
      <c r="C65" s="154" cm="1">
        <f t="array" ref="C65">_xlfn.UNIQUE('1.B BASIL-resultatregnskap'!B63:B260)</f>
        <v>0</v>
      </c>
      <c r="D65" s="154" t="str">
        <f>IFERROR(_xlfn.XLOOKUP($C65,factPensjon[Virksomhetsnr.],factPensjon[Forpliktelser]),"")</f>
        <v/>
      </c>
      <c r="E65" s="24"/>
      <c r="F65" s="155" t="str">
        <f>IFERROR(IF(E65="A",'0. Oppsett'!$C$23,IF(E65="B",'0. Oppsett'!$C$24,IF(E65="C",'0. Oppsett'!$C$25,""))),"")</f>
        <v/>
      </c>
      <c r="G65" s="156">
        <f>SUMIFS(BasilRadata[8E. Oppgi antall årsverk barnehagen har pensjonsforpliktelser for:],'1. BASIL-rådata'!$I$3:$I$500,'X. Satser pensjonstilskudd'!$C65,BasilRadata[År],'0. Oppsett'!$C$9)</f>
        <v>0</v>
      </c>
      <c r="H65" s="157"/>
      <c r="I65" s="157" t="str">
        <f>IF(OR(E65="",H65="",NOT(AND(ISNUMBER(F65),ISNUMBER(H65)))),"",H65*F65*(1+'0. Oppsett'!$C$11))</f>
        <v/>
      </c>
    </row>
    <row r="66" spans="1:9" ht="14.45">
      <c r="A66" s="152">
        <v>62</v>
      </c>
      <c r="B66" s="153" cm="1">
        <f t="array" ref="B66">_xlfn.UNIQUE('1.B BASIL-resultatregnskap'!C64:C261)</f>
        <v>0</v>
      </c>
      <c r="C66" s="154" cm="1">
        <f t="array" ref="C66">_xlfn.UNIQUE('1.B BASIL-resultatregnskap'!B64:B261)</f>
        <v>0</v>
      </c>
      <c r="D66" s="154" t="str">
        <f>IFERROR(_xlfn.XLOOKUP($C66,factPensjon[Virksomhetsnr.],factPensjon[Forpliktelser]),"")</f>
        <v/>
      </c>
      <c r="E66" s="24"/>
      <c r="F66" s="155" t="str">
        <f>IFERROR(IF(E66="A",'0. Oppsett'!$C$23,IF(E66="B",'0. Oppsett'!$C$24,IF(E66="C",'0. Oppsett'!$C$25,""))),"")</f>
        <v/>
      </c>
      <c r="G66" s="156">
        <f>SUMIFS(BasilRadata[8E. Oppgi antall årsverk barnehagen har pensjonsforpliktelser for:],'1. BASIL-rådata'!$I$3:$I$500,'X. Satser pensjonstilskudd'!$C66,BasilRadata[År],'0. Oppsett'!$C$9)</f>
        <v>0</v>
      </c>
      <c r="H66" s="157"/>
      <c r="I66" s="157" t="str">
        <f>IF(OR(E66="",H66="",NOT(AND(ISNUMBER(F66),ISNUMBER(H66)))),"",H66*F66*(1+'0. Oppsett'!$C$11))</f>
        <v/>
      </c>
    </row>
    <row r="67" spans="1:9" ht="14.45">
      <c r="A67" s="152">
        <v>63</v>
      </c>
      <c r="B67" s="153" cm="1">
        <f t="array" ref="B67">_xlfn.UNIQUE('1.B BASIL-resultatregnskap'!C65:C262)</f>
        <v>0</v>
      </c>
      <c r="C67" s="154" cm="1">
        <f t="array" ref="C67">_xlfn.UNIQUE('1.B BASIL-resultatregnskap'!B65:B262)</f>
        <v>0</v>
      </c>
      <c r="D67" s="154" t="str">
        <f>IFERROR(_xlfn.XLOOKUP($C67,factPensjon[Virksomhetsnr.],factPensjon[Forpliktelser]),"")</f>
        <v/>
      </c>
      <c r="E67" s="24"/>
      <c r="F67" s="155" t="str">
        <f>IFERROR(IF(E67="A",'0. Oppsett'!$C$23,IF(E67="B",'0. Oppsett'!$C$24,IF(E67="C",'0. Oppsett'!$C$25,""))),"")</f>
        <v/>
      </c>
      <c r="G67" s="156">
        <f>SUMIFS(BasilRadata[8E. Oppgi antall årsverk barnehagen har pensjonsforpliktelser for:],'1. BASIL-rådata'!$I$3:$I$500,'X. Satser pensjonstilskudd'!$C67,BasilRadata[År],'0. Oppsett'!$C$9)</f>
        <v>0</v>
      </c>
      <c r="H67" s="157"/>
      <c r="I67" s="157" t="str">
        <f>IF(OR(E67="",H67="",NOT(AND(ISNUMBER(F67),ISNUMBER(H67)))),"",H67*F67*(1+'0. Oppsett'!$C$11))</f>
        <v/>
      </c>
    </row>
    <row r="68" spans="1:9" ht="14.45">
      <c r="A68" s="152">
        <v>64</v>
      </c>
      <c r="B68" s="153" cm="1">
        <f t="array" ref="B68">_xlfn.UNIQUE('1.B BASIL-resultatregnskap'!C66:C263)</f>
        <v>0</v>
      </c>
      <c r="C68" s="154" cm="1">
        <f t="array" ref="C68">_xlfn.UNIQUE('1.B BASIL-resultatregnskap'!B66:B263)</f>
        <v>0</v>
      </c>
      <c r="D68" s="154" t="str">
        <f>IFERROR(_xlfn.XLOOKUP($C68,factPensjon[Virksomhetsnr.],factPensjon[Forpliktelser]),"")</f>
        <v/>
      </c>
      <c r="E68" s="24"/>
      <c r="F68" s="155" t="str">
        <f>IFERROR(IF(E68="A",'0. Oppsett'!$C$23,IF(E68="B",'0. Oppsett'!$C$24,IF(E68="C",'0. Oppsett'!$C$25,""))),"")</f>
        <v/>
      </c>
      <c r="G68" s="156">
        <f>SUMIFS(BasilRadata[8E. Oppgi antall årsverk barnehagen har pensjonsforpliktelser for:],'1. BASIL-rådata'!$I$3:$I$500,'X. Satser pensjonstilskudd'!$C68,BasilRadata[År],'0. Oppsett'!$C$9)</f>
        <v>0</v>
      </c>
      <c r="H68" s="157"/>
      <c r="I68" s="157" t="str">
        <f>IF(OR(E68="",H68="",NOT(AND(ISNUMBER(F68),ISNUMBER(H68)))),"",H68*F68*(1+'0. Oppsett'!$C$11))</f>
        <v/>
      </c>
    </row>
    <row r="69" spans="1:9" ht="14.45">
      <c r="A69" s="152">
        <v>65</v>
      </c>
      <c r="B69" s="153" cm="1">
        <f t="array" ref="B69">_xlfn.UNIQUE('1.B BASIL-resultatregnskap'!C67:C264)</f>
        <v>0</v>
      </c>
      <c r="C69" s="154" cm="1">
        <f t="array" ref="C69">_xlfn.UNIQUE('1.B BASIL-resultatregnskap'!B67:B264)</f>
        <v>0</v>
      </c>
      <c r="D69" s="154" t="str">
        <f>IFERROR(_xlfn.XLOOKUP($C69,factPensjon[Virksomhetsnr.],factPensjon[Forpliktelser]),"")</f>
        <v/>
      </c>
      <c r="E69" s="24"/>
      <c r="F69" s="155" t="str">
        <f>IFERROR(IF(E69="A",'0. Oppsett'!$C$23,IF(E69="B",'0. Oppsett'!$C$24,IF(E69="C",'0. Oppsett'!$C$25,""))),"")</f>
        <v/>
      </c>
      <c r="G69" s="156">
        <f>SUMIFS(BasilRadata[8E. Oppgi antall årsverk barnehagen har pensjonsforpliktelser for:],'1. BASIL-rådata'!$I$3:$I$500,'X. Satser pensjonstilskudd'!$C69,BasilRadata[År],'0. Oppsett'!$C$9)</f>
        <v>0</v>
      </c>
      <c r="H69" s="157"/>
      <c r="I69" s="157" t="str">
        <f>IF(OR(E69="",H69="",NOT(AND(ISNUMBER(F69),ISNUMBER(H69)))),"",H69*F69*(1+'0. Oppsett'!$C$11))</f>
        <v/>
      </c>
    </row>
    <row r="70" spans="1:9" ht="14.45">
      <c r="A70" s="152">
        <v>66</v>
      </c>
      <c r="B70" s="153" cm="1">
        <f t="array" ref="B70">_xlfn.UNIQUE('1.B BASIL-resultatregnskap'!C68:C265)</f>
        <v>0</v>
      </c>
      <c r="C70" s="154" cm="1">
        <f t="array" ref="C70">_xlfn.UNIQUE('1.B BASIL-resultatregnskap'!B68:B265)</f>
        <v>0</v>
      </c>
      <c r="D70" s="154" t="str">
        <f>IFERROR(_xlfn.XLOOKUP($C70,factPensjon[Virksomhetsnr.],factPensjon[Forpliktelser]),"")</f>
        <v/>
      </c>
      <c r="E70" s="24"/>
      <c r="F70" s="155" t="str">
        <f>IFERROR(IF(E70="A",'0. Oppsett'!$C$23,IF(E70="B",'0. Oppsett'!$C$24,IF(E70="C",'0. Oppsett'!$C$25,""))),"")</f>
        <v/>
      </c>
      <c r="G70" s="156">
        <f>SUMIFS(BasilRadata[8E. Oppgi antall årsverk barnehagen har pensjonsforpliktelser for:],'1. BASIL-rådata'!$I$3:$I$500,'X. Satser pensjonstilskudd'!$C70,BasilRadata[År],'0. Oppsett'!$C$9)</f>
        <v>0</v>
      </c>
      <c r="H70" s="157"/>
      <c r="I70" s="157" t="str">
        <f>IF(OR(E70="",H70="",NOT(AND(ISNUMBER(F70),ISNUMBER(H70)))),"",H70*F70*(1+'0. Oppsett'!$C$11))</f>
        <v/>
      </c>
    </row>
    <row r="71" spans="1:9" ht="14.45">
      <c r="A71" s="152">
        <v>67</v>
      </c>
      <c r="B71" s="153" cm="1">
        <f t="array" ref="B71">_xlfn.UNIQUE('1.B BASIL-resultatregnskap'!C69:C266)</f>
        <v>0</v>
      </c>
      <c r="C71" s="154" cm="1">
        <f t="array" ref="C71">_xlfn.UNIQUE('1.B BASIL-resultatregnskap'!B69:B266)</f>
        <v>0</v>
      </c>
      <c r="D71" s="154" t="str">
        <f>IFERROR(_xlfn.XLOOKUP($C71,factPensjon[Virksomhetsnr.],factPensjon[Forpliktelser]),"")</f>
        <v/>
      </c>
      <c r="E71" s="24"/>
      <c r="F71" s="155" t="str">
        <f>IFERROR(IF(E71="A",'0. Oppsett'!$C$23,IF(E71="B",'0. Oppsett'!$C$24,IF(E71="C",'0. Oppsett'!$C$25,""))),"")</f>
        <v/>
      </c>
      <c r="G71" s="156">
        <f>SUMIFS(BasilRadata[8E. Oppgi antall årsverk barnehagen har pensjonsforpliktelser for:],'1. BASIL-rådata'!$I$3:$I$500,'X. Satser pensjonstilskudd'!$C71,BasilRadata[År],'0. Oppsett'!$C$9)</f>
        <v>0</v>
      </c>
      <c r="H71" s="157"/>
      <c r="I71" s="157" t="str">
        <f>IF(OR(E71="",H71="",NOT(AND(ISNUMBER(F71),ISNUMBER(H71)))),"",H71*F71*(1+'0. Oppsett'!$C$11))</f>
        <v/>
      </c>
    </row>
    <row r="72" spans="1:9" ht="14.45">
      <c r="A72" s="152">
        <v>68</v>
      </c>
      <c r="B72" s="153" cm="1">
        <f t="array" ref="B72">_xlfn.UNIQUE('1.B BASIL-resultatregnskap'!C70:C267)</f>
        <v>0</v>
      </c>
      <c r="C72" s="154" cm="1">
        <f t="array" ref="C72">_xlfn.UNIQUE('1.B BASIL-resultatregnskap'!B70:B267)</f>
        <v>0</v>
      </c>
      <c r="D72" s="154" t="str">
        <f>IFERROR(_xlfn.XLOOKUP($C72,factPensjon[Virksomhetsnr.],factPensjon[Forpliktelser]),"")</f>
        <v/>
      </c>
      <c r="E72" s="24"/>
      <c r="F72" s="155" t="str">
        <f>IFERROR(IF(E72="A",'0. Oppsett'!$C$23,IF(E72="B",'0. Oppsett'!$C$24,IF(E72="C",'0. Oppsett'!$C$25,""))),"")</f>
        <v/>
      </c>
      <c r="G72" s="156">
        <f>SUMIFS(BasilRadata[8E. Oppgi antall årsverk barnehagen har pensjonsforpliktelser for:],'1. BASIL-rådata'!$I$3:$I$500,'X. Satser pensjonstilskudd'!$C72,BasilRadata[År],'0. Oppsett'!$C$9)</f>
        <v>0</v>
      </c>
      <c r="H72" s="157"/>
      <c r="I72" s="157" t="str">
        <f>IF(OR(E72="",H72="",NOT(AND(ISNUMBER(F72),ISNUMBER(H72)))),"",H72*F72*(1+'0. Oppsett'!$C$11))</f>
        <v/>
      </c>
    </row>
    <row r="73" spans="1:9" ht="14.45">
      <c r="A73" s="152">
        <v>69</v>
      </c>
      <c r="B73" s="153" cm="1">
        <f t="array" ref="B73">_xlfn.UNIQUE('1.B BASIL-resultatregnskap'!C71:C268)</f>
        <v>0</v>
      </c>
      <c r="C73" s="154" cm="1">
        <f t="array" ref="C73">_xlfn.UNIQUE('1.B BASIL-resultatregnskap'!B71:B268)</f>
        <v>0</v>
      </c>
      <c r="D73" s="154" t="str">
        <f>IFERROR(_xlfn.XLOOKUP($C73,factPensjon[Virksomhetsnr.],factPensjon[Forpliktelser]),"")</f>
        <v/>
      </c>
      <c r="E73" s="24"/>
      <c r="F73" s="155" t="str">
        <f>IFERROR(IF(E73="A",'0. Oppsett'!$C$23,IF(E73="B",'0. Oppsett'!$C$24,IF(E73="C",'0. Oppsett'!$C$25,""))),"")</f>
        <v/>
      </c>
      <c r="G73" s="156">
        <f>SUMIFS(BasilRadata[8E. Oppgi antall årsverk barnehagen har pensjonsforpliktelser for:],'1. BASIL-rådata'!$I$3:$I$500,'X. Satser pensjonstilskudd'!$C73,BasilRadata[År],'0. Oppsett'!$C$9)</f>
        <v>0</v>
      </c>
      <c r="H73" s="157"/>
      <c r="I73" s="157" t="str">
        <f>IF(OR(E73="",H73="",NOT(AND(ISNUMBER(F73),ISNUMBER(H73)))),"",H73*F73*(1+'0. Oppsett'!$C$11))</f>
        <v/>
      </c>
    </row>
    <row r="74" spans="1:9" ht="14.45">
      <c r="A74" s="152">
        <v>70</v>
      </c>
      <c r="B74" s="153" cm="1">
        <f t="array" ref="B74">_xlfn.UNIQUE('1.B BASIL-resultatregnskap'!C72:C269)</f>
        <v>0</v>
      </c>
      <c r="C74" s="154" cm="1">
        <f t="array" ref="C74">_xlfn.UNIQUE('1.B BASIL-resultatregnskap'!B72:B269)</f>
        <v>0</v>
      </c>
      <c r="D74" s="154" t="str">
        <f>IFERROR(_xlfn.XLOOKUP($C74,factPensjon[Virksomhetsnr.],factPensjon[Forpliktelser]),"")</f>
        <v/>
      </c>
      <c r="E74" s="24"/>
      <c r="F74" s="155" t="str">
        <f>IFERROR(IF(E74="A",'0. Oppsett'!$C$23,IF(E74="B",'0. Oppsett'!$C$24,IF(E74="C",'0. Oppsett'!$C$25,""))),"")</f>
        <v/>
      </c>
      <c r="G74" s="156">
        <f>SUMIFS(BasilRadata[8E. Oppgi antall årsverk barnehagen har pensjonsforpliktelser for:],'1. BASIL-rådata'!$I$3:$I$500,'X. Satser pensjonstilskudd'!$C74,BasilRadata[År],'0. Oppsett'!$C$9)</f>
        <v>0</v>
      </c>
      <c r="H74" s="157"/>
      <c r="I74" s="157" t="str">
        <f>IF(OR(E74="",H74="",NOT(AND(ISNUMBER(F74),ISNUMBER(H74)))),"",H74*F74*(1+'0. Oppsett'!$C$11))</f>
        <v/>
      </c>
    </row>
    <row r="75" spans="1:9" ht="14.45">
      <c r="A75" s="152">
        <v>71</v>
      </c>
      <c r="B75" s="153" cm="1">
        <f t="array" ref="B75">_xlfn.UNIQUE('1.B BASIL-resultatregnskap'!C73:C270)</f>
        <v>0</v>
      </c>
      <c r="C75" s="154" cm="1">
        <f t="array" ref="C75">_xlfn.UNIQUE('1.B BASIL-resultatregnskap'!B73:B270)</f>
        <v>0</v>
      </c>
      <c r="D75" s="154" t="str">
        <f>IFERROR(_xlfn.XLOOKUP($C75,factPensjon[Virksomhetsnr.],factPensjon[Forpliktelser]),"")</f>
        <v/>
      </c>
      <c r="E75" s="24"/>
      <c r="F75" s="155" t="str">
        <f>IFERROR(IF(E75="A",'0. Oppsett'!$C$23,IF(E75="B",'0. Oppsett'!$C$24,IF(E75="C",'0. Oppsett'!$C$25,""))),"")</f>
        <v/>
      </c>
      <c r="G75" s="156">
        <f>SUMIFS(BasilRadata[8E. Oppgi antall årsverk barnehagen har pensjonsforpliktelser for:],'1. BASIL-rådata'!$I$3:$I$500,'X. Satser pensjonstilskudd'!$C75,BasilRadata[År],'0. Oppsett'!$C$9)</f>
        <v>0</v>
      </c>
      <c r="H75" s="157"/>
      <c r="I75" s="157" t="str">
        <f>IF(OR(E75="",H75="",NOT(AND(ISNUMBER(F75),ISNUMBER(H75)))),"",H75*F75*(1+'0. Oppsett'!$C$11))</f>
        <v/>
      </c>
    </row>
    <row r="76" spans="1:9" ht="14.45">
      <c r="A76" s="152">
        <v>72</v>
      </c>
      <c r="B76" s="153" cm="1">
        <f t="array" ref="B76">_xlfn.UNIQUE('1.B BASIL-resultatregnskap'!C74:C271)</f>
        <v>0</v>
      </c>
      <c r="C76" s="154" cm="1">
        <f t="array" ref="C76">_xlfn.UNIQUE('1.B BASIL-resultatregnskap'!B74:B271)</f>
        <v>0</v>
      </c>
      <c r="D76" s="154" t="str">
        <f>IFERROR(_xlfn.XLOOKUP($C76,factPensjon[Virksomhetsnr.],factPensjon[Forpliktelser]),"")</f>
        <v/>
      </c>
      <c r="E76" s="24"/>
      <c r="F76" s="155" t="str">
        <f>IFERROR(IF(E76="A",'0. Oppsett'!$C$23,IF(E76="B",'0. Oppsett'!$C$24,IF(E76="C",'0. Oppsett'!$C$25,""))),"")</f>
        <v/>
      </c>
      <c r="G76" s="156">
        <f>SUMIFS(BasilRadata[8E. Oppgi antall årsverk barnehagen har pensjonsforpliktelser for:],'1. BASIL-rådata'!$I$3:$I$500,'X. Satser pensjonstilskudd'!$C76,BasilRadata[År],'0. Oppsett'!$C$9)</f>
        <v>0</v>
      </c>
      <c r="H76" s="157"/>
      <c r="I76" s="157" t="str">
        <f>IF(OR(E76="",H76="",NOT(AND(ISNUMBER(F76),ISNUMBER(H76)))),"",H76*F76*(1+'0. Oppsett'!$C$11))</f>
        <v/>
      </c>
    </row>
    <row r="77" spans="1:9" ht="14.45">
      <c r="A77" s="152">
        <v>73</v>
      </c>
      <c r="B77" s="153" cm="1">
        <f t="array" ref="B77">_xlfn.UNIQUE('1.B BASIL-resultatregnskap'!C75:C272)</f>
        <v>0</v>
      </c>
      <c r="C77" s="154" cm="1">
        <f t="array" ref="C77">_xlfn.UNIQUE('1.B BASIL-resultatregnskap'!B75:B272)</f>
        <v>0</v>
      </c>
      <c r="D77" s="154" t="str">
        <f>IFERROR(_xlfn.XLOOKUP($C77,factPensjon[Virksomhetsnr.],factPensjon[Forpliktelser]),"")</f>
        <v/>
      </c>
      <c r="E77" s="24"/>
      <c r="F77" s="155" t="str">
        <f>IFERROR(IF(E77="A",'0. Oppsett'!$C$23,IF(E77="B",'0. Oppsett'!$C$24,IF(E77="C",'0. Oppsett'!$C$25,""))),"")</f>
        <v/>
      </c>
      <c r="G77" s="156">
        <f>SUMIFS(BasilRadata[8E. Oppgi antall årsverk barnehagen har pensjonsforpliktelser for:],'1. BASIL-rådata'!$I$3:$I$500,'X. Satser pensjonstilskudd'!$C77,BasilRadata[År],'0. Oppsett'!$C$9)</f>
        <v>0</v>
      </c>
      <c r="H77" s="157"/>
      <c r="I77" s="157" t="str">
        <f>IF(OR(E77="",H77="",NOT(AND(ISNUMBER(F77),ISNUMBER(H77)))),"",H77*F77*(1+'0. Oppsett'!$C$11))</f>
        <v/>
      </c>
    </row>
    <row r="78" spans="1:9" ht="14.45">
      <c r="A78" s="152">
        <v>74</v>
      </c>
      <c r="B78" s="153" cm="1">
        <f t="array" ref="B78">_xlfn.UNIQUE('1.B BASIL-resultatregnskap'!C76:C273)</f>
        <v>0</v>
      </c>
      <c r="C78" s="154" cm="1">
        <f t="array" ref="C78">_xlfn.UNIQUE('1.B BASIL-resultatregnskap'!B76:B273)</f>
        <v>0</v>
      </c>
      <c r="D78" s="154" t="str">
        <f>IFERROR(_xlfn.XLOOKUP($C78,factPensjon[Virksomhetsnr.],factPensjon[Forpliktelser]),"")</f>
        <v/>
      </c>
      <c r="E78" s="24"/>
      <c r="F78" s="155" t="str">
        <f>IFERROR(IF(E78="A",'0. Oppsett'!$C$23,IF(E78="B",'0. Oppsett'!$C$24,IF(E78="C",'0. Oppsett'!$C$25,""))),"")</f>
        <v/>
      </c>
      <c r="G78" s="156">
        <f>SUMIFS(BasilRadata[8E. Oppgi antall årsverk barnehagen har pensjonsforpliktelser for:],'1. BASIL-rådata'!$I$3:$I$500,'X. Satser pensjonstilskudd'!$C78,BasilRadata[År],'0. Oppsett'!$C$9)</f>
        <v>0</v>
      </c>
      <c r="H78" s="157"/>
      <c r="I78" s="157" t="str">
        <f>IF(OR(E78="",H78="",NOT(AND(ISNUMBER(F78),ISNUMBER(H78)))),"",H78*F78*(1+'0. Oppsett'!$C$11))</f>
        <v/>
      </c>
    </row>
    <row r="79" spans="1:9" ht="14.45">
      <c r="A79" s="152">
        <v>75</v>
      </c>
      <c r="B79" s="153" cm="1">
        <f t="array" ref="B79">_xlfn.UNIQUE('1.B BASIL-resultatregnskap'!C77:C274)</f>
        <v>0</v>
      </c>
      <c r="C79" s="154" cm="1">
        <f t="array" ref="C79">_xlfn.UNIQUE('1.B BASIL-resultatregnskap'!B77:B274)</f>
        <v>0</v>
      </c>
      <c r="D79" s="154" t="str">
        <f>IFERROR(_xlfn.XLOOKUP($C79,factPensjon[Virksomhetsnr.],factPensjon[Forpliktelser]),"")</f>
        <v/>
      </c>
      <c r="E79" s="24"/>
      <c r="F79" s="155" t="str">
        <f>IFERROR(IF(E79="A",'0. Oppsett'!$C$23,IF(E79="B",'0. Oppsett'!$C$24,IF(E79="C",'0. Oppsett'!$C$25,""))),"")</f>
        <v/>
      </c>
      <c r="G79" s="156">
        <f>SUMIFS(BasilRadata[8E. Oppgi antall årsverk barnehagen har pensjonsforpliktelser for:],'1. BASIL-rådata'!$I$3:$I$500,'X. Satser pensjonstilskudd'!$C79,BasilRadata[År],'0. Oppsett'!$C$9)</f>
        <v>0</v>
      </c>
      <c r="H79" s="157"/>
      <c r="I79" s="157" t="str">
        <f>IF(OR(E79="",H79="",NOT(AND(ISNUMBER(F79),ISNUMBER(H79)))),"",H79*F79*(1+'0. Oppsett'!$C$11))</f>
        <v/>
      </c>
    </row>
    <row r="80" spans="1:9" ht="14.45">
      <c r="A80" s="152">
        <v>76</v>
      </c>
      <c r="B80" s="153" cm="1">
        <f t="array" ref="B80">_xlfn.UNIQUE('1.B BASIL-resultatregnskap'!C78:C275)</f>
        <v>0</v>
      </c>
      <c r="C80" s="154" cm="1">
        <f t="array" ref="C80">_xlfn.UNIQUE('1.B BASIL-resultatregnskap'!B78:B275)</f>
        <v>0</v>
      </c>
      <c r="D80" s="154" t="str">
        <f>IFERROR(_xlfn.XLOOKUP($C80,factPensjon[Virksomhetsnr.],factPensjon[Forpliktelser]),"")</f>
        <v/>
      </c>
      <c r="E80" s="24"/>
      <c r="F80" s="155" t="str">
        <f>IFERROR(IF(E80="A",'0. Oppsett'!$C$23,IF(E80="B",'0. Oppsett'!$C$24,IF(E80="C",'0. Oppsett'!$C$25,""))),"")</f>
        <v/>
      </c>
      <c r="G80" s="156">
        <f>SUMIFS(BasilRadata[8E. Oppgi antall årsverk barnehagen har pensjonsforpliktelser for:],'1. BASIL-rådata'!$I$3:$I$500,'X. Satser pensjonstilskudd'!$C80,BasilRadata[År],'0. Oppsett'!$C$9)</f>
        <v>0</v>
      </c>
      <c r="H80" s="157"/>
      <c r="I80" s="157" t="str">
        <f>IF(OR(E80="",H80="",NOT(AND(ISNUMBER(F80),ISNUMBER(H80)))),"",H80*F80*(1+'0. Oppsett'!$C$11))</f>
        <v/>
      </c>
    </row>
    <row r="81" spans="1:9" ht="14.45">
      <c r="A81" s="152">
        <v>77</v>
      </c>
      <c r="B81" s="153" cm="1">
        <f t="array" ref="B81">_xlfn.UNIQUE('1.B BASIL-resultatregnskap'!C79:C276)</f>
        <v>0</v>
      </c>
      <c r="C81" s="154" cm="1">
        <f t="array" ref="C81">_xlfn.UNIQUE('1.B BASIL-resultatregnskap'!B79:B276)</f>
        <v>0</v>
      </c>
      <c r="D81" s="154" t="str">
        <f>IFERROR(_xlfn.XLOOKUP($C81,factPensjon[Virksomhetsnr.],factPensjon[Forpliktelser]),"")</f>
        <v/>
      </c>
      <c r="E81" s="24"/>
      <c r="F81" s="155" t="str">
        <f>IFERROR(IF(E81="A",'0. Oppsett'!$C$23,IF(E81="B",'0. Oppsett'!$C$24,IF(E81="C",'0. Oppsett'!$C$25,""))),"")</f>
        <v/>
      </c>
      <c r="G81" s="156">
        <f>SUMIFS(BasilRadata[8E. Oppgi antall årsverk barnehagen har pensjonsforpliktelser for:],'1. BASIL-rådata'!$I$3:$I$500,'X. Satser pensjonstilskudd'!$C81,BasilRadata[År],'0. Oppsett'!$C$9)</f>
        <v>0</v>
      </c>
      <c r="H81" s="157"/>
      <c r="I81" s="157" t="str">
        <f>IF(OR(E81="",H81="",NOT(AND(ISNUMBER(F81),ISNUMBER(H81)))),"",H81*F81*(1+'0. Oppsett'!$C$11))</f>
        <v/>
      </c>
    </row>
    <row r="82" spans="1:9" ht="14.45">
      <c r="A82" s="152">
        <v>78</v>
      </c>
      <c r="B82" s="153" cm="1">
        <f t="array" ref="B82">_xlfn.UNIQUE('1.B BASIL-resultatregnskap'!C80:C277)</f>
        <v>0</v>
      </c>
      <c r="C82" s="154" cm="1">
        <f t="array" ref="C82">_xlfn.UNIQUE('1.B BASIL-resultatregnskap'!B80:B277)</f>
        <v>0</v>
      </c>
      <c r="D82" s="154" t="str">
        <f>IFERROR(_xlfn.XLOOKUP($C82,factPensjon[Virksomhetsnr.],factPensjon[Forpliktelser]),"")</f>
        <v/>
      </c>
      <c r="E82" s="24"/>
      <c r="F82" s="155" t="str">
        <f>IFERROR(IF(E82="A",'0. Oppsett'!$C$23,IF(E82="B",'0. Oppsett'!$C$24,IF(E82="C",'0. Oppsett'!$C$25,""))),"")</f>
        <v/>
      </c>
      <c r="G82" s="156">
        <f>SUMIFS(BasilRadata[8E. Oppgi antall årsverk barnehagen har pensjonsforpliktelser for:],'1. BASIL-rådata'!$I$3:$I$500,'X. Satser pensjonstilskudd'!$C82,BasilRadata[År],'0. Oppsett'!$C$9)</f>
        <v>0</v>
      </c>
      <c r="H82" s="157"/>
      <c r="I82" s="157" t="str">
        <f>IF(OR(E82="",H82="",NOT(AND(ISNUMBER(F82),ISNUMBER(H82)))),"",H82*F82*(1+'0. Oppsett'!$C$11))</f>
        <v/>
      </c>
    </row>
    <row r="83" spans="1:9" ht="14.45">
      <c r="A83" s="152">
        <v>79</v>
      </c>
      <c r="B83" s="153" cm="1">
        <f t="array" ref="B83">_xlfn.UNIQUE('1.B BASIL-resultatregnskap'!C81:C278)</f>
        <v>0</v>
      </c>
      <c r="C83" s="154" cm="1">
        <f t="array" ref="C83">_xlfn.UNIQUE('1.B BASIL-resultatregnskap'!B81:B278)</f>
        <v>0</v>
      </c>
      <c r="D83" s="154" t="str">
        <f>IFERROR(_xlfn.XLOOKUP($C83,factPensjon[Virksomhetsnr.],factPensjon[Forpliktelser]),"")</f>
        <v/>
      </c>
      <c r="E83" s="24"/>
      <c r="F83" s="155" t="str">
        <f>IFERROR(IF(E83="A",'0. Oppsett'!$C$23,IF(E83="B",'0. Oppsett'!$C$24,IF(E83="C",'0. Oppsett'!$C$25,""))),"")</f>
        <v/>
      </c>
      <c r="G83" s="156">
        <f>SUMIFS(BasilRadata[8E. Oppgi antall årsverk barnehagen har pensjonsforpliktelser for:],'1. BASIL-rådata'!$I$3:$I$500,'X. Satser pensjonstilskudd'!$C83,BasilRadata[År],'0. Oppsett'!$C$9)</f>
        <v>0</v>
      </c>
      <c r="H83" s="157"/>
      <c r="I83" s="157" t="str">
        <f>IF(OR(E83="",H83="",NOT(AND(ISNUMBER(F83),ISNUMBER(H83)))),"",H83*F83*(1+'0. Oppsett'!$C$11))</f>
        <v/>
      </c>
    </row>
    <row r="84" spans="1:9" ht="14.45">
      <c r="A84" s="152">
        <v>80</v>
      </c>
      <c r="B84" s="153" cm="1">
        <f t="array" ref="B84">_xlfn.UNIQUE('1.B BASIL-resultatregnskap'!C82:C279)</f>
        <v>0</v>
      </c>
      <c r="C84" s="154" cm="1">
        <f t="array" ref="C84">_xlfn.UNIQUE('1.B BASIL-resultatregnskap'!B82:B279)</f>
        <v>0</v>
      </c>
      <c r="D84" s="154" t="str">
        <f>IFERROR(_xlfn.XLOOKUP($C84,factPensjon[Virksomhetsnr.],factPensjon[Forpliktelser]),"")</f>
        <v/>
      </c>
      <c r="E84" s="24"/>
      <c r="F84" s="155" t="str">
        <f>IFERROR(IF(E84="A",'0. Oppsett'!$C$23,IF(E84="B",'0. Oppsett'!$C$24,IF(E84="C",'0. Oppsett'!$C$25,""))),"")</f>
        <v/>
      </c>
      <c r="G84" s="156">
        <f>SUMIFS(BasilRadata[8E. Oppgi antall årsverk barnehagen har pensjonsforpliktelser for:],'1. BASIL-rådata'!$I$3:$I$500,'X. Satser pensjonstilskudd'!$C84,BasilRadata[År],'0. Oppsett'!$C$9)</f>
        <v>0</v>
      </c>
      <c r="H84" s="157"/>
      <c r="I84" s="157" t="str">
        <f>IF(OR(E84="",H84="",NOT(AND(ISNUMBER(F84),ISNUMBER(H84)))),"",H84*F84*(1+'0. Oppsett'!$C$11))</f>
        <v/>
      </c>
    </row>
    <row r="85" spans="1:9" ht="14.45">
      <c r="A85" s="152">
        <v>81</v>
      </c>
      <c r="B85" s="153" cm="1">
        <f t="array" ref="B85">_xlfn.UNIQUE('1.B BASIL-resultatregnskap'!C83:C280)</f>
        <v>0</v>
      </c>
      <c r="C85" s="154" cm="1">
        <f t="array" ref="C85">_xlfn.UNIQUE('1.B BASIL-resultatregnskap'!B83:B280)</f>
        <v>0</v>
      </c>
      <c r="D85" s="154" t="str">
        <f>IFERROR(_xlfn.XLOOKUP($C85,factPensjon[Virksomhetsnr.],factPensjon[Forpliktelser]),"")</f>
        <v/>
      </c>
      <c r="E85" s="24"/>
      <c r="F85" s="155" t="str">
        <f>IFERROR(IF(E85="A",'0. Oppsett'!$C$23,IF(E85="B",'0. Oppsett'!$C$24,IF(E85="C",'0. Oppsett'!$C$25,""))),"")</f>
        <v/>
      </c>
      <c r="G85" s="156">
        <f>SUMIFS(BasilRadata[8E. Oppgi antall årsverk barnehagen har pensjonsforpliktelser for:],'1. BASIL-rådata'!$I$3:$I$500,'X. Satser pensjonstilskudd'!$C85,BasilRadata[År],'0. Oppsett'!$C$9)</f>
        <v>0</v>
      </c>
      <c r="H85" s="157"/>
      <c r="I85" s="157" t="str">
        <f>IF(OR(E85="",H85="",NOT(AND(ISNUMBER(F85),ISNUMBER(H85)))),"",H85*F85*(1+'0. Oppsett'!$C$11))</f>
        <v/>
      </c>
    </row>
    <row r="86" spans="1:9" ht="14.45">
      <c r="A86" s="152">
        <v>82</v>
      </c>
      <c r="B86" s="153" cm="1">
        <f t="array" ref="B86">_xlfn.UNIQUE('1.B BASIL-resultatregnskap'!C84:C281)</f>
        <v>0</v>
      </c>
      <c r="C86" s="154" cm="1">
        <f t="array" ref="C86">_xlfn.UNIQUE('1.B BASIL-resultatregnskap'!B84:B281)</f>
        <v>0</v>
      </c>
      <c r="D86" s="154" t="str">
        <f>IFERROR(_xlfn.XLOOKUP($C86,factPensjon[Virksomhetsnr.],factPensjon[Forpliktelser]),"")</f>
        <v/>
      </c>
      <c r="E86" s="24"/>
      <c r="F86" s="155" t="str">
        <f>IFERROR(IF(E86="A",'0. Oppsett'!$C$23,IF(E86="B",'0. Oppsett'!$C$24,IF(E86="C",'0. Oppsett'!$C$25,""))),"")</f>
        <v/>
      </c>
      <c r="G86" s="156">
        <f>SUMIFS(BasilRadata[8E. Oppgi antall årsverk barnehagen har pensjonsforpliktelser for:],'1. BASIL-rådata'!$I$3:$I$500,'X. Satser pensjonstilskudd'!$C86,BasilRadata[År],'0. Oppsett'!$C$9)</f>
        <v>0</v>
      </c>
      <c r="H86" s="157"/>
      <c r="I86" s="157" t="str">
        <f>IF(OR(E86="",H86="",NOT(AND(ISNUMBER(F86),ISNUMBER(H86)))),"",H86*F86*(1+'0. Oppsett'!$C$11))</f>
        <v/>
      </c>
    </row>
    <row r="87" spans="1:9" ht="14.45">
      <c r="A87" s="152">
        <v>83</v>
      </c>
      <c r="B87" s="153" cm="1">
        <f t="array" ref="B87">_xlfn.UNIQUE('1.B BASIL-resultatregnskap'!C85:C282)</f>
        <v>0</v>
      </c>
      <c r="C87" s="154" cm="1">
        <f t="array" ref="C87">_xlfn.UNIQUE('1.B BASIL-resultatregnskap'!B85:B282)</f>
        <v>0</v>
      </c>
      <c r="D87" s="154" t="str">
        <f>IFERROR(_xlfn.XLOOKUP($C87,factPensjon[Virksomhetsnr.],factPensjon[Forpliktelser]),"")</f>
        <v/>
      </c>
      <c r="E87" s="24"/>
      <c r="F87" s="155" t="str">
        <f>IFERROR(IF(E87="A",'0. Oppsett'!$C$23,IF(E87="B",'0. Oppsett'!$C$24,IF(E87="C",'0. Oppsett'!$C$25,""))),"")</f>
        <v/>
      </c>
      <c r="G87" s="156">
        <f>SUMIFS(BasilRadata[8E. Oppgi antall årsverk barnehagen har pensjonsforpliktelser for:],'1. BASIL-rådata'!$I$3:$I$500,'X. Satser pensjonstilskudd'!$C87,BasilRadata[År],'0. Oppsett'!$C$9)</f>
        <v>0</v>
      </c>
      <c r="H87" s="157"/>
      <c r="I87" s="157" t="str">
        <f>IF(OR(E87="",H87="",NOT(AND(ISNUMBER(F87),ISNUMBER(H87)))),"",H87*F87*(1+'0. Oppsett'!$C$11))</f>
        <v/>
      </c>
    </row>
    <row r="88" spans="1:9" ht="14.45">
      <c r="A88" s="152">
        <v>84</v>
      </c>
      <c r="B88" s="153" cm="1">
        <f t="array" ref="B88">_xlfn.UNIQUE('1.B BASIL-resultatregnskap'!C86:C283)</f>
        <v>0</v>
      </c>
      <c r="C88" s="154" cm="1">
        <f t="array" ref="C88">_xlfn.UNIQUE('1.B BASIL-resultatregnskap'!B86:B283)</f>
        <v>0</v>
      </c>
      <c r="D88" s="154" t="str">
        <f>IFERROR(_xlfn.XLOOKUP($C88,factPensjon[Virksomhetsnr.],factPensjon[Forpliktelser]),"")</f>
        <v/>
      </c>
      <c r="E88" s="24"/>
      <c r="F88" s="155" t="str">
        <f>IFERROR(IF(E88="A",'0. Oppsett'!$C$23,IF(E88="B",'0. Oppsett'!$C$24,IF(E88="C",'0. Oppsett'!$C$25,""))),"")</f>
        <v/>
      </c>
      <c r="G88" s="156">
        <f>SUMIFS(BasilRadata[8E. Oppgi antall årsverk barnehagen har pensjonsforpliktelser for:],'1. BASIL-rådata'!$I$3:$I$500,'X. Satser pensjonstilskudd'!$C88,BasilRadata[År],'0. Oppsett'!$C$9)</f>
        <v>0</v>
      </c>
      <c r="H88" s="157"/>
      <c r="I88" s="157" t="str">
        <f>IF(OR(E88="",H88="",NOT(AND(ISNUMBER(F88),ISNUMBER(H88)))),"",H88*F88*(1+'0. Oppsett'!$C$11))</f>
        <v/>
      </c>
    </row>
    <row r="89" spans="1:9" ht="14.45">
      <c r="A89" s="152">
        <v>85</v>
      </c>
      <c r="B89" s="153" cm="1">
        <f t="array" ref="B89">_xlfn.UNIQUE('1.B BASIL-resultatregnskap'!C87:C284)</f>
        <v>0</v>
      </c>
      <c r="C89" s="154" cm="1">
        <f t="array" ref="C89">_xlfn.UNIQUE('1.B BASIL-resultatregnskap'!B87:B284)</f>
        <v>0</v>
      </c>
      <c r="D89" s="154" t="str">
        <f>IFERROR(_xlfn.XLOOKUP($C89,factPensjon[Virksomhetsnr.],factPensjon[Forpliktelser]),"")</f>
        <v/>
      </c>
      <c r="E89" s="24"/>
      <c r="F89" s="155" t="str">
        <f>IFERROR(IF(E89="A",'0. Oppsett'!$C$23,IF(E89="B",'0. Oppsett'!$C$24,IF(E89="C",'0. Oppsett'!$C$25,""))),"")</f>
        <v/>
      </c>
      <c r="G89" s="156">
        <f>SUMIFS(BasilRadata[8E. Oppgi antall årsverk barnehagen har pensjonsforpliktelser for:],'1. BASIL-rådata'!$I$3:$I$500,'X. Satser pensjonstilskudd'!$C89,BasilRadata[År],'0. Oppsett'!$C$9)</f>
        <v>0</v>
      </c>
      <c r="H89" s="157"/>
      <c r="I89" s="157" t="str">
        <f>IF(OR(E89="",H89="",NOT(AND(ISNUMBER(F89),ISNUMBER(H89)))),"",H89*F89*(1+'0. Oppsett'!$C$11))</f>
        <v/>
      </c>
    </row>
    <row r="90" spans="1:9" ht="14.45">
      <c r="A90" s="152">
        <v>86</v>
      </c>
      <c r="B90" s="153" cm="1">
        <f t="array" ref="B90">_xlfn.UNIQUE('1.B BASIL-resultatregnskap'!C88:C285)</f>
        <v>0</v>
      </c>
      <c r="C90" s="154" cm="1">
        <f t="array" ref="C90">_xlfn.UNIQUE('1.B BASIL-resultatregnskap'!B88:B285)</f>
        <v>0</v>
      </c>
      <c r="D90" s="154" t="str">
        <f>IFERROR(_xlfn.XLOOKUP($C90,factPensjon[Virksomhetsnr.],factPensjon[Forpliktelser]),"")</f>
        <v/>
      </c>
      <c r="E90" s="24"/>
      <c r="F90" s="155" t="str">
        <f>IFERROR(IF(E90="A",'0. Oppsett'!$C$23,IF(E90="B",'0. Oppsett'!$C$24,IF(E90="C",'0. Oppsett'!$C$25,""))),"")</f>
        <v/>
      </c>
      <c r="G90" s="156">
        <f>SUMIFS(BasilRadata[8E. Oppgi antall årsverk barnehagen har pensjonsforpliktelser for:],'1. BASIL-rådata'!$I$3:$I$500,'X. Satser pensjonstilskudd'!$C90,BasilRadata[År],'0. Oppsett'!$C$9)</f>
        <v>0</v>
      </c>
      <c r="H90" s="157"/>
      <c r="I90" s="157" t="str">
        <f>IF(OR(E90="",H90="",NOT(AND(ISNUMBER(F90),ISNUMBER(H90)))),"",H90*F90*(1+'0. Oppsett'!$C$11))</f>
        <v/>
      </c>
    </row>
    <row r="91" spans="1:9" ht="14.45">
      <c r="A91" s="152">
        <v>87</v>
      </c>
      <c r="B91" s="153" cm="1">
        <f t="array" ref="B91">_xlfn.UNIQUE('1.B BASIL-resultatregnskap'!C89:C286)</f>
        <v>0</v>
      </c>
      <c r="C91" s="154" cm="1">
        <f t="array" ref="C91">_xlfn.UNIQUE('1.B BASIL-resultatregnskap'!B89:B286)</f>
        <v>0</v>
      </c>
      <c r="D91" s="154" t="str">
        <f>IFERROR(_xlfn.XLOOKUP($C91,factPensjon[Virksomhetsnr.],factPensjon[Forpliktelser]),"")</f>
        <v/>
      </c>
      <c r="E91" s="24"/>
      <c r="F91" s="155" t="str">
        <f>IFERROR(IF(E91="A",'0. Oppsett'!$C$23,IF(E91="B",'0. Oppsett'!$C$24,IF(E91="C",'0. Oppsett'!$C$25,""))),"")</f>
        <v/>
      </c>
      <c r="G91" s="156">
        <f>SUMIFS(BasilRadata[8E. Oppgi antall årsverk barnehagen har pensjonsforpliktelser for:],'1. BASIL-rådata'!$I$3:$I$500,'X. Satser pensjonstilskudd'!$C91,BasilRadata[År],'0. Oppsett'!$C$9)</f>
        <v>0</v>
      </c>
      <c r="H91" s="157"/>
      <c r="I91" s="157" t="str">
        <f>IF(OR(E91="",H91="",NOT(AND(ISNUMBER(F91),ISNUMBER(H91)))),"",H91*F91*(1+'0. Oppsett'!$C$11))</f>
        <v/>
      </c>
    </row>
    <row r="92" spans="1:9" ht="14.45">
      <c r="A92" s="152">
        <v>88</v>
      </c>
      <c r="B92" s="153" cm="1">
        <f t="array" ref="B92">_xlfn.UNIQUE('1.B BASIL-resultatregnskap'!C90:C287)</f>
        <v>0</v>
      </c>
      <c r="C92" s="154" cm="1">
        <f t="array" ref="C92">_xlfn.UNIQUE('1.B BASIL-resultatregnskap'!B90:B287)</f>
        <v>0</v>
      </c>
      <c r="D92" s="154" t="str">
        <f>IFERROR(_xlfn.XLOOKUP($C92,factPensjon[Virksomhetsnr.],factPensjon[Forpliktelser]),"")</f>
        <v/>
      </c>
      <c r="E92" s="24"/>
      <c r="F92" s="155" t="str">
        <f>IFERROR(IF(E92="A",'0. Oppsett'!$C$23,IF(E92="B",'0. Oppsett'!$C$24,IF(E92="C",'0. Oppsett'!$C$25,""))),"")</f>
        <v/>
      </c>
      <c r="G92" s="156">
        <f>SUMIFS(BasilRadata[8E. Oppgi antall årsverk barnehagen har pensjonsforpliktelser for:],'1. BASIL-rådata'!$I$3:$I$500,'X. Satser pensjonstilskudd'!$C92,BasilRadata[År],'0. Oppsett'!$C$9)</f>
        <v>0</v>
      </c>
      <c r="H92" s="157"/>
      <c r="I92" s="157" t="str">
        <f>IF(OR(E92="",H92="",NOT(AND(ISNUMBER(F92),ISNUMBER(H92)))),"",H92*F92*(1+'0. Oppsett'!$C$11))</f>
        <v/>
      </c>
    </row>
    <row r="93" spans="1:9" ht="14.45">
      <c r="A93" s="152">
        <v>89</v>
      </c>
      <c r="B93" s="153" cm="1">
        <f t="array" ref="B93">_xlfn.UNIQUE('1.B BASIL-resultatregnskap'!C91:C288)</f>
        <v>0</v>
      </c>
      <c r="C93" s="154" cm="1">
        <f t="array" ref="C93">_xlfn.UNIQUE('1.B BASIL-resultatregnskap'!B91:B288)</f>
        <v>0</v>
      </c>
      <c r="D93" s="154" t="str">
        <f>IFERROR(_xlfn.XLOOKUP($C93,factPensjon[Virksomhetsnr.],factPensjon[Forpliktelser]),"")</f>
        <v/>
      </c>
      <c r="E93" s="24"/>
      <c r="F93" s="155" t="str">
        <f>IFERROR(IF(E93="A",'0. Oppsett'!$C$23,IF(E93="B",'0. Oppsett'!$C$24,IF(E93="C",'0. Oppsett'!$C$25,""))),"")</f>
        <v/>
      </c>
      <c r="G93" s="156">
        <f>SUMIFS(BasilRadata[8E. Oppgi antall årsverk barnehagen har pensjonsforpliktelser for:],'1. BASIL-rådata'!$I$3:$I$500,'X. Satser pensjonstilskudd'!$C93,BasilRadata[År],'0. Oppsett'!$C$9)</f>
        <v>0</v>
      </c>
      <c r="H93" s="157"/>
      <c r="I93" s="157" t="str">
        <f>IF(OR(E93="",H93="",NOT(AND(ISNUMBER(F93),ISNUMBER(H93)))),"",H93*F93*(1+'0. Oppsett'!$C$11))</f>
        <v/>
      </c>
    </row>
    <row r="94" spans="1:9" ht="14.45">
      <c r="A94" s="152">
        <v>90</v>
      </c>
      <c r="B94" s="153" cm="1">
        <f t="array" ref="B94">_xlfn.UNIQUE('1.B BASIL-resultatregnskap'!C92:C289)</f>
        <v>0</v>
      </c>
      <c r="C94" s="154" cm="1">
        <f t="array" ref="C94">_xlfn.UNIQUE('1.B BASIL-resultatregnskap'!B92:B289)</f>
        <v>0</v>
      </c>
      <c r="D94" s="154" t="str">
        <f>IFERROR(_xlfn.XLOOKUP($C94,factPensjon[Virksomhetsnr.],factPensjon[Forpliktelser]),"")</f>
        <v/>
      </c>
      <c r="E94" s="24"/>
      <c r="F94" s="155" t="str">
        <f>IFERROR(IF(E94="A",'0. Oppsett'!$C$23,IF(E94="B",'0. Oppsett'!$C$24,IF(E94="C",'0. Oppsett'!$C$25,""))),"")</f>
        <v/>
      </c>
      <c r="G94" s="156">
        <f>SUMIFS(BasilRadata[8E. Oppgi antall årsverk barnehagen har pensjonsforpliktelser for:],'1. BASIL-rådata'!$I$3:$I$500,'X. Satser pensjonstilskudd'!$C94,BasilRadata[År],'0. Oppsett'!$C$9)</f>
        <v>0</v>
      </c>
      <c r="H94" s="157"/>
      <c r="I94" s="157" t="str">
        <f>IF(OR(E94="",H94="",NOT(AND(ISNUMBER(F94),ISNUMBER(H94)))),"",H94*F94*(1+'0. Oppsett'!$C$11))</f>
        <v/>
      </c>
    </row>
    <row r="95" spans="1:9" ht="14.45">
      <c r="A95" s="152">
        <v>91</v>
      </c>
      <c r="B95" s="153" cm="1">
        <f t="array" ref="B95">_xlfn.UNIQUE('1.B BASIL-resultatregnskap'!C93:C290)</f>
        <v>0</v>
      </c>
      <c r="C95" s="154" cm="1">
        <f t="array" ref="C95">_xlfn.UNIQUE('1.B BASIL-resultatregnskap'!B93:B290)</f>
        <v>0</v>
      </c>
      <c r="D95" s="154" t="str">
        <f>IFERROR(_xlfn.XLOOKUP($C95,factPensjon[Virksomhetsnr.],factPensjon[Forpliktelser]),"")</f>
        <v/>
      </c>
      <c r="E95" s="24"/>
      <c r="F95" s="155" t="str">
        <f>IFERROR(IF(E95="A",'0. Oppsett'!$C$23,IF(E95="B",'0. Oppsett'!$C$24,IF(E95="C",'0. Oppsett'!$C$25,""))),"")</f>
        <v/>
      </c>
      <c r="G95" s="156">
        <f>SUMIFS(BasilRadata[8E. Oppgi antall årsverk barnehagen har pensjonsforpliktelser for:],'1. BASIL-rådata'!$I$3:$I$500,'X. Satser pensjonstilskudd'!$C95,BasilRadata[År],'0. Oppsett'!$C$9)</f>
        <v>0</v>
      </c>
      <c r="H95" s="157"/>
      <c r="I95" s="157" t="str">
        <f>IF(OR(E95="",H95="",NOT(AND(ISNUMBER(F95),ISNUMBER(H95)))),"",H95*F95*(1+'0. Oppsett'!$C$11))</f>
        <v/>
      </c>
    </row>
    <row r="96" spans="1:9" ht="14.45">
      <c r="A96" s="152">
        <v>92</v>
      </c>
      <c r="B96" s="153" cm="1">
        <f t="array" ref="B96">_xlfn.UNIQUE('1.B BASIL-resultatregnskap'!C94:C291)</f>
        <v>0</v>
      </c>
      <c r="C96" s="154" cm="1">
        <f t="array" ref="C96">_xlfn.UNIQUE('1.B BASIL-resultatregnskap'!B94:B291)</f>
        <v>0</v>
      </c>
      <c r="D96" s="154" t="str">
        <f>IFERROR(_xlfn.XLOOKUP($C96,factPensjon[Virksomhetsnr.],factPensjon[Forpliktelser]),"")</f>
        <v/>
      </c>
      <c r="E96" s="24"/>
      <c r="F96" s="155" t="str">
        <f>IFERROR(IF(E96="A",'0. Oppsett'!$C$23,IF(E96="B",'0. Oppsett'!$C$24,IF(E96="C",'0. Oppsett'!$C$25,""))),"")</f>
        <v/>
      </c>
      <c r="G96" s="156">
        <f>SUMIFS(BasilRadata[8E. Oppgi antall årsverk barnehagen har pensjonsforpliktelser for:],'1. BASIL-rådata'!$I$3:$I$500,'X. Satser pensjonstilskudd'!$C96,BasilRadata[År],'0. Oppsett'!$C$9)</f>
        <v>0</v>
      </c>
      <c r="H96" s="157"/>
      <c r="I96" s="157" t="str">
        <f>IF(OR(E96="",H96="",NOT(AND(ISNUMBER(F96),ISNUMBER(H96)))),"",H96*F96*(1+'0. Oppsett'!$C$11))</f>
        <v/>
      </c>
    </row>
    <row r="97" spans="1:9" ht="14.45">
      <c r="A97" s="152">
        <v>93</v>
      </c>
      <c r="B97" s="153" cm="1">
        <f t="array" ref="B97">_xlfn.UNIQUE('1.B BASIL-resultatregnskap'!C95:C292)</f>
        <v>0</v>
      </c>
      <c r="C97" s="154" cm="1">
        <f t="array" ref="C97">_xlfn.UNIQUE('1.B BASIL-resultatregnskap'!B95:B292)</f>
        <v>0</v>
      </c>
      <c r="D97" s="154" t="str">
        <f>IFERROR(_xlfn.XLOOKUP($C97,factPensjon[Virksomhetsnr.],factPensjon[Forpliktelser]),"")</f>
        <v/>
      </c>
      <c r="E97" s="24"/>
      <c r="F97" s="155" t="str">
        <f>IFERROR(IF(E97="A",'0. Oppsett'!$C$23,IF(E97="B",'0. Oppsett'!$C$24,IF(E97="C",'0. Oppsett'!$C$25,""))),"")</f>
        <v/>
      </c>
      <c r="G97" s="156">
        <f>SUMIFS(BasilRadata[8E. Oppgi antall årsverk barnehagen har pensjonsforpliktelser for:],'1. BASIL-rådata'!$I$3:$I$500,'X. Satser pensjonstilskudd'!$C97,BasilRadata[År],'0. Oppsett'!$C$9)</f>
        <v>0</v>
      </c>
      <c r="H97" s="157"/>
      <c r="I97" s="157" t="str">
        <f>IF(OR(E97="",H97="",NOT(AND(ISNUMBER(F97),ISNUMBER(H97)))),"",H97*F97*(1+'0. Oppsett'!$C$11))</f>
        <v/>
      </c>
    </row>
    <row r="98" spans="1:9" ht="14.45">
      <c r="A98" s="152">
        <v>94</v>
      </c>
      <c r="B98" s="153" cm="1">
        <f t="array" ref="B98">_xlfn.UNIQUE('1.B BASIL-resultatregnskap'!C96:C293)</f>
        <v>0</v>
      </c>
      <c r="C98" s="154" cm="1">
        <f t="array" ref="C98">_xlfn.UNIQUE('1.B BASIL-resultatregnskap'!B96:B293)</f>
        <v>0</v>
      </c>
      <c r="D98" s="154" t="str">
        <f>IFERROR(_xlfn.XLOOKUP($C98,factPensjon[Virksomhetsnr.],factPensjon[Forpliktelser]),"")</f>
        <v/>
      </c>
      <c r="E98" s="24"/>
      <c r="F98" s="155" t="str">
        <f>IFERROR(IF(E98="A",'0. Oppsett'!$C$23,IF(E98="B",'0. Oppsett'!$C$24,IF(E98="C",'0. Oppsett'!$C$25,""))),"")</f>
        <v/>
      </c>
      <c r="G98" s="156">
        <f>SUMIFS(BasilRadata[8E. Oppgi antall årsverk barnehagen har pensjonsforpliktelser for:],'1. BASIL-rådata'!$I$3:$I$500,'X. Satser pensjonstilskudd'!$C98,BasilRadata[År],'0. Oppsett'!$C$9)</f>
        <v>0</v>
      </c>
      <c r="H98" s="157"/>
      <c r="I98" s="157" t="str">
        <f>IF(OR(E98="",H98="",NOT(AND(ISNUMBER(F98),ISNUMBER(H98)))),"",H98*F98*(1+'0. Oppsett'!$C$11))</f>
        <v/>
      </c>
    </row>
    <row r="99" spans="1:9" ht="14.45">
      <c r="A99" s="152">
        <v>95</v>
      </c>
      <c r="B99" s="153" cm="1">
        <f t="array" ref="B99">_xlfn.UNIQUE('1.B BASIL-resultatregnskap'!C97:C294)</f>
        <v>0</v>
      </c>
      <c r="C99" s="154" cm="1">
        <f t="array" ref="C99">_xlfn.UNIQUE('1.B BASIL-resultatregnskap'!B97:B294)</f>
        <v>0</v>
      </c>
      <c r="D99" s="154" t="str">
        <f>IFERROR(_xlfn.XLOOKUP($C99,factPensjon[Virksomhetsnr.],factPensjon[Forpliktelser]),"")</f>
        <v/>
      </c>
      <c r="E99" s="24"/>
      <c r="F99" s="155" t="str">
        <f>IFERROR(IF(E99="A",'0. Oppsett'!$C$23,IF(E99="B",'0. Oppsett'!$C$24,IF(E99="C",'0. Oppsett'!$C$25,""))),"")</f>
        <v/>
      </c>
      <c r="G99" s="156">
        <f>SUMIFS(BasilRadata[8E. Oppgi antall årsverk barnehagen har pensjonsforpliktelser for:],'1. BASIL-rådata'!$I$3:$I$500,'X. Satser pensjonstilskudd'!$C99,BasilRadata[År],'0. Oppsett'!$C$9)</f>
        <v>0</v>
      </c>
      <c r="H99" s="157"/>
      <c r="I99" s="157" t="str">
        <f>IF(OR(E99="",H99="",NOT(AND(ISNUMBER(F99),ISNUMBER(H99)))),"",H99*F99*(1+'0. Oppsett'!$C$11))</f>
        <v/>
      </c>
    </row>
    <row r="100" spans="1:9" ht="14.45">
      <c r="A100" s="152">
        <v>96</v>
      </c>
      <c r="B100" s="153" cm="1">
        <f t="array" ref="B100">_xlfn.UNIQUE('1.B BASIL-resultatregnskap'!C98:C295)</f>
        <v>0</v>
      </c>
      <c r="C100" s="154" cm="1">
        <f t="array" ref="C100">_xlfn.UNIQUE('1.B BASIL-resultatregnskap'!B98:B295)</f>
        <v>0</v>
      </c>
      <c r="D100" s="154" t="str">
        <f>IFERROR(_xlfn.XLOOKUP($C100,factPensjon[Virksomhetsnr.],factPensjon[Forpliktelser]),"")</f>
        <v/>
      </c>
      <c r="E100" s="24"/>
      <c r="F100" s="155" t="str">
        <f>IFERROR(IF(E100="A",'0. Oppsett'!$C$23,IF(E100="B",'0. Oppsett'!$C$24,IF(E100="C",'0. Oppsett'!$C$25,""))),"")</f>
        <v/>
      </c>
      <c r="G100" s="156">
        <f>SUMIFS(BasilRadata[8E. Oppgi antall årsverk barnehagen har pensjonsforpliktelser for:],'1. BASIL-rådata'!$I$3:$I$500,'X. Satser pensjonstilskudd'!$C100,BasilRadata[År],'0. Oppsett'!$C$9)</f>
        <v>0</v>
      </c>
      <c r="H100" s="157"/>
      <c r="I100" s="157" t="str">
        <f>IF(OR(E100="",H100="",NOT(AND(ISNUMBER(F100),ISNUMBER(H100)))),"",H100*F100*(1+'0. Oppsett'!$C$11))</f>
        <v/>
      </c>
    </row>
    <row r="101" spans="1:9" ht="14.45">
      <c r="A101" s="152">
        <v>97</v>
      </c>
      <c r="B101" s="153" cm="1">
        <f t="array" ref="B101">_xlfn.UNIQUE('1.B BASIL-resultatregnskap'!C99:C296)</f>
        <v>0</v>
      </c>
      <c r="C101" s="154" cm="1">
        <f t="array" ref="C101">_xlfn.UNIQUE('1.B BASIL-resultatregnskap'!B99:B296)</f>
        <v>0</v>
      </c>
      <c r="D101" s="154" t="str">
        <f>IFERROR(_xlfn.XLOOKUP($C101,factPensjon[Virksomhetsnr.],factPensjon[Forpliktelser]),"")</f>
        <v/>
      </c>
      <c r="E101" s="24"/>
      <c r="F101" s="155" t="str">
        <f>IFERROR(IF(E101="A",'0. Oppsett'!$C$23,IF(E101="B",'0. Oppsett'!$C$24,IF(E101="C",'0. Oppsett'!$C$25,""))),"")</f>
        <v/>
      </c>
      <c r="G101" s="156">
        <f>SUMIFS(BasilRadata[8E. Oppgi antall årsverk barnehagen har pensjonsforpliktelser for:],'1. BASIL-rådata'!$I$3:$I$500,'X. Satser pensjonstilskudd'!$C101,BasilRadata[År],'0. Oppsett'!$C$9)</f>
        <v>0</v>
      </c>
      <c r="H101" s="157"/>
      <c r="I101" s="157" t="str">
        <f>IF(OR(E101="",H101="",NOT(AND(ISNUMBER(F101),ISNUMBER(H101)))),"",H101*F101*(1+'0. Oppsett'!$C$11))</f>
        <v/>
      </c>
    </row>
    <row r="102" spans="1:9" ht="14.45">
      <c r="A102" s="152">
        <v>98</v>
      </c>
      <c r="B102" s="153" cm="1">
        <f t="array" ref="B102">_xlfn.UNIQUE('1.B BASIL-resultatregnskap'!C100:C297)</f>
        <v>0</v>
      </c>
      <c r="C102" s="154" cm="1">
        <f t="array" ref="C102">_xlfn.UNIQUE('1.B BASIL-resultatregnskap'!B100:B297)</f>
        <v>0</v>
      </c>
      <c r="D102" s="154" t="str">
        <f>IFERROR(_xlfn.XLOOKUP($C102,factPensjon[Virksomhetsnr.],factPensjon[Forpliktelser]),"")</f>
        <v/>
      </c>
      <c r="E102" s="24"/>
      <c r="F102" s="155" t="str">
        <f>IFERROR(IF(E102="A",'0. Oppsett'!$C$23,IF(E102="B",'0. Oppsett'!$C$24,IF(E102="C",'0. Oppsett'!$C$25,""))),"")</f>
        <v/>
      </c>
      <c r="G102" s="156">
        <f>SUMIFS(BasilRadata[8E. Oppgi antall årsverk barnehagen har pensjonsforpliktelser for:],'1. BASIL-rådata'!$I$3:$I$500,'X. Satser pensjonstilskudd'!$C102,BasilRadata[År],'0. Oppsett'!$C$9)</f>
        <v>0</v>
      </c>
      <c r="H102" s="157"/>
      <c r="I102" s="157" t="str">
        <f>IF(OR(E102="",H102="",NOT(AND(ISNUMBER(F102),ISNUMBER(H102)))),"",H102*F102*(1+'0. Oppsett'!$C$11))</f>
        <v/>
      </c>
    </row>
    <row r="103" spans="1:9" ht="14.45">
      <c r="A103" s="152">
        <v>99</v>
      </c>
      <c r="B103" s="153" cm="1">
        <f t="array" ref="B103">_xlfn.UNIQUE('1.B BASIL-resultatregnskap'!C101:C298)</f>
        <v>0</v>
      </c>
      <c r="C103" s="154" cm="1">
        <f t="array" ref="C103">_xlfn.UNIQUE('1.B BASIL-resultatregnskap'!B101:B298)</f>
        <v>0</v>
      </c>
      <c r="D103" s="154" t="str">
        <f>IFERROR(_xlfn.XLOOKUP($C103,factPensjon[Virksomhetsnr.],factPensjon[Forpliktelser]),"")</f>
        <v/>
      </c>
      <c r="E103" s="24"/>
      <c r="F103" s="155" t="str">
        <f>IFERROR(IF(E103="A",'0. Oppsett'!$C$23,IF(E103="B",'0. Oppsett'!$C$24,IF(E103="C",'0. Oppsett'!$C$25,""))),"")</f>
        <v/>
      </c>
      <c r="G103" s="156">
        <f>SUMIFS(BasilRadata[8E. Oppgi antall årsverk barnehagen har pensjonsforpliktelser for:],'1. BASIL-rådata'!$I$3:$I$500,'X. Satser pensjonstilskudd'!$C103,BasilRadata[År],'0. Oppsett'!$C$9)</f>
        <v>0</v>
      </c>
      <c r="H103" s="157"/>
      <c r="I103" s="157" t="str">
        <f>IF(OR(E103="",H103="",NOT(AND(ISNUMBER(F103),ISNUMBER(H103)))),"",H103*F103*(1+'0. Oppsett'!$C$11))</f>
        <v/>
      </c>
    </row>
    <row r="104" spans="1:9" ht="14.45">
      <c r="A104" s="152">
        <v>100</v>
      </c>
      <c r="B104" s="153" cm="1">
        <f t="array" ref="B104">_xlfn.UNIQUE('1.B BASIL-resultatregnskap'!C102:C299)</f>
        <v>0</v>
      </c>
      <c r="C104" s="154" cm="1">
        <f t="array" ref="C104">_xlfn.UNIQUE('1.B BASIL-resultatregnskap'!B102:B299)</f>
        <v>0</v>
      </c>
      <c r="D104" s="154" t="str">
        <f>IFERROR(_xlfn.XLOOKUP($C104,factPensjon[Virksomhetsnr.],factPensjon[Forpliktelser]),"")</f>
        <v/>
      </c>
      <c r="E104" s="24"/>
      <c r="F104" s="155" t="str">
        <f>IFERROR(IF(E104="A",'0. Oppsett'!$C$23,IF(E104="B",'0. Oppsett'!$C$24,IF(E104="C",'0. Oppsett'!$C$25,""))),"")</f>
        <v/>
      </c>
      <c r="G104" s="156">
        <f>SUMIFS(BasilRadata[8E. Oppgi antall årsverk barnehagen har pensjonsforpliktelser for:],'1. BASIL-rådata'!$I$3:$I$500,'X. Satser pensjonstilskudd'!$C104,BasilRadata[År],'0. Oppsett'!$C$9)</f>
        <v>0</v>
      </c>
      <c r="H104" s="157"/>
      <c r="I104" s="157" t="str">
        <f>IF(OR(E104="",H104="",NOT(AND(ISNUMBER(F104),ISNUMBER(H104)))),"",H104*F104*(1+'0. Oppsett'!$C$11))</f>
        <v/>
      </c>
    </row>
    <row r="105" spans="1:9" ht="14.45">
      <c r="A105" s="152">
        <v>101</v>
      </c>
      <c r="B105" s="153" cm="1">
        <f t="array" ref="B105">_xlfn.UNIQUE('1.B BASIL-resultatregnskap'!C103:C300)</f>
        <v>0</v>
      </c>
      <c r="C105" s="154" cm="1">
        <f t="array" ref="C105">_xlfn.UNIQUE('1.B BASIL-resultatregnskap'!B103:B300)</f>
        <v>0</v>
      </c>
      <c r="D105" s="154" t="str">
        <f>IFERROR(_xlfn.XLOOKUP($C105,factPensjon[Virksomhetsnr.],factPensjon[Forpliktelser]),"")</f>
        <v/>
      </c>
      <c r="E105" s="24"/>
      <c r="F105" s="155" t="str">
        <f>IFERROR(IF(E105="A",'0. Oppsett'!$C$23,IF(E105="B",'0. Oppsett'!$C$24,IF(E105="C",'0. Oppsett'!$C$25,""))),"")</f>
        <v/>
      </c>
      <c r="G105" s="156">
        <f>SUMIFS(BasilRadata[8E. Oppgi antall årsverk barnehagen har pensjonsforpliktelser for:],'1. BASIL-rådata'!$I$3:$I$500,'X. Satser pensjonstilskudd'!$C105,BasilRadata[År],'0. Oppsett'!$C$9)</f>
        <v>0</v>
      </c>
      <c r="H105" s="157"/>
      <c r="I105" s="157" t="str">
        <f>IF(OR(E105="",H105="",NOT(AND(ISNUMBER(F105),ISNUMBER(H105)))),"",H105*F105*(1+'0. Oppsett'!$C$11))</f>
        <v/>
      </c>
    </row>
    <row r="106" spans="1:9" ht="14.45">
      <c r="A106" s="152">
        <v>102</v>
      </c>
      <c r="B106" s="153" cm="1">
        <f t="array" ref="B106">_xlfn.UNIQUE('1.B BASIL-resultatregnskap'!C104:C301)</f>
        <v>0</v>
      </c>
      <c r="C106" s="154" cm="1">
        <f t="array" ref="C106">_xlfn.UNIQUE('1.B BASIL-resultatregnskap'!B104:B301)</f>
        <v>0</v>
      </c>
      <c r="D106" s="154" t="str">
        <f>IFERROR(_xlfn.XLOOKUP($C106,factPensjon[Virksomhetsnr.],factPensjon[Forpliktelser]),"")</f>
        <v/>
      </c>
      <c r="E106" s="24"/>
      <c r="F106" s="155" t="str">
        <f>IFERROR(IF(E106="A",'0. Oppsett'!$C$23,IF(E106="B",'0. Oppsett'!$C$24,IF(E106="C",'0. Oppsett'!$C$25,""))),"")</f>
        <v/>
      </c>
      <c r="G106" s="156">
        <f>SUMIFS(BasilRadata[8E. Oppgi antall årsverk barnehagen har pensjonsforpliktelser for:],'1. BASIL-rådata'!$I$3:$I$500,'X. Satser pensjonstilskudd'!$C106,BasilRadata[År],'0. Oppsett'!$C$9)</f>
        <v>0</v>
      </c>
      <c r="H106" s="157"/>
      <c r="I106" s="157" t="str">
        <f>IF(OR(E106="",H106="",NOT(AND(ISNUMBER(F106),ISNUMBER(H106)))),"",H106*F106*(1+'0. Oppsett'!$C$11))</f>
        <v/>
      </c>
    </row>
    <row r="107" spans="1:9" ht="14.45">
      <c r="A107" s="152">
        <v>103</v>
      </c>
      <c r="B107" s="153" cm="1">
        <f t="array" ref="B107">_xlfn.UNIQUE('1.B BASIL-resultatregnskap'!C105:C302)</f>
        <v>0</v>
      </c>
      <c r="C107" s="154" cm="1">
        <f t="array" ref="C107">_xlfn.UNIQUE('1.B BASIL-resultatregnskap'!B105:B302)</f>
        <v>0</v>
      </c>
      <c r="D107" s="154" t="str">
        <f>IFERROR(_xlfn.XLOOKUP($C107,factPensjon[Virksomhetsnr.],factPensjon[Forpliktelser]),"")</f>
        <v/>
      </c>
      <c r="E107" s="24"/>
      <c r="F107" s="155" t="str">
        <f>IFERROR(IF(E107="A",'0. Oppsett'!$C$23,IF(E107="B",'0. Oppsett'!$C$24,IF(E107="C",'0. Oppsett'!$C$25,""))),"")</f>
        <v/>
      </c>
      <c r="G107" s="156">
        <f>SUMIFS(BasilRadata[8E. Oppgi antall årsverk barnehagen har pensjonsforpliktelser for:],'1. BASIL-rådata'!$I$3:$I$500,'X. Satser pensjonstilskudd'!$C107,BasilRadata[År],'0. Oppsett'!$C$9)</f>
        <v>0</v>
      </c>
      <c r="H107" s="157"/>
      <c r="I107" s="157" t="str">
        <f>IF(OR(E107="",H107="",NOT(AND(ISNUMBER(F107),ISNUMBER(H107)))),"",H107*F107*(1+'0. Oppsett'!$C$11))</f>
        <v/>
      </c>
    </row>
    <row r="108" spans="1:9" ht="14.45">
      <c r="A108" s="152">
        <v>104</v>
      </c>
      <c r="B108" s="153" cm="1">
        <f t="array" ref="B108">_xlfn.UNIQUE('1.B BASIL-resultatregnskap'!C106:C303)</f>
        <v>0</v>
      </c>
      <c r="C108" s="154" cm="1">
        <f t="array" ref="C108">_xlfn.UNIQUE('1.B BASIL-resultatregnskap'!B106:B303)</f>
        <v>0</v>
      </c>
      <c r="D108" s="154" t="str">
        <f>IFERROR(_xlfn.XLOOKUP($C108,factPensjon[Virksomhetsnr.],factPensjon[Forpliktelser]),"")</f>
        <v/>
      </c>
      <c r="E108" s="24"/>
      <c r="F108" s="155" t="str">
        <f>IFERROR(IF(E108="A",'0. Oppsett'!$C$23,IF(E108="B",'0. Oppsett'!$C$24,IF(E108="C",'0. Oppsett'!$C$25,""))),"")</f>
        <v/>
      </c>
      <c r="G108" s="156">
        <f>SUMIFS(BasilRadata[8E. Oppgi antall årsverk barnehagen har pensjonsforpliktelser for:],'1. BASIL-rådata'!$I$3:$I$500,'X. Satser pensjonstilskudd'!$C108,BasilRadata[År],'0. Oppsett'!$C$9)</f>
        <v>0</v>
      </c>
      <c r="H108" s="157"/>
      <c r="I108" s="157" t="str">
        <f>IF(OR(E108="",H108="",NOT(AND(ISNUMBER(F108),ISNUMBER(H108)))),"",H108*F108*(1+'0. Oppsett'!$C$11))</f>
        <v/>
      </c>
    </row>
    <row r="109" spans="1:9" ht="14.45">
      <c r="A109" s="152">
        <v>105</v>
      </c>
      <c r="B109" s="153" cm="1">
        <f t="array" ref="B109">_xlfn.UNIQUE('1.B BASIL-resultatregnskap'!C107:C304)</f>
        <v>0</v>
      </c>
      <c r="C109" s="154" cm="1">
        <f t="array" ref="C109">_xlfn.UNIQUE('1.B BASIL-resultatregnskap'!B107:B304)</f>
        <v>0</v>
      </c>
      <c r="D109" s="154" t="str">
        <f>IFERROR(_xlfn.XLOOKUP($C109,factPensjon[Virksomhetsnr.],factPensjon[Forpliktelser]),"")</f>
        <v/>
      </c>
      <c r="E109" s="24"/>
      <c r="F109" s="155" t="str">
        <f>IFERROR(IF(E109="A",'0. Oppsett'!$C$23,IF(E109="B",'0. Oppsett'!$C$24,IF(E109="C",'0. Oppsett'!$C$25,""))),"")</f>
        <v/>
      </c>
      <c r="G109" s="156">
        <f>SUMIFS(BasilRadata[8E. Oppgi antall årsverk barnehagen har pensjonsforpliktelser for:],'1. BASIL-rådata'!$I$3:$I$500,'X. Satser pensjonstilskudd'!$C109,BasilRadata[År],'0. Oppsett'!$C$9)</f>
        <v>0</v>
      </c>
      <c r="H109" s="157"/>
      <c r="I109" s="157" t="str">
        <f>IF(OR(E109="",H109="",NOT(AND(ISNUMBER(F109),ISNUMBER(H109)))),"",H109*F109*(1+'0. Oppsett'!$C$11))</f>
        <v/>
      </c>
    </row>
    <row r="110" spans="1:9" ht="14.45">
      <c r="A110" s="152">
        <v>106</v>
      </c>
      <c r="B110" s="153" cm="1">
        <f t="array" ref="B110">_xlfn.UNIQUE('1.B BASIL-resultatregnskap'!C108:C305)</f>
        <v>0</v>
      </c>
      <c r="C110" s="154" cm="1">
        <f t="array" ref="C110">_xlfn.UNIQUE('1.B BASIL-resultatregnskap'!B108:B305)</f>
        <v>0</v>
      </c>
      <c r="D110" s="154" t="str">
        <f>IFERROR(_xlfn.XLOOKUP($C110,factPensjon[Virksomhetsnr.],factPensjon[Forpliktelser]),"")</f>
        <v/>
      </c>
      <c r="E110" s="24"/>
      <c r="F110" s="155" t="str">
        <f>IFERROR(IF(E110="A",'0. Oppsett'!$C$23,IF(E110="B",'0. Oppsett'!$C$24,IF(E110="C",'0. Oppsett'!$C$25,""))),"")</f>
        <v/>
      </c>
      <c r="G110" s="156">
        <f>SUMIFS(BasilRadata[8E. Oppgi antall årsverk barnehagen har pensjonsforpliktelser for:],'1. BASIL-rådata'!$I$3:$I$500,'X. Satser pensjonstilskudd'!$C110,BasilRadata[År],'0. Oppsett'!$C$9)</f>
        <v>0</v>
      </c>
      <c r="H110" s="157"/>
      <c r="I110" s="157" t="str">
        <f>IF(OR(E110="",H110="",NOT(AND(ISNUMBER(F110),ISNUMBER(H110)))),"",H110*F110*(1+'0. Oppsett'!$C$11))</f>
        <v/>
      </c>
    </row>
    <row r="111" spans="1:9" ht="14.45">
      <c r="A111" s="152">
        <v>107</v>
      </c>
      <c r="B111" s="153" cm="1">
        <f t="array" ref="B111">_xlfn.UNIQUE('1.B BASIL-resultatregnskap'!C109:C306)</f>
        <v>0</v>
      </c>
      <c r="C111" s="154" cm="1">
        <f t="array" ref="C111">_xlfn.UNIQUE('1.B BASIL-resultatregnskap'!B109:B306)</f>
        <v>0</v>
      </c>
      <c r="D111" s="154" t="str">
        <f>IFERROR(_xlfn.XLOOKUP($C111,factPensjon[Virksomhetsnr.],factPensjon[Forpliktelser]),"")</f>
        <v/>
      </c>
      <c r="E111" s="24"/>
      <c r="F111" s="155" t="str">
        <f>IFERROR(IF(E111="A",'0. Oppsett'!$C$23,IF(E111="B",'0. Oppsett'!$C$24,IF(E111="C",'0. Oppsett'!$C$25,""))),"")</f>
        <v/>
      </c>
      <c r="G111" s="156">
        <f>SUMIFS(BasilRadata[8E. Oppgi antall årsverk barnehagen har pensjonsforpliktelser for:],'1. BASIL-rådata'!$I$3:$I$500,'X. Satser pensjonstilskudd'!$C111,BasilRadata[År],'0. Oppsett'!$C$9)</f>
        <v>0</v>
      </c>
      <c r="H111" s="157"/>
      <c r="I111" s="157" t="str">
        <f>IF(OR(E111="",H111="",NOT(AND(ISNUMBER(F111),ISNUMBER(H111)))),"",H111*F111*(1+'0. Oppsett'!$C$11))</f>
        <v/>
      </c>
    </row>
    <row r="112" spans="1:9" ht="14.45">
      <c r="A112" s="152">
        <v>108</v>
      </c>
      <c r="B112" s="153" cm="1">
        <f t="array" ref="B112">_xlfn.UNIQUE('1.B BASIL-resultatregnskap'!C110:C307)</f>
        <v>0</v>
      </c>
      <c r="C112" s="154" cm="1">
        <f t="array" ref="C112">_xlfn.UNIQUE('1.B BASIL-resultatregnskap'!B110:B307)</f>
        <v>0</v>
      </c>
      <c r="D112" s="154" t="str">
        <f>IFERROR(_xlfn.XLOOKUP($C112,factPensjon[Virksomhetsnr.],factPensjon[Forpliktelser]),"")</f>
        <v/>
      </c>
      <c r="E112" s="24"/>
      <c r="F112" s="155" t="str">
        <f>IFERROR(IF(E112="A",'0. Oppsett'!$C$23,IF(E112="B",'0. Oppsett'!$C$24,IF(E112="C",'0. Oppsett'!$C$25,""))),"")</f>
        <v/>
      </c>
      <c r="G112" s="156">
        <f>SUMIFS(BasilRadata[8E. Oppgi antall årsverk barnehagen har pensjonsforpliktelser for:],'1. BASIL-rådata'!$I$3:$I$500,'X. Satser pensjonstilskudd'!$C112,BasilRadata[År],'0. Oppsett'!$C$9)</f>
        <v>0</v>
      </c>
      <c r="H112" s="157"/>
      <c r="I112" s="157" t="str">
        <f>IF(OR(E112="",H112="",NOT(AND(ISNUMBER(F112),ISNUMBER(H112)))),"",H112*F112*(1+'0. Oppsett'!$C$11))</f>
        <v/>
      </c>
    </row>
    <row r="113" spans="1:9" ht="14.45">
      <c r="A113" s="152">
        <v>109</v>
      </c>
      <c r="B113" s="153" cm="1">
        <f t="array" ref="B113">_xlfn.UNIQUE('1.B BASIL-resultatregnskap'!C111:C308)</f>
        <v>0</v>
      </c>
      <c r="C113" s="154" cm="1">
        <f t="array" ref="C113">_xlfn.UNIQUE('1.B BASIL-resultatregnskap'!B111:B308)</f>
        <v>0</v>
      </c>
      <c r="D113" s="154" t="str">
        <f>IFERROR(_xlfn.XLOOKUP($C113,factPensjon[Virksomhetsnr.],factPensjon[Forpliktelser]),"")</f>
        <v/>
      </c>
      <c r="E113" s="24"/>
      <c r="F113" s="155" t="str">
        <f>IFERROR(IF(E113="A",'0. Oppsett'!$C$23,IF(E113="B",'0. Oppsett'!$C$24,IF(E113="C",'0. Oppsett'!$C$25,""))),"")</f>
        <v/>
      </c>
      <c r="G113" s="156">
        <f>SUMIFS(BasilRadata[8E. Oppgi antall årsverk barnehagen har pensjonsforpliktelser for:],'1. BASIL-rådata'!$I$3:$I$500,'X. Satser pensjonstilskudd'!$C113,BasilRadata[År],'0. Oppsett'!$C$9)</f>
        <v>0</v>
      </c>
      <c r="H113" s="157"/>
      <c r="I113" s="157" t="str">
        <f>IF(OR(E113="",H113="",NOT(AND(ISNUMBER(F113),ISNUMBER(H113)))),"",H113*F113*(1+'0. Oppsett'!$C$11))</f>
        <v/>
      </c>
    </row>
    <row r="114" spans="1:9" ht="14.45">
      <c r="A114" s="152">
        <v>110</v>
      </c>
      <c r="B114" s="153" cm="1">
        <f t="array" ref="B114">_xlfn.UNIQUE('1.B BASIL-resultatregnskap'!C112:C309)</f>
        <v>0</v>
      </c>
      <c r="C114" s="154" cm="1">
        <f t="array" ref="C114">_xlfn.UNIQUE('1.B BASIL-resultatregnskap'!B112:B309)</f>
        <v>0</v>
      </c>
      <c r="D114" s="154" t="str">
        <f>IFERROR(_xlfn.XLOOKUP($C114,factPensjon[Virksomhetsnr.],factPensjon[Forpliktelser]),"")</f>
        <v/>
      </c>
      <c r="E114" s="24"/>
      <c r="F114" s="155" t="str">
        <f>IFERROR(IF(E114="A",'0. Oppsett'!$C$23,IF(E114="B",'0. Oppsett'!$C$24,IF(E114="C",'0. Oppsett'!$C$25,""))),"")</f>
        <v/>
      </c>
      <c r="G114" s="156">
        <f>SUMIFS(BasilRadata[8E. Oppgi antall årsverk barnehagen har pensjonsforpliktelser for:],'1. BASIL-rådata'!$I$3:$I$500,'X. Satser pensjonstilskudd'!$C114,BasilRadata[År],'0. Oppsett'!$C$9)</f>
        <v>0</v>
      </c>
      <c r="H114" s="157"/>
      <c r="I114" s="157" t="str">
        <f>IF(OR(E114="",H114="",NOT(AND(ISNUMBER(F114),ISNUMBER(H114)))),"",H114*F114*(1+'0. Oppsett'!$C$11))</f>
        <v/>
      </c>
    </row>
    <row r="115" spans="1:9" ht="14.45">
      <c r="A115" s="152">
        <v>111</v>
      </c>
      <c r="B115" s="153" cm="1">
        <f t="array" ref="B115">_xlfn.UNIQUE('1.B BASIL-resultatregnskap'!C113:C310)</f>
        <v>0</v>
      </c>
      <c r="C115" s="154" cm="1">
        <f t="array" ref="C115">_xlfn.UNIQUE('1.B BASIL-resultatregnskap'!B113:B310)</f>
        <v>0</v>
      </c>
      <c r="D115" s="154" t="str">
        <f>IFERROR(_xlfn.XLOOKUP($C115,factPensjon[Virksomhetsnr.],factPensjon[Forpliktelser]),"")</f>
        <v/>
      </c>
      <c r="E115" s="24"/>
      <c r="F115" s="155" t="str">
        <f>IFERROR(IF(E115="A",'0. Oppsett'!$C$23,IF(E115="B",'0. Oppsett'!$C$24,IF(E115="C",'0. Oppsett'!$C$25,""))),"")</f>
        <v/>
      </c>
      <c r="G115" s="156">
        <f>SUMIFS(BasilRadata[8E. Oppgi antall årsverk barnehagen har pensjonsforpliktelser for:],'1. BASIL-rådata'!$I$3:$I$500,'X. Satser pensjonstilskudd'!$C115,BasilRadata[År],'0. Oppsett'!$C$9)</f>
        <v>0</v>
      </c>
      <c r="H115" s="157"/>
      <c r="I115" s="157" t="str">
        <f>IF(OR(E115="",H115="",NOT(AND(ISNUMBER(F115),ISNUMBER(H115)))),"",H115*F115*(1+'0. Oppsett'!$C$11))</f>
        <v/>
      </c>
    </row>
    <row r="116" spans="1:9" ht="14.45">
      <c r="A116" s="152">
        <v>112</v>
      </c>
      <c r="B116" s="153" cm="1">
        <f t="array" ref="B116">_xlfn.UNIQUE('1.B BASIL-resultatregnskap'!C114:C311)</f>
        <v>0</v>
      </c>
      <c r="C116" s="154" cm="1">
        <f t="array" ref="C116">_xlfn.UNIQUE('1.B BASIL-resultatregnskap'!B114:B311)</f>
        <v>0</v>
      </c>
      <c r="D116" s="154" t="str">
        <f>IFERROR(_xlfn.XLOOKUP($C116,factPensjon[Virksomhetsnr.],factPensjon[Forpliktelser]),"")</f>
        <v/>
      </c>
      <c r="E116" s="24"/>
      <c r="F116" s="155" t="str">
        <f>IFERROR(IF(E116="A",'0. Oppsett'!$C$23,IF(E116="B",'0. Oppsett'!$C$24,IF(E116="C",'0. Oppsett'!$C$25,""))),"")</f>
        <v/>
      </c>
      <c r="G116" s="156">
        <f>SUMIFS(BasilRadata[8E. Oppgi antall årsverk barnehagen har pensjonsforpliktelser for:],'1. BASIL-rådata'!$I$3:$I$500,'X. Satser pensjonstilskudd'!$C116,BasilRadata[År],'0. Oppsett'!$C$9)</f>
        <v>0</v>
      </c>
      <c r="H116" s="157"/>
      <c r="I116" s="157" t="str">
        <f>IF(OR(E116="",H116="",NOT(AND(ISNUMBER(F116),ISNUMBER(H116)))),"",H116*F116*(1+'0. Oppsett'!$C$11))</f>
        <v/>
      </c>
    </row>
    <row r="117" spans="1:9" ht="14.45">
      <c r="A117" s="152">
        <v>113</v>
      </c>
      <c r="B117" s="153" cm="1">
        <f t="array" ref="B117">_xlfn.UNIQUE('1.B BASIL-resultatregnskap'!C115:C312)</f>
        <v>0</v>
      </c>
      <c r="C117" s="154" cm="1">
        <f t="array" ref="C117">_xlfn.UNIQUE('1.B BASIL-resultatregnskap'!B115:B312)</f>
        <v>0</v>
      </c>
      <c r="D117" s="154" t="str">
        <f>IFERROR(_xlfn.XLOOKUP($C117,factPensjon[Virksomhetsnr.],factPensjon[Forpliktelser]),"")</f>
        <v/>
      </c>
      <c r="E117" s="24"/>
      <c r="F117" s="155" t="str">
        <f>IFERROR(IF(E117="A",'0. Oppsett'!$C$23,IF(E117="B",'0. Oppsett'!$C$24,IF(E117="C",'0. Oppsett'!$C$25,""))),"")</f>
        <v/>
      </c>
      <c r="G117" s="156">
        <f>SUMIFS(BasilRadata[8E. Oppgi antall årsverk barnehagen har pensjonsforpliktelser for:],'1. BASIL-rådata'!$I$3:$I$500,'X. Satser pensjonstilskudd'!$C117,BasilRadata[År],'0. Oppsett'!$C$9)</f>
        <v>0</v>
      </c>
      <c r="H117" s="157"/>
      <c r="I117" s="157" t="str">
        <f>IF(OR(E117="",H117="",NOT(AND(ISNUMBER(F117),ISNUMBER(H117)))),"",H117*F117*(1+'0. Oppsett'!$C$11))</f>
        <v/>
      </c>
    </row>
    <row r="118" spans="1:9" ht="14.45">
      <c r="A118" s="152">
        <v>114</v>
      </c>
      <c r="B118" s="153" cm="1">
        <f t="array" ref="B118">_xlfn.UNIQUE('1.B BASIL-resultatregnskap'!C116:C313)</f>
        <v>0</v>
      </c>
      <c r="C118" s="154" cm="1">
        <f t="array" ref="C118">_xlfn.UNIQUE('1.B BASIL-resultatregnskap'!B116:B313)</f>
        <v>0</v>
      </c>
      <c r="D118" s="154" t="str">
        <f>IFERROR(_xlfn.XLOOKUP($C118,factPensjon[Virksomhetsnr.],factPensjon[Forpliktelser]),"")</f>
        <v/>
      </c>
      <c r="E118" s="24"/>
      <c r="F118" s="155" t="str">
        <f>IFERROR(IF(E118="A",'0. Oppsett'!$C$23,IF(E118="B",'0. Oppsett'!$C$24,IF(E118="C",'0. Oppsett'!$C$25,""))),"")</f>
        <v/>
      </c>
      <c r="G118" s="156">
        <f>SUMIFS(BasilRadata[8E. Oppgi antall årsverk barnehagen har pensjonsforpliktelser for:],'1. BASIL-rådata'!$I$3:$I$500,'X. Satser pensjonstilskudd'!$C118,BasilRadata[År],'0. Oppsett'!$C$9)</f>
        <v>0</v>
      </c>
      <c r="H118" s="157"/>
      <c r="I118" s="157" t="str">
        <f>IF(OR(E118="",H118="",NOT(AND(ISNUMBER(F118),ISNUMBER(H118)))),"",H118*F118*(1+'0. Oppsett'!$C$11))</f>
        <v/>
      </c>
    </row>
    <row r="119" spans="1:9" ht="14.45">
      <c r="A119" s="152">
        <v>115</v>
      </c>
      <c r="B119" s="153" cm="1">
        <f t="array" ref="B119">_xlfn.UNIQUE('1.B BASIL-resultatregnskap'!C117:C314)</f>
        <v>0</v>
      </c>
      <c r="C119" s="154" cm="1">
        <f t="array" ref="C119">_xlfn.UNIQUE('1.B BASIL-resultatregnskap'!B117:B314)</f>
        <v>0</v>
      </c>
      <c r="D119" s="154" t="str">
        <f>IFERROR(_xlfn.XLOOKUP($C119,factPensjon[Virksomhetsnr.],factPensjon[Forpliktelser]),"")</f>
        <v/>
      </c>
      <c r="E119" s="24"/>
      <c r="F119" s="155" t="str">
        <f>IFERROR(IF(E119="A",'0. Oppsett'!$C$23,IF(E119="B",'0. Oppsett'!$C$24,IF(E119="C",'0. Oppsett'!$C$25,""))),"")</f>
        <v/>
      </c>
      <c r="G119" s="156">
        <f>SUMIFS(BasilRadata[8E. Oppgi antall årsverk barnehagen har pensjonsforpliktelser for:],'1. BASIL-rådata'!$I$3:$I$500,'X. Satser pensjonstilskudd'!$C119,BasilRadata[År],'0. Oppsett'!$C$9)</f>
        <v>0</v>
      </c>
      <c r="H119" s="157"/>
      <c r="I119" s="157" t="str">
        <f>IF(OR(E119="",H119="",NOT(AND(ISNUMBER(F119),ISNUMBER(H119)))),"",H119*F119*(1+'0. Oppsett'!$C$11))</f>
        <v/>
      </c>
    </row>
    <row r="120" spans="1:9" ht="14.45">
      <c r="A120" s="152">
        <v>116</v>
      </c>
      <c r="B120" s="153" cm="1">
        <f t="array" ref="B120">_xlfn.UNIQUE('1.B BASIL-resultatregnskap'!C118:C315)</f>
        <v>0</v>
      </c>
      <c r="C120" s="154" cm="1">
        <f t="array" ref="C120">_xlfn.UNIQUE('1.B BASIL-resultatregnskap'!B118:B315)</f>
        <v>0</v>
      </c>
      <c r="D120" s="154" t="str">
        <f>IFERROR(_xlfn.XLOOKUP($C120,factPensjon[Virksomhetsnr.],factPensjon[Forpliktelser]),"")</f>
        <v/>
      </c>
      <c r="E120" s="24"/>
      <c r="F120" s="155" t="str">
        <f>IFERROR(IF(E120="A",'0. Oppsett'!$C$23,IF(E120="B",'0. Oppsett'!$C$24,IF(E120="C",'0. Oppsett'!$C$25,""))),"")</f>
        <v/>
      </c>
      <c r="G120" s="156">
        <f>SUMIFS(BasilRadata[8E. Oppgi antall årsverk barnehagen har pensjonsforpliktelser for:],'1. BASIL-rådata'!$I$3:$I$500,'X. Satser pensjonstilskudd'!$C120,BasilRadata[År],'0. Oppsett'!$C$9)</f>
        <v>0</v>
      </c>
      <c r="H120" s="157"/>
      <c r="I120" s="157" t="str">
        <f>IF(OR(E120="",H120="",NOT(AND(ISNUMBER(F120),ISNUMBER(H120)))),"",H120*F120*(1+'0. Oppsett'!$C$11))</f>
        <v/>
      </c>
    </row>
    <row r="121" spans="1:9" ht="14.45">
      <c r="A121" s="152">
        <v>117</v>
      </c>
      <c r="B121" s="153" cm="1">
        <f t="array" ref="B121">_xlfn.UNIQUE('1.B BASIL-resultatregnskap'!C119:C316)</f>
        <v>0</v>
      </c>
      <c r="C121" s="154" cm="1">
        <f t="array" ref="C121">_xlfn.UNIQUE('1.B BASIL-resultatregnskap'!B119:B316)</f>
        <v>0</v>
      </c>
      <c r="D121" s="154" t="str">
        <f>IFERROR(_xlfn.XLOOKUP($C121,factPensjon[Virksomhetsnr.],factPensjon[Forpliktelser]),"")</f>
        <v/>
      </c>
      <c r="E121" s="24"/>
      <c r="F121" s="155" t="str">
        <f>IFERROR(IF(E121="A",'0. Oppsett'!$C$23,IF(E121="B",'0. Oppsett'!$C$24,IF(E121="C",'0. Oppsett'!$C$25,""))),"")</f>
        <v/>
      </c>
      <c r="G121" s="156">
        <f>SUMIFS(BasilRadata[8E. Oppgi antall årsverk barnehagen har pensjonsforpliktelser for:],'1. BASIL-rådata'!$I$3:$I$500,'X. Satser pensjonstilskudd'!$C121,BasilRadata[År],'0. Oppsett'!$C$9)</f>
        <v>0</v>
      </c>
      <c r="H121" s="157"/>
      <c r="I121" s="157" t="str">
        <f>IF(OR(E121="",H121="",NOT(AND(ISNUMBER(F121),ISNUMBER(H121)))),"",H121*F121*(1+'0. Oppsett'!$C$11))</f>
        <v/>
      </c>
    </row>
    <row r="122" spans="1:9" ht="14.45">
      <c r="A122" s="152">
        <v>118</v>
      </c>
      <c r="B122" s="153" cm="1">
        <f t="array" ref="B122">_xlfn.UNIQUE('1.B BASIL-resultatregnskap'!C120:C317)</f>
        <v>0</v>
      </c>
      <c r="C122" s="154" cm="1">
        <f t="array" ref="C122">_xlfn.UNIQUE('1.B BASIL-resultatregnskap'!B120:B317)</f>
        <v>0</v>
      </c>
      <c r="D122" s="154" t="str">
        <f>IFERROR(_xlfn.XLOOKUP($C122,factPensjon[Virksomhetsnr.],factPensjon[Forpliktelser]),"")</f>
        <v/>
      </c>
      <c r="E122" s="24"/>
      <c r="F122" s="155" t="str">
        <f>IFERROR(IF(E122="A",'0. Oppsett'!$C$23,IF(E122="B",'0. Oppsett'!$C$24,IF(E122="C",'0. Oppsett'!$C$25,""))),"")</f>
        <v/>
      </c>
      <c r="G122" s="156">
        <f>SUMIFS(BasilRadata[8E. Oppgi antall årsverk barnehagen har pensjonsforpliktelser for:],'1. BASIL-rådata'!$I$3:$I$500,'X. Satser pensjonstilskudd'!$C122,BasilRadata[År],'0. Oppsett'!$C$9)</f>
        <v>0</v>
      </c>
      <c r="H122" s="157"/>
      <c r="I122" s="157" t="str">
        <f>IF(OR(E122="",H122="",NOT(AND(ISNUMBER(F122),ISNUMBER(H122)))),"",H122*F122*(1+'0. Oppsett'!$C$11))</f>
        <v/>
      </c>
    </row>
    <row r="123" spans="1:9" ht="14.45">
      <c r="A123" s="152">
        <v>119</v>
      </c>
      <c r="B123" s="153" cm="1">
        <f t="array" ref="B123">_xlfn.UNIQUE('1.B BASIL-resultatregnskap'!C121:C318)</f>
        <v>0</v>
      </c>
      <c r="C123" s="154" cm="1">
        <f t="array" ref="C123">_xlfn.UNIQUE('1.B BASIL-resultatregnskap'!B121:B318)</f>
        <v>0</v>
      </c>
      <c r="D123" s="154" t="str">
        <f>IFERROR(_xlfn.XLOOKUP($C123,factPensjon[Virksomhetsnr.],factPensjon[Forpliktelser]),"")</f>
        <v/>
      </c>
      <c r="E123" s="24"/>
      <c r="F123" s="155" t="str">
        <f>IFERROR(IF(E123="A",'0. Oppsett'!$C$23,IF(E123="B",'0. Oppsett'!$C$24,IF(E123="C",'0. Oppsett'!$C$25,""))),"")</f>
        <v/>
      </c>
      <c r="G123" s="156">
        <f>SUMIFS(BasilRadata[8E. Oppgi antall årsverk barnehagen har pensjonsforpliktelser for:],'1. BASIL-rådata'!$I$3:$I$500,'X. Satser pensjonstilskudd'!$C123,BasilRadata[År],'0. Oppsett'!$C$9)</f>
        <v>0</v>
      </c>
      <c r="H123" s="157"/>
      <c r="I123" s="157" t="str">
        <f>IF(OR(E123="",H123="",NOT(AND(ISNUMBER(F123),ISNUMBER(H123)))),"",H123*F123*(1+'0. Oppsett'!$C$11))</f>
        <v/>
      </c>
    </row>
    <row r="124" spans="1:9" ht="14.45">
      <c r="A124" s="152">
        <v>120</v>
      </c>
      <c r="B124" s="153" cm="1">
        <f t="array" ref="B124">_xlfn.UNIQUE('1.B BASIL-resultatregnskap'!C122:C319)</f>
        <v>0</v>
      </c>
      <c r="C124" s="154" cm="1">
        <f t="array" ref="C124">_xlfn.UNIQUE('1.B BASIL-resultatregnskap'!B122:B319)</f>
        <v>0</v>
      </c>
      <c r="D124" s="154" t="str">
        <f>IFERROR(_xlfn.XLOOKUP($C124,factPensjon[Virksomhetsnr.],factPensjon[Forpliktelser]),"")</f>
        <v/>
      </c>
      <c r="E124" s="24"/>
      <c r="F124" s="155" t="str">
        <f>IFERROR(IF(E124="A",'0. Oppsett'!$C$23,IF(E124="B",'0. Oppsett'!$C$24,IF(E124="C",'0. Oppsett'!$C$25,""))),"")</f>
        <v/>
      </c>
      <c r="G124" s="156">
        <f>SUMIFS(BasilRadata[8E. Oppgi antall årsverk barnehagen har pensjonsforpliktelser for:],'1. BASIL-rådata'!$I$3:$I$500,'X. Satser pensjonstilskudd'!$C124,BasilRadata[År],'0. Oppsett'!$C$9)</f>
        <v>0</v>
      </c>
      <c r="H124" s="157"/>
      <c r="I124" s="157" t="str">
        <f>IF(OR(E124="",H124="",NOT(AND(ISNUMBER(F124),ISNUMBER(H124)))),"",H124*F124*(1+'0. Oppsett'!$C$11))</f>
        <v/>
      </c>
    </row>
    <row r="125" spans="1:9" ht="14.45">
      <c r="A125" s="152">
        <v>121</v>
      </c>
      <c r="B125" s="153" cm="1">
        <f t="array" ref="B125">_xlfn.UNIQUE('1.B BASIL-resultatregnskap'!C123:C320)</f>
        <v>0</v>
      </c>
      <c r="C125" s="154" cm="1">
        <f t="array" ref="C125">_xlfn.UNIQUE('1.B BASIL-resultatregnskap'!B123:B320)</f>
        <v>0</v>
      </c>
      <c r="D125" s="154" t="str">
        <f>IFERROR(_xlfn.XLOOKUP($C125,factPensjon[Virksomhetsnr.],factPensjon[Forpliktelser]),"")</f>
        <v/>
      </c>
      <c r="E125" s="24"/>
      <c r="F125" s="155" t="str">
        <f>IFERROR(IF(E125="A",'0. Oppsett'!$C$23,IF(E125="B",'0. Oppsett'!$C$24,IF(E125="C",'0. Oppsett'!$C$25,""))),"")</f>
        <v/>
      </c>
      <c r="G125" s="156">
        <f>SUMIFS(BasilRadata[8E. Oppgi antall årsverk barnehagen har pensjonsforpliktelser for:],'1. BASIL-rådata'!$I$3:$I$500,'X. Satser pensjonstilskudd'!$C125,BasilRadata[År],'0. Oppsett'!$C$9)</f>
        <v>0</v>
      </c>
      <c r="H125" s="157"/>
      <c r="I125" s="157" t="str">
        <f>IF(OR(E125="",H125="",NOT(AND(ISNUMBER(F125),ISNUMBER(H125)))),"",H125*F125*(1+'0. Oppsett'!$C$11))</f>
        <v/>
      </c>
    </row>
    <row r="126" spans="1:9" ht="14.45">
      <c r="A126" s="152">
        <v>122</v>
      </c>
      <c r="B126" s="153" cm="1">
        <f t="array" ref="B126">_xlfn.UNIQUE('1.B BASIL-resultatregnskap'!C124:C321)</f>
        <v>0</v>
      </c>
      <c r="C126" s="154" cm="1">
        <f t="array" ref="C126">_xlfn.UNIQUE('1.B BASIL-resultatregnskap'!B124:B321)</f>
        <v>0</v>
      </c>
      <c r="D126" s="154" t="str">
        <f>IFERROR(_xlfn.XLOOKUP($C126,factPensjon[Virksomhetsnr.],factPensjon[Forpliktelser]),"")</f>
        <v/>
      </c>
      <c r="E126" s="24"/>
      <c r="F126" s="155" t="str">
        <f>IFERROR(IF(E126="A",'0. Oppsett'!$C$23,IF(E126="B",'0. Oppsett'!$C$24,IF(E126="C",'0. Oppsett'!$C$25,""))),"")</f>
        <v/>
      </c>
      <c r="G126" s="156">
        <f>SUMIFS(BasilRadata[8E. Oppgi antall årsverk barnehagen har pensjonsforpliktelser for:],'1. BASIL-rådata'!$I$3:$I$500,'X. Satser pensjonstilskudd'!$C126,BasilRadata[År],'0. Oppsett'!$C$9)</f>
        <v>0</v>
      </c>
      <c r="H126" s="157"/>
      <c r="I126" s="157" t="str">
        <f>IF(OR(E126="",H126="",NOT(AND(ISNUMBER(F126),ISNUMBER(H126)))),"",H126*F126*(1+'0. Oppsett'!$C$11))</f>
        <v/>
      </c>
    </row>
    <row r="127" spans="1:9" ht="14.45">
      <c r="A127" s="152">
        <v>123</v>
      </c>
      <c r="B127" s="153" cm="1">
        <f t="array" ref="B127">_xlfn.UNIQUE('1.B BASIL-resultatregnskap'!C125:C322)</f>
        <v>0</v>
      </c>
      <c r="C127" s="154" cm="1">
        <f t="array" ref="C127">_xlfn.UNIQUE('1.B BASIL-resultatregnskap'!B125:B322)</f>
        <v>0</v>
      </c>
      <c r="D127" s="154" t="str">
        <f>IFERROR(_xlfn.XLOOKUP($C127,factPensjon[Virksomhetsnr.],factPensjon[Forpliktelser]),"")</f>
        <v/>
      </c>
      <c r="E127" s="24"/>
      <c r="F127" s="155" t="str">
        <f>IFERROR(IF(E127="A",'0. Oppsett'!$C$23,IF(E127="B",'0. Oppsett'!$C$24,IF(E127="C",'0. Oppsett'!$C$25,""))),"")</f>
        <v/>
      </c>
      <c r="G127" s="156">
        <f>SUMIFS(BasilRadata[8E. Oppgi antall årsverk barnehagen har pensjonsforpliktelser for:],'1. BASIL-rådata'!$I$3:$I$500,'X. Satser pensjonstilskudd'!$C127,BasilRadata[År],'0. Oppsett'!$C$9)</f>
        <v>0</v>
      </c>
      <c r="H127" s="157"/>
      <c r="I127" s="157" t="str">
        <f>IF(OR(E127="",H127="",NOT(AND(ISNUMBER(F127),ISNUMBER(H127)))),"",H127*F127*(1+'0. Oppsett'!$C$11))</f>
        <v/>
      </c>
    </row>
    <row r="128" spans="1:9" ht="14.45">
      <c r="A128" s="152">
        <v>124</v>
      </c>
      <c r="B128" s="153" cm="1">
        <f t="array" ref="B128">_xlfn.UNIQUE('1.B BASIL-resultatregnskap'!C126:C323)</f>
        <v>0</v>
      </c>
      <c r="C128" s="154" cm="1">
        <f t="array" ref="C128">_xlfn.UNIQUE('1.B BASIL-resultatregnskap'!B126:B323)</f>
        <v>0</v>
      </c>
      <c r="D128" s="154" t="str">
        <f>IFERROR(_xlfn.XLOOKUP($C128,factPensjon[Virksomhetsnr.],factPensjon[Forpliktelser]),"")</f>
        <v/>
      </c>
      <c r="E128" s="24"/>
      <c r="F128" s="155" t="str">
        <f>IFERROR(IF(E128="A",'0. Oppsett'!$C$23,IF(E128="B",'0. Oppsett'!$C$24,IF(E128="C",'0. Oppsett'!$C$25,""))),"")</f>
        <v/>
      </c>
      <c r="G128" s="156">
        <f>SUMIFS(BasilRadata[8E. Oppgi antall årsverk barnehagen har pensjonsforpliktelser for:],'1. BASIL-rådata'!$I$3:$I$500,'X. Satser pensjonstilskudd'!$C128,BasilRadata[År],'0. Oppsett'!$C$9)</f>
        <v>0</v>
      </c>
      <c r="H128" s="157"/>
      <c r="I128" s="157" t="str">
        <f>IF(OR(E128="",H128="",NOT(AND(ISNUMBER(F128),ISNUMBER(H128)))),"",H128*F128*(1+'0. Oppsett'!$C$11))</f>
        <v/>
      </c>
    </row>
    <row r="129" spans="1:9" ht="14.45">
      <c r="A129" s="152">
        <v>125</v>
      </c>
      <c r="B129" s="153" cm="1">
        <f t="array" ref="B129">_xlfn.UNIQUE('1.B BASIL-resultatregnskap'!C127:C324)</f>
        <v>0</v>
      </c>
      <c r="C129" s="154" cm="1">
        <f t="array" ref="C129">_xlfn.UNIQUE('1.B BASIL-resultatregnskap'!B127:B324)</f>
        <v>0</v>
      </c>
      <c r="D129" s="154" t="str">
        <f>IFERROR(_xlfn.XLOOKUP($C129,factPensjon[Virksomhetsnr.],factPensjon[Forpliktelser]),"")</f>
        <v/>
      </c>
      <c r="E129" s="24"/>
      <c r="F129" s="155" t="str">
        <f>IFERROR(IF(E129="A",'0. Oppsett'!$C$23,IF(E129="B",'0. Oppsett'!$C$24,IF(E129="C",'0. Oppsett'!$C$25,""))),"")</f>
        <v/>
      </c>
      <c r="G129" s="156">
        <f>SUMIFS(BasilRadata[8E. Oppgi antall årsverk barnehagen har pensjonsforpliktelser for:],'1. BASIL-rådata'!$I$3:$I$500,'X. Satser pensjonstilskudd'!$C129,BasilRadata[År],'0. Oppsett'!$C$9)</f>
        <v>0</v>
      </c>
      <c r="H129" s="157"/>
      <c r="I129" s="157" t="str">
        <f>IF(OR(E129="",H129="",NOT(AND(ISNUMBER(F129),ISNUMBER(H129)))),"",H129*F129*(1+'0. Oppsett'!$C$11))</f>
        <v/>
      </c>
    </row>
    <row r="130" spans="1:9" ht="14.45">
      <c r="A130" s="152">
        <v>126</v>
      </c>
      <c r="B130" s="153" cm="1">
        <f t="array" ref="B130">_xlfn.UNIQUE('1.B BASIL-resultatregnskap'!C128:C325)</f>
        <v>0</v>
      </c>
      <c r="C130" s="154" cm="1">
        <f t="array" ref="C130">_xlfn.UNIQUE('1.B BASIL-resultatregnskap'!B128:B325)</f>
        <v>0</v>
      </c>
      <c r="D130" s="154" t="str">
        <f>IFERROR(_xlfn.XLOOKUP($C130,factPensjon[Virksomhetsnr.],factPensjon[Forpliktelser]),"")</f>
        <v/>
      </c>
      <c r="E130" s="24"/>
      <c r="F130" s="155" t="str">
        <f>IFERROR(IF(E130="A",'0. Oppsett'!$C$23,IF(E130="B",'0. Oppsett'!$C$24,IF(E130="C",'0. Oppsett'!$C$25,""))),"")</f>
        <v/>
      </c>
      <c r="G130" s="156">
        <f>SUMIFS(BasilRadata[8E. Oppgi antall årsverk barnehagen har pensjonsforpliktelser for:],'1. BASIL-rådata'!$I$3:$I$500,'X. Satser pensjonstilskudd'!$C130,BasilRadata[År],'0. Oppsett'!$C$9)</f>
        <v>0</v>
      </c>
      <c r="H130" s="157"/>
      <c r="I130" s="157" t="str">
        <f>IF(OR(E130="",H130="",NOT(AND(ISNUMBER(F130),ISNUMBER(H130)))),"",H130*F130*(1+'0. Oppsett'!$C$11))</f>
        <v/>
      </c>
    </row>
    <row r="131" spans="1:9" ht="14.45">
      <c r="A131" s="152">
        <v>127</v>
      </c>
      <c r="B131" s="153" cm="1">
        <f t="array" ref="B131">_xlfn.UNIQUE('1.B BASIL-resultatregnskap'!C129:C326)</f>
        <v>0</v>
      </c>
      <c r="C131" s="154" cm="1">
        <f t="array" ref="C131">_xlfn.UNIQUE('1.B BASIL-resultatregnskap'!B129:B326)</f>
        <v>0</v>
      </c>
      <c r="D131" s="154" t="str">
        <f>IFERROR(_xlfn.XLOOKUP($C131,factPensjon[Virksomhetsnr.],factPensjon[Forpliktelser]),"")</f>
        <v/>
      </c>
      <c r="E131" s="24"/>
      <c r="F131" s="155" t="str">
        <f>IFERROR(IF(E131="A",'0. Oppsett'!$C$23,IF(E131="B",'0. Oppsett'!$C$24,IF(E131="C",'0. Oppsett'!$C$25,""))),"")</f>
        <v/>
      </c>
      <c r="G131" s="156">
        <f>SUMIFS(BasilRadata[8E. Oppgi antall årsverk barnehagen har pensjonsforpliktelser for:],'1. BASIL-rådata'!$I$3:$I$500,'X. Satser pensjonstilskudd'!$C131,BasilRadata[År],'0. Oppsett'!$C$9)</f>
        <v>0</v>
      </c>
      <c r="H131" s="157"/>
      <c r="I131" s="157" t="str">
        <f>IF(OR(E131="",H131="",NOT(AND(ISNUMBER(F131),ISNUMBER(H131)))),"",H131*F131*(1+'0. Oppsett'!$C$11))</f>
        <v/>
      </c>
    </row>
    <row r="132" spans="1:9" ht="14.45">
      <c r="A132" s="152">
        <v>128</v>
      </c>
      <c r="B132" s="153" cm="1">
        <f t="array" ref="B132">_xlfn.UNIQUE('1.B BASIL-resultatregnskap'!C130:C327)</f>
        <v>0</v>
      </c>
      <c r="C132" s="154" cm="1">
        <f t="array" ref="C132">_xlfn.UNIQUE('1.B BASIL-resultatregnskap'!B130:B327)</f>
        <v>0</v>
      </c>
      <c r="D132" s="154" t="str">
        <f>IFERROR(_xlfn.XLOOKUP($C132,factPensjon[Virksomhetsnr.],factPensjon[Forpliktelser]),"")</f>
        <v/>
      </c>
      <c r="E132" s="24"/>
      <c r="F132" s="155" t="str">
        <f>IFERROR(IF(E132="A",'0. Oppsett'!$C$23,IF(E132="B",'0. Oppsett'!$C$24,IF(E132="C",'0. Oppsett'!$C$25,""))),"")</f>
        <v/>
      </c>
      <c r="G132" s="156">
        <f>SUMIFS(BasilRadata[8E. Oppgi antall årsverk barnehagen har pensjonsforpliktelser for:],'1. BASIL-rådata'!$I$3:$I$500,'X. Satser pensjonstilskudd'!$C132,BasilRadata[År],'0. Oppsett'!$C$9)</f>
        <v>0</v>
      </c>
      <c r="H132" s="157"/>
      <c r="I132" s="157" t="str">
        <f>IF(OR(E132="",H132="",NOT(AND(ISNUMBER(F132),ISNUMBER(H132)))),"",H132*F132*(1+'0. Oppsett'!$C$11))</f>
        <v/>
      </c>
    </row>
    <row r="133" spans="1:9" ht="14.45">
      <c r="A133" s="152">
        <v>129</v>
      </c>
      <c r="B133" s="153" cm="1">
        <f t="array" ref="B133">_xlfn.UNIQUE('1.B BASIL-resultatregnskap'!C131:C328)</f>
        <v>0</v>
      </c>
      <c r="C133" s="154" cm="1">
        <f t="array" ref="C133">_xlfn.UNIQUE('1.B BASIL-resultatregnskap'!B131:B328)</f>
        <v>0</v>
      </c>
      <c r="D133" s="154" t="str">
        <f>IFERROR(_xlfn.XLOOKUP($C133,factPensjon[Virksomhetsnr.],factPensjon[Forpliktelser]),"")</f>
        <v/>
      </c>
      <c r="E133" s="24"/>
      <c r="F133" s="155" t="str">
        <f>IFERROR(IF(E133="A",'0. Oppsett'!$C$23,IF(E133="B",'0. Oppsett'!$C$24,IF(E133="C",'0. Oppsett'!$C$25,""))),"")</f>
        <v/>
      </c>
      <c r="G133" s="156">
        <f>SUMIFS(BasilRadata[8E. Oppgi antall årsverk barnehagen har pensjonsforpliktelser for:],'1. BASIL-rådata'!$I$3:$I$500,'X. Satser pensjonstilskudd'!$C133,BasilRadata[År],'0. Oppsett'!$C$9)</f>
        <v>0</v>
      </c>
      <c r="H133" s="157"/>
      <c r="I133" s="157" t="str">
        <f>IF(OR(E133="",H133="",NOT(AND(ISNUMBER(F133),ISNUMBER(H133)))),"",H133*F133*(1+'0. Oppsett'!$C$11))</f>
        <v/>
      </c>
    </row>
    <row r="134" spans="1:9" ht="14.45">
      <c r="A134" s="152">
        <v>130</v>
      </c>
      <c r="B134" s="153" cm="1">
        <f t="array" ref="B134">_xlfn.UNIQUE('1.B BASIL-resultatregnskap'!C132:C329)</f>
        <v>0</v>
      </c>
      <c r="C134" s="154" cm="1">
        <f t="array" ref="C134">_xlfn.UNIQUE('1.B BASIL-resultatregnskap'!B132:B329)</f>
        <v>0</v>
      </c>
      <c r="D134" s="154" t="str">
        <f>IFERROR(_xlfn.XLOOKUP($C134,factPensjon[Virksomhetsnr.],factPensjon[Forpliktelser]),"")</f>
        <v/>
      </c>
      <c r="E134" s="24"/>
      <c r="F134" s="155" t="str">
        <f>IFERROR(IF(E134="A",'0. Oppsett'!$C$23,IF(E134="B",'0. Oppsett'!$C$24,IF(E134="C",'0. Oppsett'!$C$25,""))),"")</f>
        <v/>
      </c>
      <c r="G134" s="156">
        <f>SUMIFS(BasilRadata[8E. Oppgi antall årsverk barnehagen har pensjonsforpliktelser for:],'1. BASIL-rådata'!$I$3:$I$500,'X. Satser pensjonstilskudd'!$C134,BasilRadata[År],'0. Oppsett'!$C$9)</f>
        <v>0</v>
      </c>
      <c r="H134" s="157"/>
      <c r="I134" s="157" t="str">
        <f>IF(OR(E134="",H134="",NOT(AND(ISNUMBER(F134),ISNUMBER(H134)))),"",H134*F134*(1+'0. Oppsett'!$C$11))</f>
        <v/>
      </c>
    </row>
    <row r="135" spans="1:9" ht="14.45">
      <c r="A135" s="152">
        <v>131</v>
      </c>
      <c r="B135" s="153" cm="1">
        <f t="array" ref="B135">_xlfn.UNIQUE('1.B BASIL-resultatregnskap'!C133:C330)</f>
        <v>0</v>
      </c>
      <c r="C135" s="154" cm="1">
        <f t="array" ref="C135">_xlfn.UNIQUE('1.B BASIL-resultatregnskap'!B133:B330)</f>
        <v>0</v>
      </c>
      <c r="D135" s="154" t="str">
        <f>IFERROR(_xlfn.XLOOKUP($C135,factPensjon[Virksomhetsnr.],factPensjon[Forpliktelser]),"")</f>
        <v/>
      </c>
      <c r="E135" s="24"/>
      <c r="F135" s="155" t="str">
        <f>IFERROR(IF(E135="A",'0. Oppsett'!$C$23,IF(E135="B",'0. Oppsett'!$C$24,IF(E135="C",'0. Oppsett'!$C$25,""))),"")</f>
        <v/>
      </c>
      <c r="G135" s="156">
        <f>SUMIFS(BasilRadata[8E. Oppgi antall årsverk barnehagen har pensjonsforpliktelser for:],'1. BASIL-rådata'!$I$3:$I$500,'X. Satser pensjonstilskudd'!$C135,BasilRadata[År],'0. Oppsett'!$C$9)</f>
        <v>0</v>
      </c>
      <c r="H135" s="157"/>
      <c r="I135" s="157" t="str">
        <f>IF(OR(E135="",H135="",NOT(AND(ISNUMBER(F135),ISNUMBER(H135)))),"",H135*F135*(1+'0. Oppsett'!$C$11))</f>
        <v/>
      </c>
    </row>
    <row r="136" spans="1:9" ht="14.45">
      <c r="A136" s="152">
        <v>132</v>
      </c>
      <c r="B136" s="153" cm="1">
        <f t="array" ref="B136">_xlfn.UNIQUE('1.B BASIL-resultatregnskap'!C134:C331)</f>
        <v>0</v>
      </c>
      <c r="C136" s="154" cm="1">
        <f t="array" ref="C136">_xlfn.UNIQUE('1.B BASIL-resultatregnskap'!B134:B331)</f>
        <v>0</v>
      </c>
      <c r="D136" s="154" t="str">
        <f>IFERROR(_xlfn.XLOOKUP($C136,factPensjon[Virksomhetsnr.],factPensjon[Forpliktelser]),"")</f>
        <v/>
      </c>
      <c r="E136" s="24"/>
      <c r="F136" s="155" t="str">
        <f>IFERROR(IF(E136="A",'0. Oppsett'!$C$23,IF(E136="B",'0. Oppsett'!$C$24,IF(E136="C",'0. Oppsett'!$C$25,""))),"")</f>
        <v/>
      </c>
      <c r="G136" s="156">
        <f>SUMIFS(BasilRadata[8E. Oppgi antall årsverk barnehagen har pensjonsforpliktelser for:],'1. BASIL-rådata'!$I$3:$I$500,'X. Satser pensjonstilskudd'!$C136,BasilRadata[År],'0. Oppsett'!$C$9)</f>
        <v>0</v>
      </c>
      <c r="H136" s="157"/>
      <c r="I136" s="157" t="str">
        <f>IF(OR(E136="",H136="",NOT(AND(ISNUMBER(F136),ISNUMBER(H136)))),"",H136*F136*(1+'0. Oppsett'!$C$11))</f>
        <v/>
      </c>
    </row>
    <row r="137" spans="1:9" ht="14.45">
      <c r="A137" s="152">
        <v>133</v>
      </c>
      <c r="B137" s="153" cm="1">
        <f t="array" ref="B137">_xlfn.UNIQUE('1.B BASIL-resultatregnskap'!C135:C332)</f>
        <v>0</v>
      </c>
      <c r="C137" s="154" cm="1">
        <f t="array" ref="C137">_xlfn.UNIQUE('1.B BASIL-resultatregnskap'!B135:B332)</f>
        <v>0</v>
      </c>
      <c r="D137" s="154" t="str">
        <f>IFERROR(_xlfn.XLOOKUP($C137,factPensjon[Virksomhetsnr.],factPensjon[Forpliktelser]),"")</f>
        <v/>
      </c>
      <c r="E137" s="24"/>
      <c r="F137" s="155" t="str">
        <f>IFERROR(IF(E137="A",'0. Oppsett'!$C$23,IF(E137="B",'0. Oppsett'!$C$24,IF(E137="C",'0. Oppsett'!$C$25,""))),"")</f>
        <v/>
      </c>
      <c r="G137" s="156">
        <f>SUMIFS(BasilRadata[8E. Oppgi antall årsverk barnehagen har pensjonsforpliktelser for:],'1. BASIL-rådata'!$I$3:$I$500,'X. Satser pensjonstilskudd'!$C137,BasilRadata[År],'0. Oppsett'!$C$9)</f>
        <v>0</v>
      </c>
      <c r="H137" s="157"/>
      <c r="I137" s="157" t="str">
        <f>IF(OR(E137="",H137="",NOT(AND(ISNUMBER(F137),ISNUMBER(H137)))),"",H137*F137*(1+'0. Oppsett'!$C$11))</f>
        <v/>
      </c>
    </row>
    <row r="138" spans="1:9" ht="14.45">
      <c r="A138" s="152">
        <v>134</v>
      </c>
      <c r="B138" s="153" cm="1">
        <f t="array" ref="B138">_xlfn.UNIQUE('1.B BASIL-resultatregnskap'!C136:C333)</f>
        <v>0</v>
      </c>
      <c r="C138" s="154" cm="1">
        <f t="array" ref="C138">_xlfn.UNIQUE('1.B BASIL-resultatregnskap'!B136:B333)</f>
        <v>0</v>
      </c>
      <c r="D138" s="154" t="str">
        <f>IFERROR(_xlfn.XLOOKUP($C138,factPensjon[Virksomhetsnr.],factPensjon[Forpliktelser]),"")</f>
        <v/>
      </c>
      <c r="E138" s="24"/>
      <c r="F138" s="155" t="str">
        <f>IFERROR(IF(E138="A",'0. Oppsett'!$C$23,IF(E138="B",'0. Oppsett'!$C$24,IF(E138="C",'0. Oppsett'!$C$25,""))),"")</f>
        <v/>
      </c>
      <c r="G138" s="156">
        <f>SUMIFS(BasilRadata[8E. Oppgi antall årsverk barnehagen har pensjonsforpliktelser for:],'1. BASIL-rådata'!$I$3:$I$500,'X. Satser pensjonstilskudd'!$C138,BasilRadata[År],'0. Oppsett'!$C$9)</f>
        <v>0</v>
      </c>
      <c r="H138" s="157"/>
      <c r="I138" s="157" t="str">
        <f>IF(OR(E138="",H138="",NOT(AND(ISNUMBER(F138),ISNUMBER(H138)))),"",H138*F138*(1+'0. Oppsett'!$C$11))</f>
        <v/>
      </c>
    </row>
    <row r="139" spans="1:9" ht="14.45">
      <c r="A139" s="152">
        <v>135</v>
      </c>
      <c r="B139" s="153" cm="1">
        <f t="array" ref="B139">_xlfn.UNIQUE('1.B BASIL-resultatregnskap'!C137:C334)</f>
        <v>0</v>
      </c>
      <c r="C139" s="154" cm="1">
        <f t="array" ref="C139">_xlfn.UNIQUE('1.B BASIL-resultatregnskap'!B137:B334)</f>
        <v>0</v>
      </c>
      <c r="D139" s="154" t="str">
        <f>IFERROR(_xlfn.XLOOKUP($C139,factPensjon[Virksomhetsnr.],factPensjon[Forpliktelser]),"")</f>
        <v/>
      </c>
      <c r="E139" s="24"/>
      <c r="F139" s="155" t="str">
        <f>IFERROR(IF(E139="A",'0. Oppsett'!$C$23,IF(E139="B",'0. Oppsett'!$C$24,IF(E139="C",'0. Oppsett'!$C$25,""))),"")</f>
        <v/>
      </c>
      <c r="G139" s="156">
        <f>SUMIFS(BasilRadata[8E. Oppgi antall årsverk barnehagen har pensjonsforpliktelser for:],'1. BASIL-rådata'!$I$3:$I$500,'X. Satser pensjonstilskudd'!$C139,BasilRadata[År],'0. Oppsett'!$C$9)</f>
        <v>0</v>
      </c>
      <c r="H139" s="157"/>
      <c r="I139" s="157" t="str">
        <f>IF(OR(E139="",H139="",NOT(AND(ISNUMBER(F139),ISNUMBER(H139)))),"",H139*F139*(1+'0. Oppsett'!$C$11))</f>
        <v/>
      </c>
    </row>
    <row r="140" spans="1:9" ht="14.45">
      <c r="A140" s="152">
        <v>136</v>
      </c>
      <c r="B140" s="153" cm="1">
        <f t="array" ref="B140">_xlfn.UNIQUE('1.B BASIL-resultatregnskap'!C138:C335)</f>
        <v>0</v>
      </c>
      <c r="C140" s="154" cm="1">
        <f t="array" ref="C140">_xlfn.UNIQUE('1.B BASIL-resultatregnskap'!B138:B335)</f>
        <v>0</v>
      </c>
      <c r="D140" s="154" t="str">
        <f>IFERROR(_xlfn.XLOOKUP($C140,factPensjon[Virksomhetsnr.],factPensjon[Forpliktelser]),"")</f>
        <v/>
      </c>
      <c r="E140" s="24"/>
      <c r="F140" s="155" t="str">
        <f>IFERROR(IF(E140="A",'0. Oppsett'!$C$23,IF(E140="B",'0. Oppsett'!$C$24,IF(E140="C",'0. Oppsett'!$C$25,""))),"")</f>
        <v/>
      </c>
      <c r="G140" s="156">
        <f>SUMIFS(BasilRadata[8E. Oppgi antall årsverk barnehagen har pensjonsforpliktelser for:],'1. BASIL-rådata'!$I$3:$I$500,'X. Satser pensjonstilskudd'!$C140,BasilRadata[År],'0. Oppsett'!$C$9)</f>
        <v>0</v>
      </c>
      <c r="H140" s="157"/>
      <c r="I140" s="157" t="str">
        <f>IF(OR(E140="",H140="",NOT(AND(ISNUMBER(F140),ISNUMBER(H140)))),"",H140*F140*(1+'0. Oppsett'!$C$11))</f>
        <v/>
      </c>
    </row>
    <row r="141" spans="1:9" ht="14.45">
      <c r="A141" s="152">
        <v>137</v>
      </c>
      <c r="B141" s="153" cm="1">
        <f t="array" ref="B141">_xlfn.UNIQUE('1.B BASIL-resultatregnskap'!C139:C336)</f>
        <v>0</v>
      </c>
      <c r="C141" s="154" cm="1">
        <f t="array" ref="C141">_xlfn.UNIQUE('1.B BASIL-resultatregnskap'!B139:B336)</f>
        <v>0</v>
      </c>
      <c r="D141" s="154" t="str">
        <f>IFERROR(_xlfn.XLOOKUP($C141,factPensjon[Virksomhetsnr.],factPensjon[Forpliktelser]),"")</f>
        <v/>
      </c>
      <c r="E141" s="24"/>
      <c r="F141" s="155" t="str">
        <f>IFERROR(IF(E141="A",'0. Oppsett'!$C$23,IF(E141="B",'0. Oppsett'!$C$24,IF(E141="C",'0. Oppsett'!$C$25,""))),"")</f>
        <v/>
      </c>
      <c r="G141" s="156">
        <f>SUMIFS(BasilRadata[8E. Oppgi antall årsverk barnehagen har pensjonsforpliktelser for:],'1. BASIL-rådata'!$I$3:$I$500,'X. Satser pensjonstilskudd'!$C141,BasilRadata[År],'0. Oppsett'!$C$9)</f>
        <v>0</v>
      </c>
      <c r="H141" s="157"/>
      <c r="I141" s="157" t="str">
        <f>IF(OR(E141="",H141="",NOT(AND(ISNUMBER(F141),ISNUMBER(H141)))),"",H141*F141*(1+'0. Oppsett'!$C$11))</f>
        <v/>
      </c>
    </row>
    <row r="142" spans="1:9" ht="14.45">
      <c r="A142" s="152">
        <v>138</v>
      </c>
      <c r="B142" s="153" cm="1">
        <f t="array" ref="B142">_xlfn.UNIQUE('1.B BASIL-resultatregnskap'!C140:C337)</f>
        <v>0</v>
      </c>
      <c r="C142" s="154" cm="1">
        <f t="array" ref="C142">_xlfn.UNIQUE('1.B BASIL-resultatregnskap'!B140:B337)</f>
        <v>0</v>
      </c>
      <c r="D142" s="154" t="str">
        <f>IFERROR(_xlfn.XLOOKUP($C142,factPensjon[Virksomhetsnr.],factPensjon[Forpliktelser]),"")</f>
        <v/>
      </c>
      <c r="E142" s="24"/>
      <c r="F142" s="155" t="str">
        <f>IFERROR(IF(E142="A",'0. Oppsett'!$C$23,IF(E142="B",'0. Oppsett'!$C$24,IF(E142="C",'0. Oppsett'!$C$25,""))),"")</f>
        <v/>
      </c>
      <c r="G142" s="156">
        <f>SUMIFS(BasilRadata[8E. Oppgi antall årsverk barnehagen har pensjonsforpliktelser for:],'1. BASIL-rådata'!$I$3:$I$500,'X. Satser pensjonstilskudd'!$C142,BasilRadata[År],'0. Oppsett'!$C$9)</f>
        <v>0</v>
      </c>
      <c r="H142" s="157"/>
      <c r="I142" s="157" t="str">
        <f>IF(OR(E142="",H142="",NOT(AND(ISNUMBER(F142),ISNUMBER(H142)))),"",H142*F142*(1+'0. Oppsett'!$C$11))</f>
        <v/>
      </c>
    </row>
    <row r="143" spans="1:9" ht="14.45">
      <c r="A143" s="152">
        <v>139</v>
      </c>
      <c r="B143" s="153" cm="1">
        <f t="array" ref="B143">_xlfn.UNIQUE('1.B BASIL-resultatregnskap'!C141:C338)</f>
        <v>0</v>
      </c>
      <c r="C143" s="154" cm="1">
        <f t="array" ref="C143">_xlfn.UNIQUE('1.B BASIL-resultatregnskap'!B141:B338)</f>
        <v>0</v>
      </c>
      <c r="D143" s="154" t="str">
        <f>IFERROR(_xlfn.XLOOKUP($C143,factPensjon[Virksomhetsnr.],factPensjon[Forpliktelser]),"")</f>
        <v/>
      </c>
      <c r="E143" s="24"/>
      <c r="F143" s="155" t="str">
        <f>IFERROR(IF(E143="A",'0. Oppsett'!$C$23,IF(E143="B",'0. Oppsett'!$C$24,IF(E143="C",'0. Oppsett'!$C$25,""))),"")</f>
        <v/>
      </c>
      <c r="G143" s="156">
        <f>SUMIFS(BasilRadata[8E. Oppgi antall årsverk barnehagen har pensjonsforpliktelser for:],'1. BASIL-rådata'!$I$3:$I$500,'X. Satser pensjonstilskudd'!$C143,BasilRadata[År],'0. Oppsett'!$C$9)</f>
        <v>0</v>
      </c>
      <c r="H143" s="157"/>
      <c r="I143" s="157" t="str">
        <f>IF(OR(E143="",H143="",NOT(AND(ISNUMBER(F143),ISNUMBER(H143)))),"",H143*F143*(1+'0. Oppsett'!$C$11))</f>
        <v/>
      </c>
    </row>
    <row r="144" spans="1:9" ht="14.45">
      <c r="A144" s="152">
        <v>140</v>
      </c>
      <c r="B144" s="153" cm="1">
        <f t="array" ref="B144">_xlfn.UNIQUE('1.B BASIL-resultatregnskap'!C142:C339)</f>
        <v>0</v>
      </c>
      <c r="C144" s="154" cm="1">
        <f t="array" ref="C144">_xlfn.UNIQUE('1.B BASIL-resultatregnskap'!B142:B339)</f>
        <v>0</v>
      </c>
      <c r="D144" s="154" t="str">
        <f>IFERROR(_xlfn.XLOOKUP($C144,factPensjon[Virksomhetsnr.],factPensjon[Forpliktelser]),"")</f>
        <v/>
      </c>
      <c r="E144" s="24"/>
      <c r="F144" s="155" t="str">
        <f>IFERROR(IF(E144="A",'0. Oppsett'!$C$23,IF(E144="B",'0. Oppsett'!$C$24,IF(E144="C",'0. Oppsett'!$C$25,""))),"")</f>
        <v/>
      </c>
      <c r="G144" s="156">
        <f>SUMIFS(BasilRadata[8E. Oppgi antall årsverk barnehagen har pensjonsforpliktelser for:],'1. BASIL-rådata'!$I$3:$I$500,'X. Satser pensjonstilskudd'!$C144,BasilRadata[År],'0. Oppsett'!$C$9)</f>
        <v>0</v>
      </c>
      <c r="H144" s="157"/>
      <c r="I144" s="157" t="str">
        <f>IF(OR(E144="",H144="",NOT(AND(ISNUMBER(F144),ISNUMBER(H144)))),"",H144*F144*(1+'0. Oppsett'!$C$11))</f>
        <v/>
      </c>
    </row>
    <row r="145" spans="1:9" ht="14.45">
      <c r="A145" s="152">
        <v>141</v>
      </c>
      <c r="B145" s="153" cm="1">
        <f t="array" ref="B145">_xlfn.UNIQUE('1.B BASIL-resultatregnskap'!C143:C340)</f>
        <v>0</v>
      </c>
      <c r="C145" s="154" cm="1">
        <f t="array" ref="C145">_xlfn.UNIQUE('1.B BASIL-resultatregnskap'!B143:B340)</f>
        <v>0</v>
      </c>
      <c r="D145" s="154" t="str">
        <f>IFERROR(_xlfn.XLOOKUP($C145,factPensjon[Virksomhetsnr.],factPensjon[Forpliktelser]),"")</f>
        <v/>
      </c>
      <c r="E145" s="24"/>
      <c r="F145" s="155" t="str">
        <f>IFERROR(IF(E145="A",'0. Oppsett'!$C$23,IF(E145="B",'0. Oppsett'!$C$24,IF(E145="C",'0. Oppsett'!$C$25,""))),"")</f>
        <v/>
      </c>
      <c r="G145" s="156">
        <f>SUMIFS(BasilRadata[8E. Oppgi antall årsverk barnehagen har pensjonsforpliktelser for:],'1. BASIL-rådata'!$I$3:$I$500,'X. Satser pensjonstilskudd'!$C145,BasilRadata[År],'0. Oppsett'!$C$9)</f>
        <v>0</v>
      </c>
      <c r="H145" s="157"/>
      <c r="I145" s="157" t="str">
        <f>IF(OR(E145="",H145="",NOT(AND(ISNUMBER(F145),ISNUMBER(H145)))),"",H145*F145*(1+'0. Oppsett'!$C$11))</f>
        <v/>
      </c>
    </row>
    <row r="146" spans="1:9" ht="14.45">
      <c r="A146" s="152">
        <v>142</v>
      </c>
      <c r="B146" s="153" cm="1">
        <f t="array" ref="B146">_xlfn.UNIQUE('1.B BASIL-resultatregnskap'!C144:C341)</f>
        <v>0</v>
      </c>
      <c r="C146" s="154" cm="1">
        <f t="array" ref="C146">_xlfn.UNIQUE('1.B BASIL-resultatregnskap'!B144:B341)</f>
        <v>0</v>
      </c>
      <c r="D146" s="154" t="str">
        <f>IFERROR(_xlfn.XLOOKUP($C146,factPensjon[Virksomhetsnr.],factPensjon[Forpliktelser]),"")</f>
        <v/>
      </c>
      <c r="E146" s="24"/>
      <c r="F146" s="155" t="str">
        <f>IFERROR(IF(E146="A",'0. Oppsett'!$C$23,IF(E146="B",'0. Oppsett'!$C$24,IF(E146="C",'0. Oppsett'!$C$25,""))),"")</f>
        <v/>
      </c>
      <c r="G146" s="156">
        <f>SUMIFS(BasilRadata[8E. Oppgi antall årsverk barnehagen har pensjonsforpliktelser for:],'1. BASIL-rådata'!$I$3:$I$500,'X. Satser pensjonstilskudd'!$C146,BasilRadata[År],'0. Oppsett'!$C$9)</f>
        <v>0</v>
      </c>
      <c r="H146" s="157"/>
      <c r="I146" s="157" t="str">
        <f>IF(OR(E146="",H146="",NOT(AND(ISNUMBER(F146),ISNUMBER(H146)))),"",H146*F146*(1+'0. Oppsett'!$C$11))</f>
        <v/>
      </c>
    </row>
    <row r="147" spans="1:9" ht="14.45">
      <c r="A147" s="152">
        <v>143</v>
      </c>
      <c r="B147" s="153" cm="1">
        <f t="array" ref="B147">_xlfn.UNIQUE('1.B BASIL-resultatregnskap'!C145:C342)</f>
        <v>0</v>
      </c>
      <c r="C147" s="154" cm="1">
        <f t="array" ref="C147">_xlfn.UNIQUE('1.B BASIL-resultatregnskap'!B145:B342)</f>
        <v>0</v>
      </c>
      <c r="D147" s="154" t="str">
        <f>IFERROR(_xlfn.XLOOKUP($C147,factPensjon[Virksomhetsnr.],factPensjon[Forpliktelser]),"")</f>
        <v/>
      </c>
      <c r="E147" s="24"/>
      <c r="F147" s="155" t="str">
        <f>IFERROR(IF(E147="A",'0. Oppsett'!$C$23,IF(E147="B",'0. Oppsett'!$C$24,IF(E147="C",'0. Oppsett'!$C$25,""))),"")</f>
        <v/>
      </c>
      <c r="G147" s="156">
        <f>SUMIFS(BasilRadata[8E. Oppgi antall årsverk barnehagen har pensjonsforpliktelser for:],'1. BASIL-rådata'!$I$3:$I$500,'X. Satser pensjonstilskudd'!$C147,BasilRadata[År],'0. Oppsett'!$C$9)</f>
        <v>0</v>
      </c>
      <c r="H147" s="157"/>
      <c r="I147" s="157" t="str">
        <f>IF(OR(E147="",H147="",NOT(AND(ISNUMBER(F147),ISNUMBER(H147)))),"",H147*F147*(1+'0. Oppsett'!$C$11))</f>
        <v/>
      </c>
    </row>
    <row r="148" spans="1:9" ht="14.45">
      <c r="A148" s="152">
        <v>144</v>
      </c>
      <c r="B148" s="153" cm="1">
        <f t="array" ref="B148">_xlfn.UNIQUE('1.B BASIL-resultatregnskap'!C146:C343)</f>
        <v>0</v>
      </c>
      <c r="C148" s="154" cm="1">
        <f t="array" ref="C148">_xlfn.UNIQUE('1.B BASIL-resultatregnskap'!B146:B343)</f>
        <v>0</v>
      </c>
      <c r="D148" s="154" t="str">
        <f>IFERROR(_xlfn.XLOOKUP($C148,factPensjon[Virksomhetsnr.],factPensjon[Forpliktelser]),"")</f>
        <v/>
      </c>
      <c r="E148" s="24"/>
      <c r="F148" s="155" t="str">
        <f>IFERROR(IF(E148="A",'0. Oppsett'!$C$23,IF(E148="B",'0. Oppsett'!$C$24,IF(E148="C",'0. Oppsett'!$C$25,""))),"")</f>
        <v/>
      </c>
      <c r="G148" s="156">
        <f>SUMIFS(BasilRadata[8E. Oppgi antall årsverk barnehagen har pensjonsforpliktelser for:],'1. BASIL-rådata'!$I$3:$I$500,'X. Satser pensjonstilskudd'!$C148,BasilRadata[År],'0. Oppsett'!$C$9)</f>
        <v>0</v>
      </c>
      <c r="H148" s="157"/>
      <c r="I148" s="157" t="str">
        <f>IF(OR(E148="",H148="",NOT(AND(ISNUMBER(F148),ISNUMBER(H148)))),"",H148*F148*(1+'0. Oppsett'!$C$11))</f>
        <v/>
      </c>
    </row>
    <row r="149" spans="1:9" ht="14.45">
      <c r="A149" s="152">
        <v>145</v>
      </c>
      <c r="B149" s="153" cm="1">
        <f t="array" ref="B149">_xlfn.UNIQUE('1.B BASIL-resultatregnskap'!C147:C344)</f>
        <v>0</v>
      </c>
      <c r="C149" s="154" cm="1">
        <f t="array" ref="C149">_xlfn.UNIQUE('1.B BASIL-resultatregnskap'!B147:B344)</f>
        <v>0</v>
      </c>
      <c r="D149" s="154" t="str">
        <f>IFERROR(_xlfn.XLOOKUP($C149,factPensjon[Virksomhetsnr.],factPensjon[Forpliktelser]),"")</f>
        <v/>
      </c>
      <c r="E149" s="24"/>
      <c r="F149" s="155" t="str">
        <f>IFERROR(IF(E149="A",'0. Oppsett'!$C$23,IF(E149="B",'0. Oppsett'!$C$24,IF(E149="C",'0. Oppsett'!$C$25,""))),"")</f>
        <v/>
      </c>
      <c r="G149" s="156">
        <f>SUMIFS(BasilRadata[8E. Oppgi antall årsverk barnehagen har pensjonsforpliktelser for:],'1. BASIL-rådata'!$I$3:$I$500,'X. Satser pensjonstilskudd'!$C149,BasilRadata[År],'0. Oppsett'!$C$9)</f>
        <v>0</v>
      </c>
      <c r="H149" s="157"/>
      <c r="I149" s="157" t="str">
        <f>IF(OR(E149="",H149="",NOT(AND(ISNUMBER(F149),ISNUMBER(H149)))),"",H149*F149*(1+'0. Oppsett'!$C$11))</f>
        <v/>
      </c>
    </row>
    <row r="150" spans="1:9" ht="14.45">
      <c r="A150" s="152">
        <v>146</v>
      </c>
      <c r="B150" s="153" cm="1">
        <f t="array" ref="B150">_xlfn.UNIQUE('1.B BASIL-resultatregnskap'!C148:C345)</f>
        <v>0</v>
      </c>
      <c r="C150" s="154" cm="1">
        <f t="array" ref="C150">_xlfn.UNIQUE('1.B BASIL-resultatregnskap'!B148:B345)</f>
        <v>0</v>
      </c>
      <c r="D150" s="154" t="str">
        <f>IFERROR(_xlfn.XLOOKUP($C150,factPensjon[Virksomhetsnr.],factPensjon[Forpliktelser]),"")</f>
        <v/>
      </c>
      <c r="E150" s="24"/>
      <c r="F150" s="155" t="str">
        <f>IFERROR(IF(E150="A",'0. Oppsett'!$C$23,IF(E150="B",'0. Oppsett'!$C$24,IF(E150="C",'0. Oppsett'!$C$25,""))),"")</f>
        <v/>
      </c>
      <c r="G150" s="156">
        <f>SUMIFS(BasilRadata[8E. Oppgi antall årsverk barnehagen har pensjonsforpliktelser for:],'1. BASIL-rådata'!$I$3:$I$500,'X. Satser pensjonstilskudd'!$C150,BasilRadata[År],'0. Oppsett'!$C$9)</f>
        <v>0</v>
      </c>
      <c r="H150" s="157"/>
      <c r="I150" s="157" t="str">
        <f>IF(OR(E150="",H150="",NOT(AND(ISNUMBER(F150),ISNUMBER(H150)))),"",H150*F150*(1+'0. Oppsett'!$C$11))</f>
        <v/>
      </c>
    </row>
    <row r="151" spans="1:9" ht="14.45">
      <c r="A151" s="152">
        <v>147</v>
      </c>
      <c r="B151" s="153" cm="1">
        <f t="array" ref="B151">_xlfn.UNIQUE('1.B BASIL-resultatregnskap'!C149:C346)</f>
        <v>0</v>
      </c>
      <c r="C151" s="154" cm="1">
        <f t="array" ref="C151">_xlfn.UNIQUE('1.B BASIL-resultatregnskap'!B149:B346)</f>
        <v>0</v>
      </c>
      <c r="D151" s="154" t="str">
        <f>IFERROR(_xlfn.XLOOKUP($C151,factPensjon[Virksomhetsnr.],factPensjon[Forpliktelser]),"")</f>
        <v/>
      </c>
      <c r="E151" s="24"/>
      <c r="F151" s="155" t="str">
        <f>IFERROR(IF(E151="A",'0. Oppsett'!$C$23,IF(E151="B",'0. Oppsett'!$C$24,IF(E151="C",'0. Oppsett'!$C$25,""))),"")</f>
        <v/>
      </c>
      <c r="G151" s="156">
        <f>SUMIFS(BasilRadata[8E. Oppgi antall årsverk barnehagen har pensjonsforpliktelser for:],'1. BASIL-rådata'!$I$3:$I$500,'X. Satser pensjonstilskudd'!$C151,BasilRadata[År],'0. Oppsett'!$C$9)</f>
        <v>0</v>
      </c>
      <c r="H151" s="157"/>
      <c r="I151" s="157" t="str">
        <f>IF(OR(E151="",H151="",NOT(AND(ISNUMBER(F151),ISNUMBER(H151)))),"",H151*F151*(1+'0. Oppsett'!$C$11))</f>
        <v/>
      </c>
    </row>
    <row r="152" spans="1:9" ht="14.45">
      <c r="A152" s="152">
        <v>148</v>
      </c>
      <c r="B152" s="153" cm="1">
        <f t="array" ref="B152">_xlfn.UNIQUE('1.B BASIL-resultatregnskap'!C150:C347)</f>
        <v>0</v>
      </c>
      <c r="C152" s="154" cm="1">
        <f t="array" ref="C152">_xlfn.UNIQUE('1.B BASIL-resultatregnskap'!B150:B347)</f>
        <v>0</v>
      </c>
      <c r="D152" s="154" t="str">
        <f>IFERROR(_xlfn.XLOOKUP($C152,factPensjon[Virksomhetsnr.],factPensjon[Forpliktelser]),"")</f>
        <v/>
      </c>
      <c r="E152" s="24"/>
      <c r="F152" s="155" t="str">
        <f>IFERROR(IF(E152="A",'0. Oppsett'!$C$23,IF(E152="B",'0. Oppsett'!$C$24,IF(E152="C",'0. Oppsett'!$C$25,""))),"")</f>
        <v/>
      </c>
      <c r="G152" s="156">
        <f>SUMIFS(BasilRadata[8E. Oppgi antall årsverk barnehagen har pensjonsforpliktelser for:],'1. BASIL-rådata'!$I$3:$I$500,'X. Satser pensjonstilskudd'!$C152,BasilRadata[År],'0. Oppsett'!$C$9)</f>
        <v>0</v>
      </c>
      <c r="H152" s="157"/>
      <c r="I152" s="157" t="str">
        <f>IF(OR(E152="",H152="",NOT(AND(ISNUMBER(F152),ISNUMBER(H152)))),"",H152*F152*(1+'0. Oppsett'!$C$11))</f>
        <v/>
      </c>
    </row>
    <row r="153" spans="1:9" ht="14.45">
      <c r="A153" s="152">
        <v>149</v>
      </c>
      <c r="B153" s="153" cm="1">
        <f t="array" ref="B153">_xlfn.UNIQUE('1.B BASIL-resultatregnskap'!C151:C348)</f>
        <v>0</v>
      </c>
      <c r="C153" s="154" cm="1">
        <f t="array" ref="C153">_xlfn.UNIQUE('1.B BASIL-resultatregnskap'!B151:B348)</f>
        <v>0</v>
      </c>
      <c r="D153" s="154" t="str">
        <f>IFERROR(_xlfn.XLOOKUP($C153,factPensjon[Virksomhetsnr.],factPensjon[Forpliktelser]),"")</f>
        <v/>
      </c>
      <c r="E153" s="24"/>
      <c r="F153" s="155" t="str">
        <f>IFERROR(IF(E153="A",'0. Oppsett'!$C$23,IF(E153="B",'0. Oppsett'!$C$24,IF(E153="C",'0. Oppsett'!$C$25,""))),"")</f>
        <v/>
      </c>
      <c r="G153" s="156">
        <f>SUMIFS(BasilRadata[8E. Oppgi antall årsverk barnehagen har pensjonsforpliktelser for:],'1. BASIL-rådata'!$I$3:$I$500,'X. Satser pensjonstilskudd'!$C153,BasilRadata[År],'0. Oppsett'!$C$9)</f>
        <v>0</v>
      </c>
      <c r="H153" s="157"/>
      <c r="I153" s="157" t="str">
        <f>IF(OR(E153="",H153="",NOT(AND(ISNUMBER(F153),ISNUMBER(H153)))),"",H153*F153*(1+'0. Oppsett'!$C$11))</f>
        <v/>
      </c>
    </row>
    <row r="154" spans="1:9" ht="14.45">
      <c r="A154" s="152">
        <v>150</v>
      </c>
      <c r="B154" s="153" cm="1">
        <f t="array" ref="B154">_xlfn.UNIQUE('1.B BASIL-resultatregnskap'!C152:C349)</f>
        <v>0</v>
      </c>
      <c r="C154" s="154" cm="1">
        <f t="array" ref="C154">_xlfn.UNIQUE('1.B BASIL-resultatregnskap'!B152:B349)</f>
        <v>0</v>
      </c>
      <c r="D154" s="154" t="str">
        <f>IFERROR(_xlfn.XLOOKUP($C154,factPensjon[Virksomhetsnr.],factPensjon[Forpliktelser]),"")</f>
        <v/>
      </c>
      <c r="E154" s="24"/>
      <c r="F154" s="155" t="str">
        <f>IFERROR(IF(E154="A",'0. Oppsett'!$C$23,IF(E154="B",'0. Oppsett'!$C$24,IF(E154="C",'0. Oppsett'!$C$25,""))),"")</f>
        <v/>
      </c>
      <c r="G154" s="156">
        <f>SUMIFS(BasilRadata[8E. Oppgi antall årsverk barnehagen har pensjonsforpliktelser for:],'1. BASIL-rådata'!$I$3:$I$500,'X. Satser pensjonstilskudd'!$C154,BasilRadata[År],'0. Oppsett'!$C$9)</f>
        <v>0</v>
      </c>
      <c r="H154" s="157"/>
      <c r="I154" s="157" t="str">
        <f>IF(OR(E154="",H154="",NOT(AND(ISNUMBER(F154),ISNUMBER(H154)))),"",H154*F154*(1+'0. Oppsett'!$C$11))</f>
        <v/>
      </c>
    </row>
    <row r="155" spans="1:9" ht="14.45">
      <c r="A155" s="152">
        <v>151</v>
      </c>
      <c r="B155" s="153" cm="1">
        <f t="array" ref="B155">_xlfn.UNIQUE('1.B BASIL-resultatregnskap'!C153:C350)</f>
        <v>0</v>
      </c>
      <c r="C155" s="154" cm="1">
        <f t="array" ref="C155">_xlfn.UNIQUE('1.B BASIL-resultatregnskap'!B153:B350)</f>
        <v>0</v>
      </c>
      <c r="D155" s="154" t="str">
        <f>IFERROR(_xlfn.XLOOKUP($C155,factPensjon[Virksomhetsnr.],factPensjon[Forpliktelser]),"")</f>
        <v/>
      </c>
      <c r="E155" s="24"/>
      <c r="F155" s="155" t="str">
        <f>IFERROR(IF(E155="A",'0. Oppsett'!$C$23,IF(E155="B",'0. Oppsett'!$C$24,IF(E155="C",'0. Oppsett'!$C$25,""))),"")</f>
        <v/>
      </c>
      <c r="G155" s="156">
        <f>SUMIFS(BasilRadata[8E. Oppgi antall årsverk barnehagen har pensjonsforpliktelser for:],'1. BASIL-rådata'!$I$3:$I$500,'X. Satser pensjonstilskudd'!$C155,BasilRadata[År],'0. Oppsett'!$C$9)</f>
        <v>0</v>
      </c>
      <c r="H155" s="157"/>
      <c r="I155" s="157" t="str">
        <f>IF(OR(E155="",H155="",NOT(AND(ISNUMBER(F155),ISNUMBER(H155)))),"",H155*F155*(1+'0. Oppsett'!$C$11))</f>
        <v/>
      </c>
    </row>
    <row r="156" spans="1:9" ht="14.45">
      <c r="A156" s="152">
        <v>152</v>
      </c>
      <c r="B156" s="153" cm="1">
        <f t="array" ref="B156">_xlfn.UNIQUE('1.B BASIL-resultatregnskap'!C154:C351)</f>
        <v>0</v>
      </c>
      <c r="C156" s="154" cm="1">
        <f t="array" ref="C156">_xlfn.UNIQUE('1.B BASIL-resultatregnskap'!B154:B351)</f>
        <v>0</v>
      </c>
      <c r="D156" s="154" t="str">
        <f>IFERROR(_xlfn.XLOOKUP($C156,factPensjon[Virksomhetsnr.],factPensjon[Forpliktelser]),"")</f>
        <v/>
      </c>
      <c r="E156" s="24"/>
      <c r="F156" s="155" t="str">
        <f>IFERROR(IF(E156="A",'0. Oppsett'!$C$23,IF(E156="B",'0. Oppsett'!$C$24,IF(E156="C",'0. Oppsett'!$C$25,""))),"")</f>
        <v/>
      </c>
      <c r="G156" s="156">
        <f>SUMIFS(BasilRadata[8E. Oppgi antall årsverk barnehagen har pensjonsforpliktelser for:],'1. BASIL-rådata'!$I$3:$I$500,'X. Satser pensjonstilskudd'!$C156,BasilRadata[År],'0. Oppsett'!$C$9)</f>
        <v>0</v>
      </c>
      <c r="H156" s="157"/>
      <c r="I156" s="157" t="str">
        <f>IF(OR(E156="",H156="",NOT(AND(ISNUMBER(F156),ISNUMBER(H156)))),"",H156*F156*(1+'0. Oppsett'!$C$11))</f>
        <v/>
      </c>
    </row>
    <row r="157" spans="1:9" ht="14.45">
      <c r="A157" s="152">
        <v>153</v>
      </c>
      <c r="B157" s="153" cm="1">
        <f t="array" ref="B157">_xlfn.UNIQUE('1.B BASIL-resultatregnskap'!C155:C352)</f>
        <v>0</v>
      </c>
      <c r="C157" s="154" cm="1">
        <f t="array" ref="C157">_xlfn.UNIQUE('1.B BASIL-resultatregnskap'!B155:B352)</f>
        <v>0</v>
      </c>
      <c r="D157" s="154" t="str">
        <f>IFERROR(_xlfn.XLOOKUP($C157,factPensjon[Virksomhetsnr.],factPensjon[Forpliktelser]),"")</f>
        <v/>
      </c>
      <c r="E157" s="24"/>
      <c r="F157" s="155" t="str">
        <f>IFERROR(IF(E157="A",'0. Oppsett'!$C$23,IF(E157="B",'0. Oppsett'!$C$24,IF(E157="C",'0. Oppsett'!$C$25,""))),"")</f>
        <v/>
      </c>
      <c r="G157" s="156">
        <f>SUMIFS(BasilRadata[8E. Oppgi antall årsverk barnehagen har pensjonsforpliktelser for:],'1. BASIL-rådata'!$I$3:$I$500,'X. Satser pensjonstilskudd'!$C157,BasilRadata[År],'0. Oppsett'!$C$9)</f>
        <v>0</v>
      </c>
      <c r="H157" s="157"/>
      <c r="I157" s="157" t="str">
        <f>IF(OR(E157="",H157="",NOT(AND(ISNUMBER(F157),ISNUMBER(H157)))),"",H157*F157*(1+'0. Oppsett'!$C$11))</f>
        <v/>
      </c>
    </row>
    <row r="158" spans="1:9" ht="14.45">
      <c r="A158" s="152">
        <v>154</v>
      </c>
      <c r="B158" s="153" cm="1">
        <f t="array" ref="B158">_xlfn.UNIQUE('1.B BASIL-resultatregnskap'!C156:C353)</f>
        <v>0</v>
      </c>
      <c r="C158" s="154" cm="1">
        <f t="array" ref="C158">_xlfn.UNIQUE('1.B BASIL-resultatregnskap'!B156:B353)</f>
        <v>0</v>
      </c>
      <c r="D158" s="154" t="str">
        <f>IFERROR(_xlfn.XLOOKUP($C158,factPensjon[Virksomhetsnr.],factPensjon[Forpliktelser]),"")</f>
        <v/>
      </c>
      <c r="E158" s="24"/>
      <c r="F158" s="155" t="str">
        <f>IFERROR(IF(E158="A",'0. Oppsett'!$C$23,IF(E158="B",'0. Oppsett'!$C$24,IF(E158="C",'0. Oppsett'!$C$25,""))),"")</f>
        <v/>
      </c>
      <c r="G158" s="156">
        <f>SUMIFS(BasilRadata[8E. Oppgi antall årsverk barnehagen har pensjonsforpliktelser for:],'1. BASIL-rådata'!$I$3:$I$500,'X. Satser pensjonstilskudd'!$C158,BasilRadata[År],'0. Oppsett'!$C$9)</f>
        <v>0</v>
      </c>
      <c r="H158" s="157"/>
      <c r="I158" s="157" t="str">
        <f>IF(OR(E158="",H158="",NOT(AND(ISNUMBER(F158),ISNUMBER(H158)))),"",H158*F158*(1+'0. Oppsett'!$C$11))</f>
        <v/>
      </c>
    </row>
    <row r="159" spans="1:9" ht="14.45">
      <c r="A159" s="152">
        <v>155</v>
      </c>
      <c r="B159" s="153" cm="1">
        <f t="array" ref="B159">_xlfn.UNIQUE('1.B BASIL-resultatregnskap'!C157:C354)</f>
        <v>0</v>
      </c>
      <c r="C159" s="154" cm="1">
        <f t="array" ref="C159">_xlfn.UNIQUE('1.B BASIL-resultatregnskap'!B157:B354)</f>
        <v>0</v>
      </c>
      <c r="D159" s="154" t="str">
        <f>IFERROR(_xlfn.XLOOKUP($C159,factPensjon[Virksomhetsnr.],factPensjon[Forpliktelser]),"")</f>
        <v/>
      </c>
      <c r="E159" s="24"/>
      <c r="F159" s="155" t="str">
        <f>IFERROR(IF(E159="A",'0. Oppsett'!$C$23,IF(E159="B",'0. Oppsett'!$C$24,IF(E159="C",'0. Oppsett'!$C$25,""))),"")</f>
        <v/>
      </c>
      <c r="G159" s="156">
        <f>SUMIFS(BasilRadata[8E. Oppgi antall årsverk barnehagen har pensjonsforpliktelser for:],'1. BASIL-rådata'!$I$3:$I$500,'X. Satser pensjonstilskudd'!$C159,BasilRadata[År],'0. Oppsett'!$C$9)</f>
        <v>0</v>
      </c>
      <c r="H159" s="157"/>
      <c r="I159" s="157" t="str">
        <f>IF(OR(E159="",H159="",NOT(AND(ISNUMBER(F159),ISNUMBER(H159)))),"",H159*F159*(1+'0. Oppsett'!$C$11))</f>
        <v/>
      </c>
    </row>
    <row r="160" spans="1:9" ht="14.45">
      <c r="A160" s="152">
        <v>156</v>
      </c>
      <c r="B160" s="153" cm="1">
        <f t="array" ref="B160">_xlfn.UNIQUE('1.B BASIL-resultatregnskap'!C158:C355)</f>
        <v>0</v>
      </c>
      <c r="C160" s="154" cm="1">
        <f t="array" ref="C160">_xlfn.UNIQUE('1.B BASIL-resultatregnskap'!B158:B355)</f>
        <v>0</v>
      </c>
      <c r="D160" s="154" t="str">
        <f>IFERROR(_xlfn.XLOOKUP($C160,factPensjon[Virksomhetsnr.],factPensjon[Forpliktelser]),"")</f>
        <v/>
      </c>
      <c r="E160" s="24"/>
      <c r="F160" s="155" t="str">
        <f>IFERROR(IF(E160="A",'0. Oppsett'!$C$23,IF(E160="B",'0. Oppsett'!$C$24,IF(E160="C",'0. Oppsett'!$C$25,""))),"")</f>
        <v/>
      </c>
      <c r="G160" s="156">
        <f>SUMIFS(BasilRadata[8E. Oppgi antall årsverk barnehagen har pensjonsforpliktelser for:],'1. BASIL-rådata'!$I$3:$I$500,'X. Satser pensjonstilskudd'!$C160,BasilRadata[År],'0. Oppsett'!$C$9)</f>
        <v>0</v>
      </c>
      <c r="H160" s="157"/>
      <c r="I160" s="157" t="str">
        <f>IF(OR(E160="",H160="",NOT(AND(ISNUMBER(F160),ISNUMBER(H160)))),"",H160*F160*(1+'0. Oppsett'!$C$11))</f>
        <v/>
      </c>
    </row>
    <row r="161" spans="1:9" ht="14.45">
      <c r="A161" s="152">
        <v>157</v>
      </c>
      <c r="B161" s="153" cm="1">
        <f t="array" ref="B161">_xlfn.UNIQUE('1.B BASIL-resultatregnskap'!C159:C356)</f>
        <v>0</v>
      </c>
      <c r="C161" s="154" cm="1">
        <f t="array" ref="C161">_xlfn.UNIQUE('1.B BASIL-resultatregnskap'!B159:B356)</f>
        <v>0</v>
      </c>
      <c r="D161" s="154" t="str">
        <f>IFERROR(_xlfn.XLOOKUP($C161,factPensjon[Virksomhetsnr.],factPensjon[Forpliktelser]),"")</f>
        <v/>
      </c>
      <c r="E161" s="24"/>
      <c r="F161" s="155" t="str">
        <f>IFERROR(IF(E161="A",'0. Oppsett'!$C$23,IF(E161="B",'0. Oppsett'!$C$24,IF(E161="C",'0. Oppsett'!$C$25,""))),"")</f>
        <v/>
      </c>
      <c r="G161" s="156">
        <f>SUMIFS(BasilRadata[8E. Oppgi antall årsverk barnehagen har pensjonsforpliktelser for:],'1. BASIL-rådata'!$I$3:$I$500,'X. Satser pensjonstilskudd'!$C161,BasilRadata[År],'0. Oppsett'!$C$9)</f>
        <v>0</v>
      </c>
      <c r="H161" s="157"/>
      <c r="I161" s="157" t="str">
        <f>IF(OR(E161="",H161="",NOT(AND(ISNUMBER(F161),ISNUMBER(H161)))),"",H161*F161*(1+'0. Oppsett'!$C$11))</f>
        <v/>
      </c>
    </row>
    <row r="162" spans="1:9" ht="14.45">
      <c r="A162" s="152">
        <v>158</v>
      </c>
      <c r="B162" s="153" cm="1">
        <f t="array" ref="B162">_xlfn.UNIQUE('1.B BASIL-resultatregnskap'!C160:C357)</f>
        <v>0</v>
      </c>
      <c r="C162" s="154" cm="1">
        <f t="array" ref="C162">_xlfn.UNIQUE('1.B BASIL-resultatregnskap'!B160:B357)</f>
        <v>0</v>
      </c>
      <c r="D162" s="154" t="str">
        <f>IFERROR(_xlfn.XLOOKUP($C162,factPensjon[Virksomhetsnr.],factPensjon[Forpliktelser]),"")</f>
        <v/>
      </c>
      <c r="E162" s="24"/>
      <c r="F162" s="155" t="str">
        <f>IFERROR(IF(E162="A",'0. Oppsett'!$C$23,IF(E162="B",'0. Oppsett'!$C$24,IF(E162="C",'0. Oppsett'!$C$25,""))),"")</f>
        <v/>
      </c>
      <c r="G162" s="156">
        <f>SUMIFS(BasilRadata[8E. Oppgi antall årsverk barnehagen har pensjonsforpliktelser for:],'1. BASIL-rådata'!$I$3:$I$500,'X. Satser pensjonstilskudd'!$C162,BasilRadata[År],'0. Oppsett'!$C$9)</f>
        <v>0</v>
      </c>
      <c r="H162" s="157"/>
      <c r="I162" s="157" t="str">
        <f>IF(OR(E162="",H162="",NOT(AND(ISNUMBER(F162),ISNUMBER(H162)))),"",H162*F162*(1+'0. Oppsett'!$C$11))</f>
        <v/>
      </c>
    </row>
    <row r="163" spans="1:9" ht="14.45">
      <c r="A163" s="152">
        <v>159</v>
      </c>
      <c r="B163" s="153" cm="1">
        <f t="array" ref="B163">_xlfn.UNIQUE('1.B BASIL-resultatregnskap'!C161:C358)</f>
        <v>0</v>
      </c>
      <c r="C163" s="154" cm="1">
        <f t="array" ref="C163">_xlfn.UNIQUE('1.B BASIL-resultatregnskap'!B161:B358)</f>
        <v>0</v>
      </c>
      <c r="D163" s="154" t="str">
        <f>IFERROR(_xlfn.XLOOKUP($C163,factPensjon[Virksomhetsnr.],factPensjon[Forpliktelser]),"")</f>
        <v/>
      </c>
      <c r="E163" s="24"/>
      <c r="F163" s="155" t="str">
        <f>IFERROR(IF(E163="A",'0. Oppsett'!$C$23,IF(E163="B",'0. Oppsett'!$C$24,IF(E163="C",'0. Oppsett'!$C$25,""))),"")</f>
        <v/>
      </c>
      <c r="G163" s="156">
        <f>SUMIFS(BasilRadata[8E. Oppgi antall årsverk barnehagen har pensjonsforpliktelser for:],'1. BASIL-rådata'!$I$3:$I$500,'X. Satser pensjonstilskudd'!$C163,BasilRadata[År],'0. Oppsett'!$C$9)</f>
        <v>0</v>
      </c>
      <c r="H163" s="157"/>
      <c r="I163" s="157" t="str">
        <f>IF(OR(E163="",H163="",NOT(AND(ISNUMBER(F163),ISNUMBER(H163)))),"",H163*F163*(1+'0. Oppsett'!$C$11))</f>
        <v/>
      </c>
    </row>
    <row r="164" spans="1:9" ht="14.45">
      <c r="A164" s="152">
        <v>160</v>
      </c>
      <c r="B164" s="153" cm="1">
        <f t="array" ref="B164">_xlfn.UNIQUE('1.B BASIL-resultatregnskap'!C162:C359)</f>
        <v>0</v>
      </c>
      <c r="C164" s="154" cm="1">
        <f t="array" ref="C164">_xlfn.UNIQUE('1.B BASIL-resultatregnskap'!B162:B359)</f>
        <v>0</v>
      </c>
      <c r="D164" s="154" t="str">
        <f>IFERROR(_xlfn.XLOOKUP($C164,factPensjon[Virksomhetsnr.],factPensjon[Forpliktelser]),"")</f>
        <v/>
      </c>
      <c r="E164" s="24"/>
      <c r="F164" s="155" t="str">
        <f>IFERROR(IF(E164="A",'0. Oppsett'!$C$23,IF(E164="B",'0. Oppsett'!$C$24,IF(E164="C",'0. Oppsett'!$C$25,""))),"")</f>
        <v/>
      </c>
      <c r="G164" s="156">
        <f>SUMIFS(BasilRadata[8E. Oppgi antall årsverk barnehagen har pensjonsforpliktelser for:],'1. BASIL-rådata'!$I$3:$I$500,'X. Satser pensjonstilskudd'!$C164,BasilRadata[År],'0. Oppsett'!$C$9)</f>
        <v>0</v>
      </c>
      <c r="H164" s="157"/>
      <c r="I164" s="157" t="str">
        <f>IF(OR(E164="",H164="",NOT(AND(ISNUMBER(F164),ISNUMBER(H164)))),"",H164*F164*(1+'0. Oppsett'!$C$11))</f>
        <v/>
      </c>
    </row>
    <row r="165" spans="1:9" ht="14.45">
      <c r="A165" s="152">
        <v>161</v>
      </c>
      <c r="B165" s="153" cm="1">
        <f t="array" ref="B165">_xlfn.UNIQUE('1.B BASIL-resultatregnskap'!C163:C360)</f>
        <v>0</v>
      </c>
      <c r="C165" s="154" cm="1">
        <f t="array" ref="C165">_xlfn.UNIQUE('1.B BASIL-resultatregnskap'!B163:B360)</f>
        <v>0</v>
      </c>
      <c r="D165" s="154" t="str">
        <f>IFERROR(_xlfn.XLOOKUP($C165,factPensjon[Virksomhetsnr.],factPensjon[Forpliktelser]),"")</f>
        <v/>
      </c>
      <c r="E165" s="24"/>
      <c r="F165" s="155" t="str">
        <f>IFERROR(IF(E165="A",'0. Oppsett'!$C$23,IF(E165="B",'0. Oppsett'!$C$24,IF(E165="C",'0. Oppsett'!$C$25,""))),"")</f>
        <v/>
      </c>
      <c r="G165" s="156">
        <f>SUMIFS(BasilRadata[8E. Oppgi antall årsverk barnehagen har pensjonsforpliktelser for:],'1. BASIL-rådata'!$I$3:$I$500,'X. Satser pensjonstilskudd'!$C165,BasilRadata[År],'0. Oppsett'!$C$9)</f>
        <v>0</v>
      </c>
      <c r="H165" s="157"/>
      <c r="I165" s="157" t="str">
        <f>IF(OR(E165="",H165="",NOT(AND(ISNUMBER(F165),ISNUMBER(H165)))),"",H165*F165*(1+'0. Oppsett'!$C$11))</f>
        <v/>
      </c>
    </row>
    <row r="166" spans="1:9" ht="14.45">
      <c r="A166" s="152">
        <v>162</v>
      </c>
      <c r="B166" s="153" cm="1">
        <f t="array" ref="B166">_xlfn.UNIQUE('1.B BASIL-resultatregnskap'!C164:C361)</f>
        <v>0</v>
      </c>
      <c r="C166" s="154" cm="1">
        <f t="array" ref="C166">_xlfn.UNIQUE('1.B BASIL-resultatregnskap'!B164:B361)</f>
        <v>0</v>
      </c>
      <c r="D166" s="154" t="str">
        <f>IFERROR(_xlfn.XLOOKUP($C166,factPensjon[Virksomhetsnr.],factPensjon[Forpliktelser]),"")</f>
        <v/>
      </c>
      <c r="E166" s="24"/>
      <c r="F166" s="155" t="str">
        <f>IFERROR(IF(E166="A",'0. Oppsett'!$C$23,IF(E166="B",'0. Oppsett'!$C$24,IF(E166="C",'0. Oppsett'!$C$25,""))),"")</f>
        <v/>
      </c>
      <c r="G166" s="156">
        <f>SUMIFS(BasilRadata[8E. Oppgi antall årsverk barnehagen har pensjonsforpliktelser for:],'1. BASIL-rådata'!$I$3:$I$500,'X. Satser pensjonstilskudd'!$C166,BasilRadata[År],'0. Oppsett'!$C$9)</f>
        <v>0</v>
      </c>
      <c r="H166" s="157"/>
      <c r="I166" s="157" t="str">
        <f>IF(OR(E166="",H166="",NOT(AND(ISNUMBER(F166),ISNUMBER(H166)))),"",H166*F166*(1+'0. Oppsett'!$C$11))</f>
        <v/>
      </c>
    </row>
    <row r="167" spans="1:9" ht="14.45">
      <c r="A167" s="152">
        <v>163</v>
      </c>
      <c r="B167" s="153" cm="1">
        <f t="array" ref="B167">_xlfn.UNIQUE('1.B BASIL-resultatregnskap'!C165:C362)</f>
        <v>0</v>
      </c>
      <c r="C167" s="154" cm="1">
        <f t="array" ref="C167">_xlfn.UNIQUE('1.B BASIL-resultatregnskap'!B165:B362)</f>
        <v>0</v>
      </c>
      <c r="D167" s="154" t="str">
        <f>IFERROR(_xlfn.XLOOKUP($C167,factPensjon[Virksomhetsnr.],factPensjon[Forpliktelser]),"")</f>
        <v/>
      </c>
      <c r="E167" s="24"/>
      <c r="F167" s="155" t="str">
        <f>IFERROR(IF(E167="A",'0. Oppsett'!$C$23,IF(E167="B",'0. Oppsett'!$C$24,IF(E167="C",'0. Oppsett'!$C$25,""))),"")</f>
        <v/>
      </c>
      <c r="G167" s="156">
        <f>SUMIFS(BasilRadata[8E. Oppgi antall årsverk barnehagen har pensjonsforpliktelser for:],'1. BASIL-rådata'!$I$3:$I$500,'X. Satser pensjonstilskudd'!$C167,BasilRadata[År],'0. Oppsett'!$C$9)</f>
        <v>0</v>
      </c>
      <c r="H167" s="157"/>
      <c r="I167" s="157" t="str">
        <f>IF(OR(E167="",H167="",NOT(AND(ISNUMBER(F167),ISNUMBER(H167)))),"",H167*F167*(1+'0. Oppsett'!$C$11))</f>
        <v/>
      </c>
    </row>
    <row r="168" spans="1:9" ht="14.45">
      <c r="A168" s="152">
        <v>164</v>
      </c>
      <c r="B168" s="153" cm="1">
        <f t="array" ref="B168">_xlfn.UNIQUE('1.B BASIL-resultatregnskap'!C166:C363)</f>
        <v>0</v>
      </c>
      <c r="C168" s="154" cm="1">
        <f t="array" ref="C168">_xlfn.UNIQUE('1.B BASIL-resultatregnskap'!B166:B363)</f>
        <v>0</v>
      </c>
      <c r="D168" s="154" t="str">
        <f>IFERROR(_xlfn.XLOOKUP($C168,factPensjon[Virksomhetsnr.],factPensjon[Forpliktelser]),"")</f>
        <v/>
      </c>
      <c r="E168" s="24"/>
      <c r="F168" s="155" t="str">
        <f>IFERROR(IF(E168="A",'0. Oppsett'!$C$23,IF(E168="B",'0. Oppsett'!$C$24,IF(E168="C",'0. Oppsett'!$C$25,""))),"")</f>
        <v/>
      </c>
      <c r="G168" s="156">
        <f>SUMIFS(BasilRadata[8E. Oppgi antall årsverk barnehagen har pensjonsforpliktelser for:],'1. BASIL-rådata'!$I$3:$I$500,'X. Satser pensjonstilskudd'!$C168,BasilRadata[År],'0. Oppsett'!$C$9)</f>
        <v>0</v>
      </c>
      <c r="H168" s="157"/>
      <c r="I168" s="157" t="str">
        <f>IF(OR(E168="",H168="",NOT(AND(ISNUMBER(F168),ISNUMBER(H168)))),"",H168*F168*(1+'0. Oppsett'!$C$11))</f>
        <v/>
      </c>
    </row>
    <row r="169" spans="1:9" ht="14.45">
      <c r="A169" s="152">
        <v>165</v>
      </c>
      <c r="B169" s="153" cm="1">
        <f t="array" ref="B169">_xlfn.UNIQUE('1.B BASIL-resultatregnskap'!C167:C364)</f>
        <v>0</v>
      </c>
      <c r="C169" s="154" cm="1">
        <f t="array" ref="C169">_xlfn.UNIQUE('1.B BASIL-resultatregnskap'!B167:B364)</f>
        <v>0</v>
      </c>
      <c r="D169" s="154" t="str">
        <f>IFERROR(_xlfn.XLOOKUP($C169,factPensjon[Virksomhetsnr.],factPensjon[Forpliktelser]),"")</f>
        <v/>
      </c>
      <c r="E169" s="24"/>
      <c r="F169" s="155" t="str">
        <f>IFERROR(IF(E169="A",'0. Oppsett'!$C$23,IF(E169="B",'0. Oppsett'!$C$24,IF(E169="C",'0. Oppsett'!$C$25,""))),"")</f>
        <v/>
      </c>
      <c r="G169" s="156">
        <f>SUMIFS(BasilRadata[8E. Oppgi antall årsverk barnehagen har pensjonsforpliktelser for:],'1. BASIL-rådata'!$I$3:$I$500,'X. Satser pensjonstilskudd'!$C169,BasilRadata[År],'0. Oppsett'!$C$9)</f>
        <v>0</v>
      </c>
      <c r="H169" s="157"/>
      <c r="I169" s="157" t="str">
        <f>IF(OR(E169="",H169="",NOT(AND(ISNUMBER(F169),ISNUMBER(H169)))),"",H169*F169*(1+'0. Oppsett'!$C$11))</f>
        <v/>
      </c>
    </row>
    <row r="170" spans="1:9" ht="14.45">
      <c r="A170" s="152">
        <v>166</v>
      </c>
      <c r="B170" s="153" cm="1">
        <f t="array" ref="B170">_xlfn.UNIQUE('1.B BASIL-resultatregnskap'!C168:C365)</f>
        <v>0</v>
      </c>
      <c r="C170" s="154" cm="1">
        <f t="array" ref="C170">_xlfn.UNIQUE('1.B BASIL-resultatregnskap'!B168:B365)</f>
        <v>0</v>
      </c>
      <c r="D170" s="154" t="str">
        <f>IFERROR(_xlfn.XLOOKUP($C170,factPensjon[Virksomhetsnr.],factPensjon[Forpliktelser]),"")</f>
        <v/>
      </c>
      <c r="E170" s="24"/>
      <c r="F170" s="155" t="str">
        <f>IFERROR(IF(E170="A",'0. Oppsett'!$C$23,IF(E170="B",'0. Oppsett'!$C$24,IF(E170="C",'0. Oppsett'!$C$25,""))),"")</f>
        <v/>
      </c>
      <c r="G170" s="156">
        <f>SUMIFS(BasilRadata[8E. Oppgi antall årsverk barnehagen har pensjonsforpliktelser for:],'1. BASIL-rådata'!$I$3:$I$500,'X. Satser pensjonstilskudd'!$C170,BasilRadata[År],'0. Oppsett'!$C$9)</f>
        <v>0</v>
      </c>
      <c r="H170" s="157"/>
      <c r="I170" s="157" t="str">
        <f>IF(OR(E170="",H170="",NOT(AND(ISNUMBER(F170),ISNUMBER(H170)))),"",H170*F170*(1+'0. Oppsett'!$C$11))</f>
        <v/>
      </c>
    </row>
    <row r="171" spans="1:9" ht="14.45">
      <c r="A171" s="152">
        <v>167</v>
      </c>
      <c r="B171" s="153" cm="1">
        <f t="array" ref="B171">_xlfn.UNIQUE('1.B BASIL-resultatregnskap'!C169:C366)</f>
        <v>0</v>
      </c>
      <c r="C171" s="154" cm="1">
        <f t="array" ref="C171">_xlfn.UNIQUE('1.B BASIL-resultatregnskap'!B169:B366)</f>
        <v>0</v>
      </c>
      <c r="D171" s="154" t="str">
        <f>IFERROR(_xlfn.XLOOKUP($C171,factPensjon[Virksomhetsnr.],factPensjon[Forpliktelser]),"")</f>
        <v/>
      </c>
      <c r="E171" s="24"/>
      <c r="F171" s="155" t="str">
        <f>IFERROR(IF(E171="A",'0. Oppsett'!$C$23,IF(E171="B",'0. Oppsett'!$C$24,IF(E171="C",'0. Oppsett'!$C$25,""))),"")</f>
        <v/>
      </c>
      <c r="G171" s="156">
        <f>SUMIFS(BasilRadata[8E. Oppgi antall årsverk barnehagen har pensjonsforpliktelser for:],'1. BASIL-rådata'!$I$3:$I$500,'X. Satser pensjonstilskudd'!$C171,BasilRadata[År],'0. Oppsett'!$C$9)</f>
        <v>0</v>
      </c>
      <c r="H171" s="157"/>
      <c r="I171" s="157" t="str">
        <f>IF(OR(E171="",H171="",NOT(AND(ISNUMBER(F171),ISNUMBER(H171)))),"",H171*F171*(1+'0. Oppsett'!$C$11))</f>
        <v/>
      </c>
    </row>
    <row r="172" spans="1:9" ht="14.45">
      <c r="A172" s="152">
        <v>168</v>
      </c>
      <c r="B172" s="153" cm="1">
        <f t="array" ref="B172">_xlfn.UNIQUE('1.B BASIL-resultatregnskap'!C170:C367)</f>
        <v>0</v>
      </c>
      <c r="C172" s="154" cm="1">
        <f t="array" ref="C172">_xlfn.UNIQUE('1.B BASIL-resultatregnskap'!B170:B367)</f>
        <v>0</v>
      </c>
      <c r="D172" s="154" t="str">
        <f>IFERROR(_xlfn.XLOOKUP($C172,factPensjon[Virksomhetsnr.],factPensjon[Forpliktelser]),"")</f>
        <v/>
      </c>
      <c r="E172" s="24"/>
      <c r="F172" s="155" t="str">
        <f>IFERROR(IF(E172="A",'0. Oppsett'!$C$23,IF(E172="B",'0. Oppsett'!$C$24,IF(E172="C",'0. Oppsett'!$C$25,""))),"")</f>
        <v/>
      </c>
      <c r="G172" s="156">
        <f>SUMIFS(BasilRadata[8E. Oppgi antall årsverk barnehagen har pensjonsforpliktelser for:],'1. BASIL-rådata'!$I$3:$I$500,'X. Satser pensjonstilskudd'!$C172,BasilRadata[År],'0. Oppsett'!$C$9)</f>
        <v>0</v>
      </c>
      <c r="H172" s="157"/>
      <c r="I172" s="157" t="str">
        <f>IF(OR(E172="",H172="",NOT(AND(ISNUMBER(F172),ISNUMBER(H172)))),"",H172*F172*(1+'0. Oppsett'!$C$11))</f>
        <v/>
      </c>
    </row>
    <row r="173" spans="1:9" ht="14.45">
      <c r="A173" s="152">
        <v>169</v>
      </c>
      <c r="B173" s="153" cm="1">
        <f t="array" ref="B173">_xlfn.UNIQUE('1.B BASIL-resultatregnskap'!C171:C368)</f>
        <v>0</v>
      </c>
      <c r="C173" s="154" cm="1">
        <f t="array" ref="C173">_xlfn.UNIQUE('1.B BASIL-resultatregnskap'!B171:B368)</f>
        <v>0</v>
      </c>
      <c r="D173" s="154" t="str">
        <f>IFERROR(_xlfn.XLOOKUP($C173,factPensjon[Virksomhetsnr.],factPensjon[Forpliktelser]),"")</f>
        <v/>
      </c>
      <c r="E173" s="24"/>
      <c r="F173" s="155" t="str">
        <f>IFERROR(IF(E173="A",'0. Oppsett'!$C$23,IF(E173="B",'0. Oppsett'!$C$24,IF(E173="C",'0. Oppsett'!$C$25,""))),"")</f>
        <v/>
      </c>
      <c r="G173" s="156">
        <f>SUMIFS(BasilRadata[8E. Oppgi antall årsverk barnehagen har pensjonsforpliktelser for:],'1. BASIL-rådata'!$I$3:$I$500,'X. Satser pensjonstilskudd'!$C173,BasilRadata[År],'0. Oppsett'!$C$9)</f>
        <v>0</v>
      </c>
      <c r="H173" s="157"/>
      <c r="I173" s="157" t="str">
        <f>IF(OR(E173="",H173="",NOT(AND(ISNUMBER(F173),ISNUMBER(H173)))),"",H173*F173*(1+'0. Oppsett'!$C$11))</f>
        <v/>
      </c>
    </row>
    <row r="174" spans="1:9" ht="14.45">
      <c r="A174" s="152">
        <v>170</v>
      </c>
      <c r="B174" s="153" cm="1">
        <f t="array" ref="B174">_xlfn.UNIQUE('1.B BASIL-resultatregnskap'!C172:C369)</f>
        <v>0</v>
      </c>
      <c r="C174" s="154" cm="1">
        <f t="array" ref="C174">_xlfn.UNIQUE('1.B BASIL-resultatregnskap'!B172:B369)</f>
        <v>0</v>
      </c>
      <c r="D174" s="154" t="str">
        <f>IFERROR(_xlfn.XLOOKUP($C174,factPensjon[Virksomhetsnr.],factPensjon[Forpliktelser]),"")</f>
        <v/>
      </c>
      <c r="E174" s="24"/>
      <c r="F174" s="155" t="str">
        <f>IFERROR(IF(E174="A",'0. Oppsett'!$C$23,IF(E174="B",'0. Oppsett'!$C$24,IF(E174="C",'0. Oppsett'!$C$25,""))),"")</f>
        <v/>
      </c>
      <c r="G174" s="156">
        <f>SUMIFS(BasilRadata[8E. Oppgi antall årsverk barnehagen har pensjonsforpliktelser for:],'1. BASIL-rådata'!$I$3:$I$500,'X. Satser pensjonstilskudd'!$C174,BasilRadata[År],'0. Oppsett'!$C$9)</f>
        <v>0</v>
      </c>
      <c r="H174" s="157"/>
      <c r="I174" s="157" t="str">
        <f>IF(OR(E174="",H174="",NOT(AND(ISNUMBER(F174),ISNUMBER(H174)))),"",H174*F174*(1+'0. Oppsett'!$C$11))</f>
        <v/>
      </c>
    </row>
    <row r="175" spans="1:9" ht="14.45">
      <c r="A175" s="152">
        <v>171</v>
      </c>
      <c r="B175" s="153" cm="1">
        <f t="array" ref="B175">_xlfn.UNIQUE('1.B BASIL-resultatregnskap'!C173:C370)</f>
        <v>0</v>
      </c>
      <c r="C175" s="154" cm="1">
        <f t="array" ref="C175">_xlfn.UNIQUE('1.B BASIL-resultatregnskap'!B173:B370)</f>
        <v>0</v>
      </c>
      <c r="D175" s="154" t="str">
        <f>IFERROR(_xlfn.XLOOKUP($C175,factPensjon[Virksomhetsnr.],factPensjon[Forpliktelser]),"")</f>
        <v/>
      </c>
      <c r="E175" s="24"/>
      <c r="F175" s="155" t="str">
        <f>IFERROR(IF(E175="A",'0. Oppsett'!$C$23,IF(E175="B",'0. Oppsett'!$C$24,IF(E175="C",'0. Oppsett'!$C$25,""))),"")</f>
        <v/>
      </c>
      <c r="G175" s="156">
        <f>SUMIFS(BasilRadata[8E. Oppgi antall årsverk barnehagen har pensjonsforpliktelser for:],'1. BASIL-rådata'!$I$3:$I$500,'X. Satser pensjonstilskudd'!$C175,BasilRadata[År],'0. Oppsett'!$C$9)</f>
        <v>0</v>
      </c>
      <c r="H175" s="157"/>
      <c r="I175" s="157" t="str">
        <f>IF(OR(E175="",H175="",NOT(AND(ISNUMBER(F175),ISNUMBER(H175)))),"",H175*F175*(1+'0. Oppsett'!$C$11))</f>
        <v/>
      </c>
    </row>
    <row r="176" spans="1:9" ht="14.45">
      <c r="A176" s="152">
        <v>172</v>
      </c>
      <c r="B176" s="153" cm="1">
        <f t="array" ref="B176">_xlfn.UNIQUE('1.B BASIL-resultatregnskap'!C174:C371)</f>
        <v>0</v>
      </c>
      <c r="C176" s="154" cm="1">
        <f t="array" ref="C176">_xlfn.UNIQUE('1.B BASIL-resultatregnskap'!B174:B371)</f>
        <v>0</v>
      </c>
      <c r="D176" s="154" t="str">
        <f>IFERROR(_xlfn.XLOOKUP($C176,factPensjon[Virksomhetsnr.],factPensjon[Forpliktelser]),"")</f>
        <v/>
      </c>
      <c r="E176" s="24"/>
      <c r="F176" s="155" t="str">
        <f>IFERROR(IF(E176="A",'0. Oppsett'!$C$23,IF(E176="B",'0. Oppsett'!$C$24,IF(E176="C",'0. Oppsett'!$C$25,""))),"")</f>
        <v/>
      </c>
      <c r="G176" s="156">
        <f>SUMIFS(BasilRadata[8E. Oppgi antall årsverk barnehagen har pensjonsforpliktelser for:],'1. BASIL-rådata'!$I$3:$I$500,'X. Satser pensjonstilskudd'!$C176,BasilRadata[År],'0. Oppsett'!$C$9)</f>
        <v>0</v>
      </c>
      <c r="H176" s="157"/>
      <c r="I176" s="157" t="str">
        <f>IF(OR(E176="",H176="",NOT(AND(ISNUMBER(F176),ISNUMBER(H176)))),"",H176*F176*(1+'0. Oppsett'!$C$11))</f>
        <v/>
      </c>
    </row>
    <row r="177" spans="1:9" ht="14.45">
      <c r="A177" s="152">
        <v>173</v>
      </c>
      <c r="B177" s="153" cm="1">
        <f t="array" ref="B177">_xlfn.UNIQUE('1.B BASIL-resultatregnskap'!C175:C372)</f>
        <v>0</v>
      </c>
      <c r="C177" s="154" cm="1">
        <f t="array" ref="C177">_xlfn.UNIQUE('1.B BASIL-resultatregnskap'!B175:B372)</f>
        <v>0</v>
      </c>
      <c r="D177" s="154" t="str">
        <f>IFERROR(_xlfn.XLOOKUP($C177,factPensjon[Virksomhetsnr.],factPensjon[Forpliktelser]),"")</f>
        <v/>
      </c>
      <c r="E177" s="24"/>
      <c r="F177" s="155" t="str">
        <f>IFERROR(IF(E177="A",'0. Oppsett'!$C$23,IF(E177="B",'0. Oppsett'!$C$24,IF(E177="C",'0. Oppsett'!$C$25,""))),"")</f>
        <v/>
      </c>
      <c r="G177" s="156">
        <f>SUMIFS(BasilRadata[8E. Oppgi antall årsverk barnehagen har pensjonsforpliktelser for:],'1. BASIL-rådata'!$I$3:$I$500,'X. Satser pensjonstilskudd'!$C177,BasilRadata[År],'0. Oppsett'!$C$9)</f>
        <v>0</v>
      </c>
      <c r="H177" s="157"/>
      <c r="I177" s="157" t="str">
        <f>IF(OR(E177="",H177="",NOT(AND(ISNUMBER(F177),ISNUMBER(H177)))),"",H177*F177*(1+'0. Oppsett'!$C$11))</f>
        <v/>
      </c>
    </row>
    <row r="178" spans="1:9" ht="14.45">
      <c r="A178" s="152">
        <v>174</v>
      </c>
      <c r="B178" s="153" cm="1">
        <f t="array" ref="B178">_xlfn.UNIQUE('1.B BASIL-resultatregnskap'!C176:C373)</f>
        <v>0</v>
      </c>
      <c r="C178" s="154" cm="1">
        <f t="array" ref="C178">_xlfn.UNIQUE('1.B BASIL-resultatregnskap'!B176:B373)</f>
        <v>0</v>
      </c>
      <c r="D178" s="154" t="str">
        <f>IFERROR(_xlfn.XLOOKUP($C178,factPensjon[Virksomhetsnr.],factPensjon[Forpliktelser]),"")</f>
        <v/>
      </c>
      <c r="E178" s="24"/>
      <c r="F178" s="155" t="str">
        <f>IFERROR(IF(E178="A",'0. Oppsett'!$C$23,IF(E178="B",'0. Oppsett'!$C$24,IF(E178="C",'0. Oppsett'!$C$25,""))),"")</f>
        <v/>
      </c>
      <c r="G178" s="156">
        <f>SUMIFS(BasilRadata[8E. Oppgi antall årsverk barnehagen har pensjonsforpliktelser for:],'1. BASIL-rådata'!$I$3:$I$500,'X. Satser pensjonstilskudd'!$C178,BasilRadata[År],'0. Oppsett'!$C$9)</f>
        <v>0</v>
      </c>
      <c r="H178" s="157"/>
      <c r="I178" s="157" t="str">
        <f>IF(OR(E178="",H178="",NOT(AND(ISNUMBER(F178),ISNUMBER(H178)))),"",H178*F178*(1+'0. Oppsett'!$C$11))</f>
        <v/>
      </c>
    </row>
    <row r="179" spans="1:9" ht="14.45">
      <c r="A179" s="152">
        <v>175</v>
      </c>
      <c r="B179" s="153" cm="1">
        <f t="array" ref="B179">_xlfn.UNIQUE('1.B BASIL-resultatregnskap'!C177:C374)</f>
        <v>0</v>
      </c>
      <c r="C179" s="154" cm="1">
        <f t="array" ref="C179">_xlfn.UNIQUE('1.B BASIL-resultatregnskap'!B177:B374)</f>
        <v>0</v>
      </c>
      <c r="D179" s="154" t="str">
        <f>IFERROR(_xlfn.XLOOKUP($C179,factPensjon[Virksomhetsnr.],factPensjon[Forpliktelser]),"")</f>
        <v/>
      </c>
      <c r="E179" s="24"/>
      <c r="F179" s="155" t="str">
        <f>IFERROR(IF(E179="A",'0. Oppsett'!$C$23,IF(E179="B",'0. Oppsett'!$C$24,IF(E179="C",'0. Oppsett'!$C$25,""))),"")</f>
        <v/>
      </c>
      <c r="G179" s="156">
        <f>SUMIFS(BasilRadata[8E. Oppgi antall årsverk barnehagen har pensjonsforpliktelser for:],'1. BASIL-rådata'!$I$3:$I$500,'X. Satser pensjonstilskudd'!$C179,BasilRadata[År],'0. Oppsett'!$C$9)</f>
        <v>0</v>
      </c>
      <c r="H179" s="157"/>
      <c r="I179" s="157" t="str">
        <f>IF(OR(E179="",H179="",NOT(AND(ISNUMBER(F179),ISNUMBER(H179)))),"",H179*F179*(1+'0. Oppsett'!$C$11))</f>
        <v/>
      </c>
    </row>
    <row r="180" spans="1:9" ht="14.45">
      <c r="A180" s="152">
        <v>176</v>
      </c>
      <c r="B180" s="153" cm="1">
        <f t="array" ref="B180">_xlfn.UNIQUE('1.B BASIL-resultatregnskap'!C178:C375)</f>
        <v>0</v>
      </c>
      <c r="C180" s="154" cm="1">
        <f t="array" ref="C180">_xlfn.UNIQUE('1.B BASIL-resultatregnskap'!B178:B375)</f>
        <v>0</v>
      </c>
      <c r="D180" s="154" t="str">
        <f>IFERROR(_xlfn.XLOOKUP($C180,factPensjon[Virksomhetsnr.],factPensjon[Forpliktelser]),"")</f>
        <v/>
      </c>
      <c r="E180" s="24"/>
      <c r="F180" s="155" t="str">
        <f>IFERROR(IF(E180="A",'0. Oppsett'!$C$23,IF(E180="B",'0. Oppsett'!$C$24,IF(E180="C",'0. Oppsett'!$C$25,""))),"")</f>
        <v/>
      </c>
      <c r="G180" s="156">
        <f>SUMIFS(BasilRadata[8E. Oppgi antall årsverk barnehagen har pensjonsforpliktelser for:],'1. BASIL-rådata'!$I$3:$I$500,'X. Satser pensjonstilskudd'!$C180,BasilRadata[År],'0. Oppsett'!$C$9)</f>
        <v>0</v>
      </c>
      <c r="H180" s="157"/>
      <c r="I180" s="157" t="str">
        <f>IF(OR(E180="",H180="",NOT(AND(ISNUMBER(F180),ISNUMBER(H180)))),"",H180*F180*(1+'0. Oppsett'!$C$11))</f>
        <v/>
      </c>
    </row>
    <row r="181" spans="1:9" ht="14.45">
      <c r="A181" s="152">
        <v>177</v>
      </c>
      <c r="B181" s="153" cm="1">
        <f t="array" ref="B181">_xlfn.UNIQUE('1.B BASIL-resultatregnskap'!C179:C376)</f>
        <v>0</v>
      </c>
      <c r="C181" s="154" cm="1">
        <f t="array" ref="C181">_xlfn.UNIQUE('1.B BASIL-resultatregnskap'!B179:B376)</f>
        <v>0</v>
      </c>
      <c r="D181" s="154" t="str">
        <f>IFERROR(_xlfn.XLOOKUP($C181,factPensjon[Virksomhetsnr.],factPensjon[Forpliktelser]),"")</f>
        <v/>
      </c>
      <c r="E181" s="24"/>
      <c r="F181" s="155" t="str">
        <f>IFERROR(IF(E181="A",'0. Oppsett'!$C$23,IF(E181="B",'0. Oppsett'!$C$24,IF(E181="C",'0. Oppsett'!$C$25,""))),"")</f>
        <v/>
      </c>
      <c r="G181" s="156">
        <f>SUMIFS(BasilRadata[8E. Oppgi antall årsverk barnehagen har pensjonsforpliktelser for:],'1. BASIL-rådata'!$I$3:$I$500,'X. Satser pensjonstilskudd'!$C181,BasilRadata[År],'0. Oppsett'!$C$9)</f>
        <v>0</v>
      </c>
      <c r="H181" s="157"/>
      <c r="I181" s="157" t="str">
        <f>IF(OR(E181="",H181="",NOT(AND(ISNUMBER(F181),ISNUMBER(H181)))),"",H181*F181*(1+'0. Oppsett'!$C$11))</f>
        <v/>
      </c>
    </row>
    <row r="182" spans="1:9" ht="14.45">
      <c r="A182" s="152">
        <v>178</v>
      </c>
      <c r="B182" s="153" cm="1">
        <f t="array" ref="B182">_xlfn.UNIQUE('1.B BASIL-resultatregnskap'!C180:C377)</f>
        <v>0</v>
      </c>
      <c r="C182" s="154" cm="1">
        <f t="array" ref="C182">_xlfn.UNIQUE('1.B BASIL-resultatregnskap'!B180:B377)</f>
        <v>0</v>
      </c>
      <c r="D182" s="154" t="str">
        <f>IFERROR(_xlfn.XLOOKUP($C182,factPensjon[Virksomhetsnr.],factPensjon[Forpliktelser]),"")</f>
        <v/>
      </c>
      <c r="E182" s="24"/>
      <c r="F182" s="155" t="str">
        <f>IFERROR(IF(E182="A",'0. Oppsett'!$C$23,IF(E182="B",'0. Oppsett'!$C$24,IF(E182="C",'0. Oppsett'!$C$25,""))),"")</f>
        <v/>
      </c>
      <c r="G182" s="156">
        <f>SUMIFS(BasilRadata[8E. Oppgi antall årsverk barnehagen har pensjonsforpliktelser for:],'1. BASIL-rådata'!$I$3:$I$500,'X. Satser pensjonstilskudd'!$C182,BasilRadata[År],'0. Oppsett'!$C$9)</f>
        <v>0</v>
      </c>
      <c r="H182" s="157"/>
      <c r="I182" s="157" t="str">
        <f>IF(OR(E182="",H182="",NOT(AND(ISNUMBER(F182),ISNUMBER(H182)))),"",H182*F182*(1+'0. Oppsett'!$C$11))</f>
        <v/>
      </c>
    </row>
    <row r="183" spans="1:9" ht="14.45">
      <c r="A183" s="152">
        <v>179</v>
      </c>
      <c r="B183" s="153" cm="1">
        <f t="array" ref="B183">_xlfn.UNIQUE('1.B BASIL-resultatregnskap'!C181:C378)</f>
        <v>0</v>
      </c>
      <c r="C183" s="154" cm="1">
        <f t="array" ref="C183">_xlfn.UNIQUE('1.B BASIL-resultatregnskap'!B181:B378)</f>
        <v>0</v>
      </c>
      <c r="D183" s="154" t="str">
        <f>IFERROR(_xlfn.XLOOKUP($C183,factPensjon[Virksomhetsnr.],factPensjon[Forpliktelser]),"")</f>
        <v/>
      </c>
      <c r="E183" s="24"/>
      <c r="F183" s="155" t="str">
        <f>IFERROR(IF(E183="A",'0. Oppsett'!$C$23,IF(E183="B",'0. Oppsett'!$C$24,IF(E183="C",'0. Oppsett'!$C$25,""))),"")</f>
        <v/>
      </c>
      <c r="G183" s="156">
        <f>SUMIFS(BasilRadata[8E. Oppgi antall årsverk barnehagen har pensjonsforpliktelser for:],'1. BASIL-rådata'!$I$3:$I$500,'X. Satser pensjonstilskudd'!$C183,BasilRadata[År],'0. Oppsett'!$C$9)</f>
        <v>0</v>
      </c>
      <c r="H183" s="157"/>
      <c r="I183" s="157" t="str">
        <f>IF(OR(E183="",H183="",NOT(AND(ISNUMBER(F183),ISNUMBER(H183)))),"",H183*F183*(1+'0. Oppsett'!$C$11))</f>
        <v/>
      </c>
    </row>
    <row r="184" spans="1:9" ht="14.45">
      <c r="A184" s="152">
        <v>180</v>
      </c>
      <c r="B184" s="153" cm="1">
        <f t="array" ref="B184">_xlfn.UNIQUE('1.B BASIL-resultatregnskap'!C182:C379)</f>
        <v>0</v>
      </c>
      <c r="C184" s="154" cm="1">
        <f t="array" ref="C184">_xlfn.UNIQUE('1.B BASIL-resultatregnskap'!B182:B379)</f>
        <v>0</v>
      </c>
      <c r="D184" s="154" t="str">
        <f>IFERROR(_xlfn.XLOOKUP($C184,factPensjon[Virksomhetsnr.],factPensjon[Forpliktelser]),"")</f>
        <v/>
      </c>
      <c r="E184" s="24"/>
      <c r="F184" s="155" t="str">
        <f>IFERROR(IF(E184="A",'0. Oppsett'!$C$23,IF(E184="B",'0. Oppsett'!$C$24,IF(E184="C",'0. Oppsett'!$C$25,""))),"")</f>
        <v/>
      </c>
      <c r="G184" s="156">
        <f>SUMIFS(BasilRadata[8E. Oppgi antall årsverk barnehagen har pensjonsforpliktelser for:],'1. BASIL-rådata'!$I$3:$I$500,'X. Satser pensjonstilskudd'!$C184,BasilRadata[År],'0. Oppsett'!$C$9)</f>
        <v>0</v>
      </c>
      <c r="H184" s="157"/>
      <c r="I184" s="157" t="str">
        <f>IF(OR(E184="",H184="",NOT(AND(ISNUMBER(F184),ISNUMBER(H184)))),"",H184*F184*(1+'0. Oppsett'!$C$11))</f>
        <v/>
      </c>
    </row>
    <row r="185" spans="1:9" ht="14.45">
      <c r="A185" s="152">
        <v>181</v>
      </c>
      <c r="B185" s="153" cm="1">
        <f t="array" ref="B185">_xlfn.UNIQUE('1.B BASIL-resultatregnskap'!C183:C380)</f>
        <v>0</v>
      </c>
      <c r="C185" s="154" cm="1">
        <f t="array" ref="C185">_xlfn.UNIQUE('1.B BASIL-resultatregnskap'!B183:B380)</f>
        <v>0</v>
      </c>
      <c r="D185" s="154" t="str">
        <f>IFERROR(_xlfn.XLOOKUP($C185,factPensjon[Virksomhetsnr.],factPensjon[Forpliktelser]),"")</f>
        <v/>
      </c>
      <c r="E185" s="24"/>
      <c r="F185" s="155" t="str">
        <f>IFERROR(IF(E185="A",'0. Oppsett'!$C$23,IF(E185="B",'0. Oppsett'!$C$24,IF(E185="C",'0. Oppsett'!$C$25,""))),"")</f>
        <v/>
      </c>
      <c r="G185" s="156">
        <f>SUMIFS(BasilRadata[8E. Oppgi antall årsverk barnehagen har pensjonsforpliktelser for:],'1. BASIL-rådata'!$I$3:$I$500,'X. Satser pensjonstilskudd'!$C185,BasilRadata[År],'0. Oppsett'!$C$9)</f>
        <v>0</v>
      </c>
      <c r="H185" s="157"/>
      <c r="I185" s="157" t="str">
        <f>IF(OR(E185="",H185="",NOT(AND(ISNUMBER(F185),ISNUMBER(H185)))),"",H185*F185*(1+'0. Oppsett'!$C$11))</f>
        <v/>
      </c>
    </row>
    <row r="186" spans="1:9" ht="14.45">
      <c r="A186" s="152">
        <v>182</v>
      </c>
      <c r="B186" s="153" cm="1">
        <f t="array" ref="B186">_xlfn.UNIQUE('1.B BASIL-resultatregnskap'!C184:C381)</f>
        <v>0</v>
      </c>
      <c r="C186" s="154" cm="1">
        <f t="array" ref="C186">_xlfn.UNIQUE('1.B BASIL-resultatregnskap'!B184:B381)</f>
        <v>0</v>
      </c>
      <c r="D186" s="154" t="str">
        <f>IFERROR(_xlfn.XLOOKUP($C186,factPensjon[Virksomhetsnr.],factPensjon[Forpliktelser]),"")</f>
        <v/>
      </c>
      <c r="E186" s="24"/>
      <c r="F186" s="155" t="str">
        <f>IFERROR(IF(E186="A",'0. Oppsett'!$C$23,IF(E186="B",'0. Oppsett'!$C$24,IF(E186="C",'0. Oppsett'!$C$25,""))),"")</f>
        <v/>
      </c>
      <c r="G186" s="156">
        <f>SUMIFS(BasilRadata[8E. Oppgi antall årsverk barnehagen har pensjonsforpliktelser for:],'1. BASIL-rådata'!$I$3:$I$500,'X. Satser pensjonstilskudd'!$C186,BasilRadata[År],'0. Oppsett'!$C$9)</f>
        <v>0</v>
      </c>
      <c r="H186" s="157"/>
      <c r="I186" s="157" t="str">
        <f>IF(OR(E186="",H186="",NOT(AND(ISNUMBER(F186),ISNUMBER(H186)))),"",H186*F186*(1+'0. Oppsett'!$C$11))</f>
        <v/>
      </c>
    </row>
    <row r="187" spans="1:9" ht="14.45">
      <c r="A187" s="152">
        <v>183</v>
      </c>
      <c r="B187" s="153" cm="1">
        <f t="array" ref="B187">_xlfn.UNIQUE('1.B BASIL-resultatregnskap'!C185:C382)</f>
        <v>0</v>
      </c>
      <c r="C187" s="154" cm="1">
        <f t="array" ref="C187">_xlfn.UNIQUE('1.B BASIL-resultatregnskap'!B185:B382)</f>
        <v>0</v>
      </c>
      <c r="D187" s="154" t="str">
        <f>IFERROR(_xlfn.XLOOKUP($C187,factPensjon[Virksomhetsnr.],factPensjon[Forpliktelser]),"")</f>
        <v/>
      </c>
      <c r="E187" s="24"/>
      <c r="F187" s="155" t="str">
        <f>IFERROR(IF(E187="A",'0. Oppsett'!$C$23,IF(E187="B",'0. Oppsett'!$C$24,IF(E187="C",'0. Oppsett'!$C$25,""))),"")</f>
        <v/>
      </c>
      <c r="G187" s="156">
        <f>SUMIFS(BasilRadata[8E. Oppgi antall årsverk barnehagen har pensjonsforpliktelser for:],'1. BASIL-rådata'!$I$3:$I$500,'X. Satser pensjonstilskudd'!$C187,BasilRadata[År],'0. Oppsett'!$C$9)</f>
        <v>0</v>
      </c>
      <c r="H187" s="157"/>
      <c r="I187" s="157" t="str">
        <f>IF(OR(E187="",H187="",NOT(AND(ISNUMBER(F187),ISNUMBER(H187)))),"",H187*F187*(1+'0. Oppsett'!$C$11))</f>
        <v/>
      </c>
    </row>
    <row r="188" spans="1:9" ht="14.45">
      <c r="A188" s="152">
        <v>184</v>
      </c>
      <c r="B188" s="153" cm="1">
        <f t="array" ref="B188">_xlfn.UNIQUE('1.B BASIL-resultatregnskap'!C186:C383)</f>
        <v>0</v>
      </c>
      <c r="C188" s="154" cm="1">
        <f t="array" ref="C188">_xlfn.UNIQUE('1.B BASIL-resultatregnskap'!B186:B383)</f>
        <v>0</v>
      </c>
      <c r="D188" s="154" t="str">
        <f>IFERROR(_xlfn.XLOOKUP($C188,factPensjon[Virksomhetsnr.],factPensjon[Forpliktelser]),"")</f>
        <v/>
      </c>
      <c r="E188" s="24"/>
      <c r="F188" s="155" t="str">
        <f>IFERROR(IF(E188="A",'0. Oppsett'!$C$23,IF(E188="B",'0. Oppsett'!$C$24,IF(E188="C",'0. Oppsett'!$C$25,""))),"")</f>
        <v/>
      </c>
      <c r="G188" s="156">
        <f>SUMIFS(BasilRadata[8E. Oppgi antall årsverk barnehagen har pensjonsforpliktelser for:],'1. BASIL-rådata'!$I$3:$I$500,'X. Satser pensjonstilskudd'!$C188,BasilRadata[År],'0. Oppsett'!$C$9)</f>
        <v>0</v>
      </c>
      <c r="H188" s="157"/>
      <c r="I188" s="157" t="str">
        <f>IF(OR(E188="",H188="",NOT(AND(ISNUMBER(F188),ISNUMBER(H188)))),"",H188*F188*(1+'0. Oppsett'!$C$11))</f>
        <v/>
      </c>
    </row>
    <row r="189" spans="1:9" ht="14.45">
      <c r="A189" s="152">
        <v>185</v>
      </c>
      <c r="B189" s="153" cm="1">
        <f t="array" ref="B189">_xlfn.UNIQUE('1.B BASIL-resultatregnskap'!C187:C384)</f>
        <v>0</v>
      </c>
      <c r="C189" s="154" cm="1">
        <f t="array" ref="C189">_xlfn.UNIQUE('1.B BASIL-resultatregnskap'!B187:B384)</f>
        <v>0</v>
      </c>
      <c r="D189" s="154" t="str">
        <f>IFERROR(_xlfn.XLOOKUP($C189,factPensjon[Virksomhetsnr.],factPensjon[Forpliktelser]),"")</f>
        <v/>
      </c>
      <c r="E189" s="24"/>
      <c r="F189" s="155" t="str">
        <f>IFERROR(IF(E189="A",'0. Oppsett'!$C$23,IF(E189="B",'0. Oppsett'!$C$24,IF(E189="C",'0. Oppsett'!$C$25,""))),"")</f>
        <v/>
      </c>
      <c r="G189" s="156">
        <f>SUMIFS(BasilRadata[8E. Oppgi antall årsverk barnehagen har pensjonsforpliktelser for:],'1. BASIL-rådata'!$I$3:$I$500,'X. Satser pensjonstilskudd'!$C189,BasilRadata[År],'0. Oppsett'!$C$9)</f>
        <v>0</v>
      </c>
      <c r="H189" s="157"/>
      <c r="I189" s="157" t="str">
        <f>IF(OR(E189="",H189="",NOT(AND(ISNUMBER(F189),ISNUMBER(H189)))),"",H189*F189*(1+'0. Oppsett'!$C$11))</f>
        <v/>
      </c>
    </row>
    <row r="190" spans="1:9" ht="14.45">
      <c r="A190" s="152">
        <v>186</v>
      </c>
      <c r="B190" s="153" cm="1">
        <f t="array" ref="B190">_xlfn.UNIQUE('1.B BASIL-resultatregnskap'!C188:C385)</f>
        <v>0</v>
      </c>
      <c r="C190" s="154" cm="1">
        <f t="array" ref="C190">_xlfn.UNIQUE('1.B BASIL-resultatregnskap'!B188:B385)</f>
        <v>0</v>
      </c>
      <c r="D190" s="154" t="str">
        <f>IFERROR(_xlfn.XLOOKUP($C190,factPensjon[Virksomhetsnr.],factPensjon[Forpliktelser]),"")</f>
        <v/>
      </c>
      <c r="E190" s="24"/>
      <c r="F190" s="155" t="str">
        <f>IFERROR(IF(E190="A",'0. Oppsett'!$C$23,IF(E190="B",'0. Oppsett'!$C$24,IF(E190="C",'0. Oppsett'!$C$25,""))),"")</f>
        <v/>
      </c>
      <c r="G190" s="156">
        <f>SUMIFS(BasilRadata[8E. Oppgi antall årsverk barnehagen har pensjonsforpliktelser for:],'1. BASIL-rådata'!$I$3:$I$500,'X. Satser pensjonstilskudd'!$C190,BasilRadata[År],'0. Oppsett'!$C$9)</f>
        <v>0</v>
      </c>
      <c r="H190" s="157"/>
      <c r="I190" s="157" t="str">
        <f>IF(OR(E190="",H190="",NOT(AND(ISNUMBER(F190),ISNUMBER(H190)))),"",H190*F190*(1+'0. Oppsett'!$C$11))</f>
        <v/>
      </c>
    </row>
    <row r="191" spans="1:9" ht="14.45">
      <c r="A191" s="152">
        <v>187</v>
      </c>
      <c r="B191" s="153" cm="1">
        <f t="array" ref="B191">_xlfn.UNIQUE('1.B BASIL-resultatregnskap'!C189:C386)</f>
        <v>0</v>
      </c>
      <c r="C191" s="154" cm="1">
        <f t="array" ref="C191">_xlfn.UNIQUE('1.B BASIL-resultatregnskap'!B189:B386)</f>
        <v>0</v>
      </c>
      <c r="D191" s="154" t="str">
        <f>IFERROR(_xlfn.XLOOKUP($C191,factPensjon[Virksomhetsnr.],factPensjon[Forpliktelser]),"")</f>
        <v/>
      </c>
      <c r="E191" s="24"/>
      <c r="F191" s="155" t="str">
        <f>IFERROR(IF(E191="A",'0. Oppsett'!$C$23,IF(E191="B",'0. Oppsett'!$C$24,IF(E191="C",'0. Oppsett'!$C$25,""))),"")</f>
        <v/>
      </c>
      <c r="G191" s="156">
        <f>SUMIFS(BasilRadata[8E. Oppgi antall årsverk barnehagen har pensjonsforpliktelser for:],'1. BASIL-rådata'!$I$3:$I$500,'X. Satser pensjonstilskudd'!$C191,BasilRadata[År],'0. Oppsett'!$C$9)</f>
        <v>0</v>
      </c>
      <c r="H191" s="157"/>
      <c r="I191" s="157" t="str">
        <f>IF(OR(E191="",H191="",NOT(AND(ISNUMBER(F191),ISNUMBER(H191)))),"",H191*F191*(1+'0. Oppsett'!$C$11))</f>
        <v/>
      </c>
    </row>
    <row r="192" spans="1:9" ht="14.45">
      <c r="A192" s="152">
        <v>188</v>
      </c>
      <c r="B192" s="153" cm="1">
        <f t="array" ref="B192">_xlfn.UNIQUE('1.B BASIL-resultatregnskap'!C190:C387)</f>
        <v>0</v>
      </c>
      <c r="C192" s="154" cm="1">
        <f t="array" ref="C192">_xlfn.UNIQUE('1.B BASIL-resultatregnskap'!B190:B387)</f>
        <v>0</v>
      </c>
      <c r="D192" s="154" t="str">
        <f>IFERROR(_xlfn.XLOOKUP($C192,factPensjon[Virksomhetsnr.],factPensjon[Forpliktelser]),"")</f>
        <v/>
      </c>
      <c r="E192" s="24"/>
      <c r="F192" s="155" t="str">
        <f>IFERROR(IF(E192="A",'0. Oppsett'!$C$23,IF(E192="B",'0. Oppsett'!$C$24,IF(E192="C",'0. Oppsett'!$C$25,""))),"")</f>
        <v/>
      </c>
      <c r="G192" s="156">
        <f>SUMIFS(BasilRadata[8E. Oppgi antall årsverk barnehagen har pensjonsforpliktelser for:],'1. BASIL-rådata'!$I$3:$I$500,'X. Satser pensjonstilskudd'!$C192,BasilRadata[År],'0. Oppsett'!$C$9)</f>
        <v>0</v>
      </c>
      <c r="H192" s="157"/>
      <c r="I192" s="157" t="str">
        <f>IF(OR(E192="",H192="",NOT(AND(ISNUMBER(F192),ISNUMBER(H192)))),"",H192*F192*(1+'0. Oppsett'!$C$11))</f>
        <v/>
      </c>
    </row>
    <row r="193" spans="1:9" ht="14.45">
      <c r="A193" s="152">
        <v>189</v>
      </c>
      <c r="B193" s="153" cm="1">
        <f t="array" ref="B193">_xlfn.UNIQUE('1.B BASIL-resultatregnskap'!C191:C388)</f>
        <v>0</v>
      </c>
      <c r="C193" s="154" cm="1">
        <f t="array" ref="C193">_xlfn.UNIQUE('1.B BASIL-resultatregnskap'!B191:B388)</f>
        <v>0</v>
      </c>
      <c r="D193" s="154" t="str">
        <f>IFERROR(_xlfn.XLOOKUP($C193,factPensjon[Virksomhetsnr.],factPensjon[Forpliktelser]),"")</f>
        <v/>
      </c>
      <c r="E193" s="24"/>
      <c r="F193" s="155" t="str">
        <f>IFERROR(IF(E193="A",'0. Oppsett'!$C$23,IF(E193="B",'0. Oppsett'!$C$24,IF(E193="C",'0. Oppsett'!$C$25,""))),"")</f>
        <v/>
      </c>
      <c r="G193" s="156">
        <f>SUMIFS(BasilRadata[8E. Oppgi antall årsverk barnehagen har pensjonsforpliktelser for:],'1. BASIL-rådata'!$I$3:$I$500,'X. Satser pensjonstilskudd'!$C193,BasilRadata[År],'0. Oppsett'!$C$9)</f>
        <v>0</v>
      </c>
      <c r="H193" s="157"/>
      <c r="I193" s="157" t="str">
        <f>IF(OR(E193="",H193="",NOT(AND(ISNUMBER(F193),ISNUMBER(H193)))),"",H193*F193*(1+'0. Oppsett'!$C$11))</f>
        <v/>
      </c>
    </row>
    <row r="194" spans="1:9" ht="14.45">
      <c r="A194" s="152">
        <v>190</v>
      </c>
      <c r="B194" s="153" cm="1">
        <f t="array" ref="B194">_xlfn.UNIQUE('1.B BASIL-resultatregnskap'!C192:C389)</f>
        <v>0</v>
      </c>
      <c r="C194" s="154" cm="1">
        <f t="array" ref="C194">_xlfn.UNIQUE('1.B BASIL-resultatregnskap'!B192:B389)</f>
        <v>0</v>
      </c>
      <c r="D194" s="154" t="str">
        <f>IFERROR(_xlfn.XLOOKUP($C194,factPensjon[Virksomhetsnr.],factPensjon[Forpliktelser]),"")</f>
        <v/>
      </c>
      <c r="E194" s="24"/>
      <c r="F194" s="155" t="str">
        <f>IFERROR(IF(E194="A",'0. Oppsett'!$C$23,IF(E194="B",'0. Oppsett'!$C$24,IF(E194="C",'0. Oppsett'!$C$25,""))),"")</f>
        <v/>
      </c>
      <c r="G194" s="156">
        <f>SUMIFS(BasilRadata[8E. Oppgi antall årsverk barnehagen har pensjonsforpliktelser for:],'1. BASIL-rådata'!$I$3:$I$500,'X. Satser pensjonstilskudd'!$C194,BasilRadata[År],'0. Oppsett'!$C$9)</f>
        <v>0</v>
      </c>
      <c r="H194" s="157"/>
      <c r="I194" s="157" t="str">
        <f>IF(OR(E194="",H194="",NOT(AND(ISNUMBER(F194),ISNUMBER(H194)))),"",H194*F194*(1+'0. Oppsett'!$C$11))</f>
        <v/>
      </c>
    </row>
    <row r="195" spans="1:9" ht="14.45">
      <c r="A195" s="152">
        <v>191</v>
      </c>
      <c r="B195" s="153" cm="1">
        <f t="array" ref="B195">_xlfn.UNIQUE('1.B BASIL-resultatregnskap'!C193:C390)</f>
        <v>0</v>
      </c>
      <c r="C195" s="154" cm="1">
        <f t="array" ref="C195">_xlfn.UNIQUE('1.B BASIL-resultatregnskap'!B193:B390)</f>
        <v>0</v>
      </c>
      <c r="D195" s="154" t="str">
        <f>IFERROR(_xlfn.XLOOKUP($C195,factPensjon[Virksomhetsnr.],factPensjon[Forpliktelser]),"")</f>
        <v/>
      </c>
      <c r="E195" s="24"/>
      <c r="F195" s="155" t="str">
        <f>IFERROR(IF(E195="A",'0. Oppsett'!$C$23,IF(E195="B",'0. Oppsett'!$C$24,IF(E195="C",'0. Oppsett'!$C$25,""))),"")</f>
        <v/>
      </c>
      <c r="G195" s="156">
        <f>SUMIFS(BasilRadata[8E. Oppgi antall årsverk barnehagen har pensjonsforpliktelser for:],'1. BASIL-rådata'!$I$3:$I$500,'X. Satser pensjonstilskudd'!$C195,BasilRadata[År],'0. Oppsett'!$C$9)</f>
        <v>0</v>
      </c>
      <c r="H195" s="157"/>
      <c r="I195" s="157" t="str">
        <f>IF(OR(E195="",H195="",NOT(AND(ISNUMBER(F195),ISNUMBER(H195)))),"",H195*F195*(1+'0. Oppsett'!$C$11))</f>
        <v/>
      </c>
    </row>
    <row r="196" spans="1:9" ht="14.45">
      <c r="A196" s="152">
        <v>192</v>
      </c>
      <c r="B196" s="153" cm="1">
        <f t="array" ref="B196">_xlfn.UNIQUE('1.B BASIL-resultatregnskap'!C194:C391)</f>
        <v>0</v>
      </c>
      <c r="C196" s="154" cm="1">
        <f t="array" ref="C196">_xlfn.UNIQUE('1.B BASIL-resultatregnskap'!B194:B391)</f>
        <v>0</v>
      </c>
      <c r="D196" s="154" t="str">
        <f>IFERROR(_xlfn.XLOOKUP($C196,factPensjon[Virksomhetsnr.],factPensjon[Forpliktelser]),"")</f>
        <v/>
      </c>
      <c r="E196" s="24"/>
      <c r="F196" s="155" t="str">
        <f>IFERROR(IF(E196="A",'0. Oppsett'!$C$23,IF(E196="B",'0. Oppsett'!$C$24,IF(E196="C",'0. Oppsett'!$C$25,""))),"")</f>
        <v/>
      </c>
      <c r="G196" s="156">
        <f>SUMIFS(BasilRadata[8E. Oppgi antall årsverk barnehagen har pensjonsforpliktelser for:],'1. BASIL-rådata'!$I$3:$I$500,'X. Satser pensjonstilskudd'!$C196,BasilRadata[År],'0. Oppsett'!$C$9)</f>
        <v>0</v>
      </c>
      <c r="H196" s="157"/>
      <c r="I196" s="157" t="str">
        <f>IF(OR(E196="",H196="",NOT(AND(ISNUMBER(F196),ISNUMBER(H196)))),"",H196*F196*(1+'0. Oppsett'!$C$11))</f>
        <v/>
      </c>
    </row>
    <row r="197" spans="1:9" ht="14.45">
      <c r="A197" s="152">
        <v>193</v>
      </c>
      <c r="B197" s="153" cm="1">
        <f t="array" ref="B197">_xlfn.UNIQUE('1.B BASIL-resultatregnskap'!C195:C392)</f>
        <v>0</v>
      </c>
      <c r="C197" s="154" cm="1">
        <f t="array" ref="C197">_xlfn.UNIQUE('1.B BASIL-resultatregnskap'!B195:B392)</f>
        <v>0</v>
      </c>
      <c r="D197" s="154" t="str">
        <f>IFERROR(_xlfn.XLOOKUP($C197,factPensjon[Virksomhetsnr.],factPensjon[Forpliktelser]),"")</f>
        <v/>
      </c>
      <c r="E197" s="24"/>
      <c r="F197" s="155" t="str">
        <f>IFERROR(IF(E197="A",'0. Oppsett'!$C$23,IF(E197="B",'0. Oppsett'!$C$24,IF(E197="C",'0. Oppsett'!$C$25,""))),"")</f>
        <v/>
      </c>
      <c r="G197" s="156">
        <f>SUMIFS(BasilRadata[8E. Oppgi antall årsverk barnehagen har pensjonsforpliktelser for:],'1. BASIL-rådata'!$I$3:$I$500,'X. Satser pensjonstilskudd'!$C197,BasilRadata[År],'0. Oppsett'!$C$9)</f>
        <v>0</v>
      </c>
      <c r="H197" s="157"/>
      <c r="I197" s="157" t="str">
        <f>IF(OR(E197="",H197="",NOT(AND(ISNUMBER(F197),ISNUMBER(H197)))),"",H197*F197*(1+'0. Oppsett'!$C$11))</f>
        <v/>
      </c>
    </row>
    <row r="198" spans="1:9" ht="14.45">
      <c r="A198" s="152">
        <v>194</v>
      </c>
      <c r="B198" s="153" cm="1">
        <f t="array" ref="B198">_xlfn.UNIQUE('1.B BASIL-resultatregnskap'!C196:C393)</f>
        <v>0</v>
      </c>
      <c r="C198" s="154" cm="1">
        <f t="array" ref="C198">_xlfn.UNIQUE('1.B BASIL-resultatregnskap'!B196:B393)</f>
        <v>0</v>
      </c>
      <c r="D198" s="154" t="str">
        <f>IFERROR(_xlfn.XLOOKUP($C198,factPensjon[Virksomhetsnr.],factPensjon[Forpliktelser]),"")</f>
        <v/>
      </c>
      <c r="E198" s="24"/>
      <c r="F198" s="155" t="str">
        <f>IFERROR(IF(E198="A",'0. Oppsett'!$C$23,IF(E198="B",'0. Oppsett'!$C$24,IF(E198="C",'0. Oppsett'!$C$25,""))),"")</f>
        <v/>
      </c>
      <c r="G198" s="156">
        <f>SUMIFS(BasilRadata[8E. Oppgi antall årsverk barnehagen har pensjonsforpliktelser for:],'1. BASIL-rådata'!$I$3:$I$500,'X. Satser pensjonstilskudd'!$C198,BasilRadata[År],'0. Oppsett'!$C$9)</f>
        <v>0</v>
      </c>
      <c r="H198" s="157"/>
      <c r="I198" s="157" t="str">
        <f>IF(OR(E198="",H198="",NOT(AND(ISNUMBER(F198),ISNUMBER(H198)))),"",H198*F198*(1+'0. Oppsett'!$C$11))</f>
        <v/>
      </c>
    </row>
    <row r="199" spans="1:9" ht="14.45">
      <c r="A199" s="152">
        <v>195</v>
      </c>
      <c r="B199" s="153" cm="1">
        <f t="array" ref="B199">_xlfn.UNIQUE('1.B BASIL-resultatregnskap'!C197:C394)</f>
        <v>0</v>
      </c>
      <c r="C199" s="154" cm="1">
        <f t="array" ref="C199">_xlfn.UNIQUE('1.B BASIL-resultatregnskap'!B197:B394)</f>
        <v>0</v>
      </c>
      <c r="D199" s="154" t="str">
        <f>IFERROR(_xlfn.XLOOKUP($C199,factPensjon[Virksomhetsnr.],factPensjon[Forpliktelser]),"")</f>
        <v/>
      </c>
      <c r="E199" s="24"/>
      <c r="F199" s="155" t="str">
        <f>IFERROR(IF(E199="A",'0. Oppsett'!$C$23,IF(E199="B",'0. Oppsett'!$C$24,IF(E199="C",'0. Oppsett'!$C$25,""))),"")</f>
        <v/>
      </c>
      <c r="G199" s="156">
        <f>SUMIFS(BasilRadata[8E. Oppgi antall årsverk barnehagen har pensjonsforpliktelser for:],'1. BASIL-rådata'!$I$3:$I$500,'X. Satser pensjonstilskudd'!$C199,BasilRadata[År],'0. Oppsett'!$C$9)</f>
        <v>0</v>
      </c>
      <c r="H199" s="157"/>
      <c r="I199" s="157" t="str">
        <f>IF(OR(E199="",H199="",NOT(AND(ISNUMBER(F199),ISNUMBER(H199)))),"",H199*F199*(1+'0. Oppsett'!$C$11))</f>
        <v/>
      </c>
    </row>
    <row r="200" spans="1:9" ht="14.45">
      <c r="A200" s="152">
        <v>196</v>
      </c>
      <c r="B200" s="153" cm="1">
        <f t="array" ref="B200">_xlfn.UNIQUE('1.B BASIL-resultatregnskap'!C198:C395)</f>
        <v>0</v>
      </c>
      <c r="C200" s="154" cm="1">
        <f t="array" ref="C200">_xlfn.UNIQUE('1.B BASIL-resultatregnskap'!B198:B395)</f>
        <v>0</v>
      </c>
      <c r="D200" s="154" t="str">
        <f>IFERROR(_xlfn.XLOOKUP($C200,factPensjon[Virksomhetsnr.],factPensjon[Forpliktelser]),"")</f>
        <v/>
      </c>
      <c r="E200" s="24"/>
      <c r="F200" s="155" t="str">
        <f>IFERROR(IF(E200="A",'0. Oppsett'!$C$23,IF(E200="B",'0. Oppsett'!$C$24,IF(E200="C",'0. Oppsett'!$C$25,""))),"")</f>
        <v/>
      </c>
      <c r="G200" s="156">
        <f>SUMIFS(BasilRadata[8E. Oppgi antall årsverk barnehagen har pensjonsforpliktelser for:],'1. BASIL-rådata'!$I$3:$I$500,'X. Satser pensjonstilskudd'!$C200,BasilRadata[År],'0. Oppsett'!$C$9)</f>
        <v>0</v>
      </c>
      <c r="H200" s="157"/>
      <c r="I200" s="157" t="str">
        <f>IF(OR(E200="",H200="",NOT(AND(ISNUMBER(F200),ISNUMBER(H200)))),"",H200*F200*(1+'0. Oppsett'!$C$11))</f>
        <v/>
      </c>
    </row>
    <row r="201" spans="1:9" ht="14.45">
      <c r="A201" s="152">
        <v>197</v>
      </c>
      <c r="B201" s="153" cm="1">
        <f t="array" ref="B201">_xlfn.UNIQUE('1.B BASIL-resultatregnskap'!C199:C396)</f>
        <v>0</v>
      </c>
      <c r="C201" s="154" cm="1">
        <f t="array" ref="C201">_xlfn.UNIQUE('1.B BASIL-resultatregnskap'!B199:B396)</f>
        <v>0</v>
      </c>
      <c r="D201" s="154" t="str">
        <f>IFERROR(_xlfn.XLOOKUP($C201,factPensjon[Virksomhetsnr.],factPensjon[Forpliktelser]),"")</f>
        <v/>
      </c>
      <c r="E201" s="24"/>
      <c r="F201" s="155" t="str">
        <f>IFERROR(IF(E201="A",'0. Oppsett'!$C$23,IF(E201="B",'0. Oppsett'!$C$24,IF(E201="C",'0. Oppsett'!$C$25,""))),"")</f>
        <v/>
      </c>
      <c r="G201" s="156">
        <f>SUMIFS(BasilRadata[8E. Oppgi antall årsverk barnehagen har pensjonsforpliktelser for:],'1. BASIL-rådata'!$I$3:$I$500,'X. Satser pensjonstilskudd'!$C201,BasilRadata[År],'0. Oppsett'!$C$9)</f>
        <v>0</v>
      </c>
      <c r="H201" s="157"/>
      <c r="I201" s="157" t="str">
        <f>IF(OR(E201="",H201="",NOT(AND(ISNUMBER(F201),ISNUMBER(H201)))),"",H201*F201*(1+'0. Oppsett'!$C$11))</f>
        <v/>
      </c>
    </row>
    <row r="202" spans="1:9" ht="14.45">
      <c r="A202" s="152">
        <v>198</v>
      </c>
      <c r="B202" s="153" cm="1">
        <f t="array" ref="B202">_xlfn.UNIQUE('1.B BASIL-resultatregnskap'!C200:C397)</f>
        <v>0</v>
      </c>
      <c r="C202" s="154" cm="1">
        <f t="array" ref="C202">_xlfn.UNIQUE('1.B BASIL-resultatregnskap'!B200:B397)</f>
        <v>0</v>
      </c>
      <c r="D202" s="154" t="str">
        <f>IFERROR(_xlfn.XLOOKUP($C202,factPensjon[Virksomhetsnr.],factPensjon[Forpliktelser]),"")</f>
        <v/>
      </c>
      <c r="E202" s="24"/>
      <c r="F202" s="155" t="str">
        <f>IFERROR(IF(E202="A",'0. Oppsett'!$C$23,IF(E202="B",'0. Oppsett'!$C$24,IF(E202="C",'0. Oppsett'!$C$25,""))),"")</f>
        <v/>
      </c>
      <c r="G202" s="156">
        <f>SUMIFS(BasilRadata[8E. Oppgi antall årsverk barnehagen har pensjonsforpliktelser for:],'1. BASIL-rådata'!$I$3:$I$500,'X. Satser pensjonstilskudd'!$C202,BasilRadata[År],'0. Oppsett'!$C$9)</f>
        <v>0</v>
      </c>
      <c r="H202" s="157"/>
      <c r="I202" s="157" t="str">
        <f>IF(OR(E202="",H202="",NOT(AND(ISNUMBER(F202),ISNUMBER(H202)))),"",H202*F202*(1+'0. Oppsett'!$C$11))</f>
        <v/>
      </c>
    </row>
    <row r="203" spans="1:9" ht="14.45">
      <c r="A203" s="152">
        <v>199</v>
      </c>
      <c r="B203" s="153" cm="1">
        <f t="array" ref="B203">_xlfn.UNIQUE('1.B BASIL-resultatregnskap'!C201:C398)</f>
        <v>0</v>
      </c>
      <c r="C203" s="154" cm="1">
        <f t="array" ref="C203">_xlfn.UNIQUE('1.B BASIL-resultatregnskap'!B201:B398)</f>
        <v>0</v>
      </c>
      <c r="D203" s="154" t="str">
        <f>IFERROR(_xlfn.XLOOKUP($C203,factPensjon[Virksomhetsnr.],factPensjon[Forpliktelser]),"")</f>
        <v/>
      </c>
      <c r="E203" s="24"/>
      <c r="F203" s="155" t="str">
        <f>IFERROR(IF(E203="A",'0. Oppsett'!$C$23,IF(E203="B",'0. Oppsett'!$C$24,IF(E203="C",'0. Oppsett'!$C$25,""))),"")</f>
        <v/>
      </c>
      <c r="G203" s="156">
        <f>SUMIFS(BasilRadata[8E. Oppgi antall årsverk barnehagen har pensjonsforpliktelser for:],'1. BASIL-rådata'!$I$3:$I$500,'X. Satser pensjonstilskudd'!$C203,BasilRadata[År],'0. Oppsett'!$C$9)</f>
        <v>0</v>
      </c>
      <c r="H203" s="157"/>
      <c r="I203" s="157" t="str">
        <f>IF(OR(E203="",H203="",NOT(AND(ISNUMBER(F203),ISNUMBER(H203)))),"",H203*F203*(1+'0. Oppsett'!$C$11))</f>
        <v/>
      </c>
    </row>
    <row r="204" spans="1:9" ht="14.45">
      <c r="A204" s="152">
        <v>200</v>
      </c>
      <c r="B204" s="153" cm="1">
        <f t="array" ref="B204">_xlfn.UNIQUE('1.B BASIL-resultatregnskap'!C202:C399)</f>
        <v>0</v>
      </c>
      <c r="C204" s="154" cm="1">
        <f t="array" ref="C204">_xlfn.UNIQUE('1.B BASIL-resultatregnskap'!B202:B399)</f>
        <v>0</v>
      </c>
      <c r="D204" s="154" t="str">
        <f>IFERROR(_xlfn.XLOOKUP($C204,factPensjon[Virksomhetsnr.],factPensjon[Forpliktelser]),"")</f>
        <v/>
      </c>
      <c r="E204" s="24"/>
      <c r="F204" s="155" t="str">
        <f>IFERROR(IF(E204="A",'0. Oppsett'!$C$23,IF(E204="B",'0. Oppsett'!$C$24,IF(E204="C",'0. Oppsett'!$C$25,""))),"")</f>
        <v/>
      </c>
      <c r="G204" s="156">
        <f>SUMIFS(BasilRadata[8E. Oppgi antall årsverk barnehagen har pensjonsforpliktelser for:],'1. BASIL-rådata'!$I$3:$I$500,'X. Satser pensjonstilskudd'!$C204,BasilRadata[År],'0. Oppsett'!$C$9)</f>
        <v>0</v>
      </c>
      <c r="H204" s="157"/>
      <c r="I204" s="157" t="str">
        <f>IF(OR(E204="",H204="",NOT(AND(ISNUMBER(F204),ISNUMBER(H204)))),"",H204*F204*(1+'0. Oppsett'!$C$11))</f>
        <v/>
      </c>
    </row>
    <row r="205" spans="1:9" ht="14.45">
      <c r="A205" s="152">
        <v>201</v>
      </c>
      <c r="B205" s="153" cm="1">
        <f t="array" ref="B205">_xlfn.UNIQUE('1.B BASIL-resultatregnskap'!C203:C400)</f>
        <v>0</v>
      </c>
      <c r="C205" s="154" cm="1">
        <f t="array" ref="C205">_xlfn.UNIQUE('1.B BASIL-resultatregnskap'!B203:B400)</f>
        <v>0</v>
      </c>
      <c r="D205" s="154" t="str">
        <f>IFERROR(_xlfn.XLOOKUP($C205,factPensjon[Virksomhetsnr.],factPensjon[Forpliktelser]),"")</f>
        <v/>
      </c>
      <c r="E205" s="24"/>
      <c r="F205" s="155" t="str">
        <f>IFERROR(IF(E205="A",'0. Oppsett'!$C$23,IF(E205="B",'0. Oppsett'!$C$24,IF(E205="C",'0. Oppsett'!$C$25,""))),"")</f>
        <v/>
      </c>
      <c r="G205" s="156">
        <f>SUMIFS(BasilRadata[8E. Oppgi antall årsverk barnehagen har pensjonsforpliktelser for:],'1. BASIL-rådata'!$I$3:$I$500,'X. Satser pensjonstilskudd'!$C205,BasilRadata[År],'0. Oppsett'!$C$9)</f>
        <v>0</v>
      </c>
      <c r="H205" s="157"/>
      <c r="I205" s="157" t="str">
        <f>IF(OR(E205="",H205="",NOT(AND(ISNUMBER(F205),ISNUMBER(H205)))),"",H205*F205*(1+'0. Oppsett'!$C$11))</f>
        <v/>
      </c>
    </row>
    <row r="206" spans="1:9" ht="14.45">
      <c r="A206" s="152">
        <v>202</v>
      </c>
      <c r="B206" s="153" cm="1">
        <f t="array" ref="B206">_xlfn.UNIQUE('1.B BASIL-resultatregnskap'!C204:C401)</f>
        <v>0</v>
      </c>
      <c r="C206" s="154" cm="1">
        <f t="array" ref="C206">_xlfn.UNIQUE('1.B BASIL-resultatregnskap'!B204:B401)</f>
        <v>0</v>
      </c>
      <c r="D206" s="154" t="str">
        <f>IFERROR(_xlfn.XLOOKUP($C206,factPensjon[Virksomhetsnr.],factPensjon[Forpliktelser]),"")</f>
        <v/>
      </c>
      <c r="E206" s="24"/>
      <c r="F206" s="155" t="str">
        <f>IFERROR(IF(E206="A",'0. Oppsett'!$C$23,IF(E206="B",'0. Oppsett'!$C$24,IF(E206="C",'0. Oppsett'!$C$25,""))),"")</f>
        <v/>
      </c>
      <c r="G206" s="156">
        <f>SUMIFS(BasilRadata[8E. Oppgi antall årsverk barnehagen har pensjonsforpliktelser for:],'1. BASIL-rådata'!$I$3:$I$500,'X. Satser pensjonstilskudd'!$C206,BasilRadata[År],'0. Oppsett'!$C$9)</f>
        <v>0</v>
      </c>
      <c r="H206" s="157"/>
      <c r="I206" s="157" t="str">
        <f>IF(OR(E206="",H206="",NOT(AND(ISNUMBER(F206),ISNUMBER(H206)))),"",H206*F206*(1+'0. Oppsett'!$C$11))</f>
        <v/>
      </c>
    </row>
    <row r="207" spans="1:9" ht="14.45">
      <c r="A207" s="152">
        <v>203</v>
      </c>
      <c r="B207" s="153" cm="1">
        <f t="array" ref="B207">_xlfn.UNIQUE('1.B BASIL-resultatregnskap'!C205:C402)</f>
        <v>0</v>
      </c>
      <c r="C207" s="154" cm="1">
        <f t="array" ref="C207">_xlfn.UNIQUE('1.B BASIL-resultatregnskap'!B205:B402)</f>
        <v>0</v>
      </c>
      <c r="D207" s="154" t="str">
        <f>IFERROR(_xlfn.XLOOKUP($C207,factPensjon[Virksomhetsnr.],factPensjon[Forpliktelser]),"")</f>
        <v/>
      </c>
      <c r="E207" s="24"/>
      <c r="F207" s="155" t="str">
        <f>IFERROR(IF(E207="A",'0. Oppsett'!$C$23,IF(E207="B",'0. Oppsett'!$C$24,IF(E207="C",'0. Oppsett'!$C$25,""))),"")</f>
        <v/>
      </c>
      <c r="G207" s="156">
        <f>SUMIFS(BasilRadata[8E. Oppgi antall årsverk barnehagen har pensjonsforpliktelser for:],'1. BASIL-rådata'!$I$3:$I$500,'X. Satser pensjonstilskudd'!$C207,BasilRadata[År],'0. Oppsett'!$C$9)</f>
        <v>0</v>
      </c>
      <c r="H207" s="157"/>
      <c r="I207" s="157" t="str">
        <f>IF(OR(E207="",H207="",NOT(AND(ISNUMBER(F207),ISNUMBER(H207)))),"",H207*F207*(1+'0. Oppsett'!$C$11))</f>
        <v/>
      </c>
    </row>
    <row r="208" spans="1:9" ht="14.45">
      <c r="A208" s="152">
        <v>204</v>
      </c>
      <c r="B208" s="153" cm="1">
        <f t="array" ref="B208">_xlfn.UNIQUE('1.B BASIL-resultatregnskap'!C206:C403)</f>
        <v>0</v>
      </c>
      <c r="C208" s="154" cm="1">
        <f t="array" ref="C208">_xlfn.UNIQUE('1.B BASIL-resultatregnskap'!B206:B403)</f>
        <v>0</v>
      </c>
      <c r="D208" s="154" t="str">
        <f>IFERROR(_xlfn.XLOOKUP($C208,factPensjon[Virksomhetsnr.],factPensjon[Forpliktelser]),"")</f>
        <v/>
      </c>
      <c r="E208" s="24"/>
      <c r="F208" s="155" t="str">
        <f>IFERROR(IF(E208="A",'0. Oppsett'!$C$23,IF(E208="B",'0. Oppsett'!$C$24,IF(E208="C",'0. Oppsett'!$C$25,""))),"")</f>
        <v/>
      </c>
      <c r="G208" s="156">
        <f>SUMIFS(BasilRadata[8E. Oppgi antall årsverk barnehagen har pensjonsforpliktelser for:],'1. BASIL-rådata'!$I$3:$I$500,'X. Satser pensjonstilskudd'!$C208,BasilRadata[År],'0. Oppsett'!$C$9)</f>
        <v>0</v>
      </c>
      <c r="H208" s="157"/>
      <c r="I208" s="157" t="str">
        <f>IF(OR(E208="",H208="",NOT(AND(ISNUMBER(F208),ISNUMBER(H208)))),"",H208*F208*(1+'0. Oppsett'!$C$11))</f>
        <v/>
      </c>
    </row>
    <row r="209" spans="1:9" ht="14.45">
      <c r="A209" s="152">
        <v>205</v>
      </c>
      <c r="B209" s="153" cm="1">
        <f t="array" ref="B209">_xlfn.UNIQUE('1.B BASIL-resultatregnskap'!C207:C404)</f>
        <v>0</v>
      </c>
      <c r="C209" s="154" cm="1">
        <f t="array" ref="C209">_xlfn.UNIQUE('1.B BASIL-resultatregnskap'!B207:B404)</f>
        <v>0</v>
      </c>
      <c r="D209" s="154" t="str">
        <f>IFERROR(_xlfn.XLOOKUP($C209,factPensjon[Virksomhetsnr.],factPensjon[Forpliktelser]),"")</f>
        <v/>
      </c>
      <c r="E209" s="24"/>
      <c r="F209" s="155" t="str">
        <f>IFERROR(IF(E209="A",'0. Oppsett'!$C$23,IF(E209="B",'0. Oppsett'!$C$24,IF(E209="C",'0. Oppsett'!$C$25,""))),"")</f>
        <v/>
      </c>
      <c r="G209" s="156">
        <f>SUMIFS(BasilRadata[8E. Oppgi antall årsverk barnehagen har pensjonsforpliktelser for:],'1. BASIL-rådata'!$I$3:$I$500,'X. Satser pensjonstilskudd'!$C209,BasilRadata[År],'0. Oppsett'!$C$9)</f>
        <v>0</v>
      </c>
      <c r="H209" s="157"/>
      <c r="I209" s="157" t="str">
        <f>IF(OR(E209="",H209="",NOT(AND(ISNUMBER(F209),ISNUMBER(H209)))),"",H209*F209*(1+'0. Oppsett'!$C$11))</f>
        <v/>
      </c>
    </row>
    <row r="210" spans="1:9" ht="14.45">
      <c r="A210" s="152">
        <v>206</v>
      </c>
      <c r="B210" s="153" cm="1">
        <f t="array" ref="B210">_xlfn.UNIQUE('1.B BASIL-resultatregnskap'!C208:C405)</f>
        <v>0</v>
      </c>
      <c r="C210" s="154" cm="1">
        <f t="array" ref="C210">_xlfn.UNIQUE('1.B BASIL-resultatregnskap'!B208:B405)</f>
        <v>0</v>
      </c>
      <c r="D210" s="154" t="str">
        <f>IFERROR(_xlfn.XLOOKUP($C210,factPensjon[Virksomhetsnr.],factPensjon[Forpliktelser]),"")</f>
        <v/>
      </c>
      <c r="E210" s="24"/>
      <c r="F210" s="155" t="str">
        <f>IFERROR(IF(E210="A",'0. Oppsett'!$C$23,IF(E210="B",'0. Oppsett'!$C$24,IF(E210="C",'0. Oppsett'!$C$25,""))),"")</f>
        <v/>
      </c>
      <c r="G210" s="156">
        <f>SUMIFS(BasilRadata[8E. Oppgi antall årsverk barnehagen har pensjonsforpliktelser for:],'1. BASIL-rådata'!$I$3:$I$500,'X. Satser pensjonstilskudd'!$C210,BasilRadata[År],'0. Oppsett'!$C$9)</f>
        <v>0</v>
      </c>
      <c r="H210" s="157"/>
      <c r="I210" s="157" t="str">
        <f>IF(OR(E210="",H210="",NOT(AND(ISNUMBER(F210),ISNUMBER(H210)))),"",H210*F210*(1+'0. Oppsett'!$C$11))</f>
        <v/>
      </c>
    </row>
    <row r="211" spans="1:9" ht="14.45">
      <c r="A211" s="152">
        <v>207</v>
      </c>
      <c r="B211" s="153" cm="1">
        <f t="array" ref="B211">_xlfn.UNIQUE('1.B BASIL-resultatregnskap'!C209:C406)</f>
        <v>0</v>
      </c>
      <c r="C211" s="154" cm="1">
        <f t="array" ref="C211">_xlfn.UNIQUE('1.B BASIL-resultatregnskap'!B209:B406)</f>
        <v>0</v>
      </c>
      <c r="D211" s="154" t="str">
        <f>IFERROR(_xlfn.XLOOKUP($C211,factPensjon[Virksomhetsnr.],factPensjon[Forpliktelser]),"")</f>
        <v/>
      </c>
      <c r="E211" s="24"/>
      <c r="F211" s="155" t="str">
        <f>IFERROR(IF(E211="A",'0. Oppsett'!$C$23,IF(E211="B",'0. Oppsett'!$C$24,IF(E211="C",'0. Oppsett'!$C$25,""))),"")</f>
        <v/>
      </c>
      <c r="G211" s="156">
        <f>SUMIFS(BasilRadata[8E. Oppgi antall årsverk barnehagen har pensjonsforpliktelser for:],'1. BASIL-rådata'!$I$3:$I$500,'X. Satser pensjonstilskudd'!$C211,BasilRadata[År],'0. Oppsett'!$C$9)</f>
        <v>0</v>
      </c>
      <c r="H211" s="157"/>
      <c r="I211" s="157" t="str">
        <f>IF(OR(E211="",H211="",NOT(AND(ISNUMBER(F211),ISNUMBER(H211)))),"",H211*F211*(1+'0. Oppsett'!$C$11))</f>
        <v/>
      </c>
    </row>
    <row r="212" spans="1:9" ht="14.45">
      <c r="A212" s="152">
        <v>208</v>
      </c>
      <c r="B212" s="153" cm="1">
        <f t="array" ref="B212">_xlfn.UNIQUE('1.B BASIL-resultatregnskap'!C210:C407)</f>
        <v>0</v>
      </c>
      <c r="C212" s="154" cm="1">
        <f t="array" ref="C212">_xlfn.UNIQUE('1.B BASIL-resultatregnskap'!B210:B407)</f>
        <v>0</v>
      </c>
      <c r="D212" s="154" t="str">
        <f>IFERROR(_xlfn.XLOOKUP($C212,factPensjon[Virksomhetsnr.],factPensjon[Forpliktelser]),"")</f>
        <v/>
      </c>
      <c r="E212" s="24"/>
      <c r="F212" s="155" t="str">
        <f>IFERROR(IF(E212="A",'0. Oppsett'!$C$23,IF(E212="B",'0. Oppsett'!$C$24,IF(E212="C",'0. Oppsett'!$C$25,""))),"")</f>
        <v/>
      </c>
      <c r="G212" s="156">
        <f>SUMIFS(BasilRadata[8E. Oppgi antall årsverk barnehagen har pensjonsforpliktelser for:],'1. BASIL-rådata'!$I$3:$I$500,'X. Satser pensjonstilskudd'!$C212,BasilRadata[År],'0. Oppsett'!$C$9)</f>
        <v>0</v>
      </c>
      <c r="H212" s="157"/>
      <c r="I212" s="157" t="str">
        <f>IF(OR(E212="",H212="",NOT(AND(ISNUMBER(F212),ISNUMBER(H212)))),"",H212*F212*(1+'0. Oppsett'!$C$11))</f>
        <v/>
      </c>
    </row>
    <row r="213" spans="1:9" ht="14.45">
      <c r="A213" s="152">
        <v>209</v>
      </c>
      <c r="B213" s="153" cm="1">
        <f t="array" ref="B213">_xlfn.UNIQUE('1.B BASIL-resultatregnskap'!C211:C408)</f>
        <v>0</v>
      </c>
      <c r="C213" s="154" cm="1">
        <f t="array" ref="C213">_xlfn.UNIQUE('1.B BASIL-resultatregnskap'!B211:B408)</f>
        <v>0</v>
      </c>
      <c r="D213" s="154" t="str">
        <f>IFERROR(_xlfn.XLOOKUP($C213,factPensjon[Virksomhetsnr.],factPensjon[Forpliktelser]),"")</f>
        <v/>
      </c>
      <c r="E213" s="24"/>
      <c r="F213" s="155" t="str">
        <f>IFERROR(IF(E213="A",'0. Oppsett'!$C$23,IF(E213="B",'0. Oppsett'!$C$24,IF(E213="C",'0. Oppsett'!$C$25,""))),"")</f>
        <v/>
      </c>
      <c r="G213" s="156">
        <f>SUMIFS(BasilRadata[8E. Oppgi antall årsverk barnehagen har pensjonsforpliktelser for:],'1. BASIL-rådata'!$I$3:$I$500,'X. Satser pensjonstilskudd'!$C213,BasilRadata[År],'0. Oppsett'!$C$9)</f>
        <v>0</v>
      </c>
      <c r="H213" s="157"/>
      <c r="I213" s="157" t="str">
        <f>IF(OR(E213="",H213="",NOT(AND(ISNUMBER(F213),ISNUMBER(H213)))),"",H213*F213*(1+'0. Oppsett'!$C$11))</f>
        <v/>
      </c>
    </row>
    <row r="214" spans="1:9" ht="14.45">
      <c r="A214" s="152">
        <v>210</v>
      </c>
      <c r="B214" s="153" cm="1">
        <f t="array" ref="B214">_xlfn.UNIQUE('1.B BASIL-resultatregnskap'!C212:C409)</f>
        <v>0</v>
      </c>
      <c r="C214" s="154" cm="1">
        <f t="array" ref="C214">_xlfn.UNIQUE('1.B BASIL-resultatregnskap'!B212:B409)</f>
        <v>0</v>
      </c>
      <c r="D214" s="154" t="str">
        <f>IFERROR(_xlfn.XLOOKUP($C214,factPensjon[Virksomhetsnr.],factPensjon[Forpliktelser]),"")</f>
        <v/>
      </c>
      <c r="E214" s="24"/>
      <c r="F214" s="155" t="str">
        <f>IFERROR(IF(E214="A",'0. Oppsett'!$C$23,IF(E214="B",'0. Oppsett'!$C$24,IF(E214="C",'0. Oppsett'!$C$25,""))),"")</f>
        <v/>
      </c>
      <c r="G214" s="156">
        <f>SUMIFS(BasilRadata[8E. Oppgi antall årsverk barnehagen har pensjonsforpliktelser for:],'1. BASIL-rådata'!$I$3:$I$500,'X. Satser pensjonstilskudd'!$C214,BasilRadata[År],'0. Oppsett'!$C$9)</f>
        <v>0</v>
      </c>
      <c r="H214" s="157"/>
      <c r="I214" s="157" t="str">
        <f>IF(OR(E214="",H214="",NOT(AND(ISNUMBER(F214),ISNUMBER(H214)))),"",H214*F214*(1+'0. Oppsett'!$C$11))</f>
        <v/>
      </c>
    </row>
    <row r="215" spans="1:9" ht="14.45">
      <c r="A215" s="152">
        <v>211</v>
      </c>
      <c r="B215" s="153" cm="1">
        <f t="array" ref="B215">_xlfn.UNIQUE('1.B BASIL-resultatregnskap'!C213:C410)</f>
        <v>0</v>
      </c>
      <c r="C215" s="154" cm="1">
        <f t="array" ref="C215">_xlfn.UNIQUE('1.B BASIL-resultatregnskap'!B213:B410)</f>
        <v>0</v>
      </c>
      <c r="D215" s="154" t="str">
        <f>IFERROR(_xlfn.XLOOKUP($C215,factPensjon[Virksomhetsnr.],factPensjon[Forpliktelser]),"")</f>
        <v/>
      </c>
      <c r="E215" s="24"/>
      <c r="F215" s="155" t="str">
        <f>IFERROR(IF(E215="A",'0. Oppsett'!$C$23,IF(E215="B",'0. Oppsett'!$C$24,IF(E215="C",'0. Oppsett'!$C$25,""))),"")</f>
        <v/>
      </c>
      <c r="G215" s="156">
        <f>SUMIFS(BasilRadata[8E. Oppgi antall årsverk barnehagen har pensjonsforpliktelser for:],'1. BASIL-rådata'!$I$3:$I$500,'X. Satser pensjonstilskudd'!$C215,BasilRadata[År],'0. Oppsett'!$C$9)</f>
        <v>0</v>
      </c>
      <c r="H215" s="157"/>
      <c r="I215" s="157" t="str">
        <f>IF(OR(E215="",H215="",NOT(AND(ISNUMBER(F215),ISNUMBER(H215)))),"",H215*F215*(1+'0. Oppsett'!$C$11))</f>
        <v/>
      </c>
    </row>
    <row r="216" spans="1:9" ht="14.45">
      <c r="A216" s="152">
        <v>212</v>
      </c>
      <c r="B216" s="153" cm="1">
        <f t="array" ref="B216">_xlfn.UNIQUE('1.B BASIL-resultatregnskap'!C214:C411)</f>
        <v>0</v>
      </c>
      <c r="C216" s="154" cm="1">
        <f t="array" ref="C216">_xlfn.UNIQUE('1.B BASIL-resultatregnskap'!B214:B411)</f>
        <v>0</v>
      </c>
      <c r="D216" s="154" t="str">
        <f>IFERROR(_xlfn.XLOOKUP($C216,factPensjon[Virksomhetsnr.],factPensjon[Forpliktelser]),"")</f>
        <v/>
      </c>
      <c r="E216" s="24"/>
      <c r="F216" s="155" t="str">
        <f>IFERROR(IF(E216="A",'0. Oppsett'!$C$23,IF(E216="B",'0. Oppsett'!$C$24,IF(E216="C",'0. Oppsett'!$C$25,""))),"")</f>
        <v/>
      </c>
      <c r="G216" s="156">
        <f>SUMIFS(BasilRadata[8E. Oppgi antall årsverk barnehagen har pensjonsforpliktelser for:],'1. BASIL-rådata'!$I$3:$I$500,'X. Satser pensjonstilskudd'!$C216,BasilRadata[År],'0. Oppsett'!$C$9)</f>
        <v>0</v>
      </c>
      <c r="H216" s="157"/>
      <c r="I216" s="157" t="str">
        <f>IF(OR(E216="",H216="",NOT(AND(ISNUMBER(F216),ISNUMBER(H216)))),"",H216*F216*(1+'0. Oppsett'!$C$11))</f>
        <v/>
      </c>
    </row>
    <row r="217" spans="1:9" ht="14.45">
      <c r="A217" s="152">
        <v>213</v>
      </c>
      <c r="B217" s="153" cm="1">
        <f t="array" ref="B217">_xlfn.UNIQUE('1.B BASIL-resultatregnskap'!C215:C412)</f>
        <v>0</v>
      </c>
      <c r="C217" s="154" cm="1">
        <f t="array" ref="C217">_xlfn.UNIQUE('1.B BASIL-resultatregnskap'!B215:B412)</f>
        <v>0</v>
      </c>
      <c r="D217" s="154" t="str">
        <f>IFERROR(_xlfn.XLOOKUP($C217,factPensjon[Virksomhetsnr.],factPensjon[Forpliktelser]),"")</f>
        <v/>
      </c>
      <c r="E217" s="24"/>
      <c r="F217" s="155" t="str">
        <f>IFERROR(IF(E217="A",'0. Oppsett'!$C$23,IF(E217="B",'0. Oppsett'!$C$24,IF(E217="C",'0. Oppsett'!$C$25,""))),"")</f>
        <v/>
      </c>
      <c r="G217" s="156">
        <f>SUMIFS(BasilRadata[8E. Oppgi antall årsverk barnehagen har pensjonsforpliktelser for:],'1. BASIL-rådata'!$I$3:$I$500,'X. Satser pensjonstilskudd'!$C217,BasilRadata[År],'0. Oppsett'!$C$9)</f>
        <v>0</v>
      </c>
      <c r="H217" s="157"/>
      <c r="I217" s="157" t="str">
        <f>IF(OR(E217="",H217="",NOT(AND(ISNUMBER(F217),ISNUMBER(H217)))),"",H217*F217*(1+'0. Oppsett'!$C$11))</f>
        <v/>
      </c>
    </row>
    <row r="218" spans="1:9" ht="14.45">
      <c r="A218" s="152">
        <v>214</v>
      </c>
      <c r="B218" s="153" cm="1">
        <f t="array" ref="B218">_xlfn.UNIQUE('1.B BASIL-resultatregnskap'!C216:C413)</f>
        <v>0</v>
      </c>
      <c r="C218" s="154" cm="1">
        <f t="array" ref="C218">_xlfn.UNIQUE('1.B BASIL-resultatregnskap'!B216:B413)</f>
        <v>0</v>
      </c>
      <c r="D218" s="154" t="str">
        <f>IFERROR(_xlfn.XLOOKUP($C218,factPensjon[Virksomhetsnr.],factPensjon[Forpliktelser]),"")</f>
        <v/>
      </c>
      <c r="E218" s="24"/>
      <c r="F218" s="155" t="str">
        <f>IFERROR(IF(E218="A",'0. Oppsett'!$C$23,IF(E218="B",'0. Oppsett'!$C$24,IF(E218="C",'0. Oppsett'!$C$25,""))),"")</f>
        <v/>
      </c>
      <c r="G218" s="156">
        <f>SUMIFS(BasilRadata[8E. Oppgi antall årsverk barnehagen har pensjonsforpliktelser for:],'1. BASIL-rådata'!$I$3:$I$500,'X. Satser pensjonstilskudd'!$C218,BasilRadata[År],'0. Oppsett'!$C$9)</f>
        <v>0</v>
      </c>
      <c r="H218" s="157"/>
      <c r="I218" s="157" t="str">
        <f>IF(OR(E218="",H218="",NOT(AND(ISNUMBER(F218),ISNUMBER(H218)))),"",H218*F218*(1+'0. Oppsett'!$C$11))</f>
        <v/>
      </c>
    </row>
    <row r="219" spans="1:9" ht="14.45">
      <c r="A219" s="152">
        <v>215</v>
      </c>
      <c r="B219" s="153" cm="1">
        <f t="array" ref="B219">_xlfn.UNIQUE('1.B BASIL-resultatregnskap'!C217:C414)</f>
        <v>0</v>
      </c>
      <c r="C219" s="154" cm="1">
        <f t="array" ref="C219">_xlfn.UNIQUE('1.B BASIL-resultatregnskap'!B217:B414)</f>
        <v>0</v>
      </c>
      <c r="D219" s="154" t="str">
        <f>IFERROR(_xlfn.XLOOKUP($C219,factPensjon[Virksomhetsnr.],factPensjon[Forpliktelser]),"")</f>
        <v/>
      </c>
      <c r="E219" s="24"/>
      <c r="F219" s="155" t="str">
        <f>IFERROR(IF(E219="A",'0. Oppsett'!$C$23,IF(E219="B",'0. Oppsett'!$C$24,IF(E219="C",'0. Oppsett'!$C$25,""))),"")</f>
        <v/>
      </c>
      <c r="G219" s="156">
        <f>SUMIFS(BasilRadata[8E. Oppgi antall årsverk barnehagen har pensjonsforpliktelser for:],'1. BASIL-rådata'!$I$3:$I$500,'X. Satser pensjonstilskudd'!$C219,BasilRadata[År],'0. Oppsett'!$C$9)</f>
        <v>0</v>
      </c>
      <c r="H219" s="157"/>
      <c r="I219" s="157" t="str">
        <f>IF(OR(E219="",H219="",NOT(AND(ISNUMBER(F219),ISNUMBER(H219)))),"",H219*F219*(1+'0. Oppsett'!$C$11))</f>
        <v/>
      </c>
    </row>
    <row r="220" spans="1:9" ht="14.45">
      <c r="A220" s="152">
        <v>216</v>
      </c>
      <c r="B220" s="153" cm="1">
        <f t="array" ref="B220">_xlfn.UNIQUE('1.B BASIL-resultatregnskap'!C218:C415)</f>
        <v>0</v>
      </c>
      <c r="C220" s="154" cm="1">
        <f t="array" ref="C220">_xlfn.UNIQUE('1.B BASIL-resultatregnskap'!B218:B415)</f>
        <v>0</v>
      </c>
      <c r="D220" s="154" t="str">
        <f>IFERROR(_xlfn.XLOOKUP($C220,factPensjon[Virksomhetsnr.],factPensjon[Forpliktelser]),"")</f>
        <v/>
      </c>
      <c r="E220" s="24"/>
      <c r="F220" s="155" t="str">
        <f>IFERROR(IF(E220="A",'0. Oppsett'!$C$23,IF(E220="B",'0. Oppsett'!$C$24,IF(E220="C",'0. Oppsett'!$C$25,""))),"")</f>
        <v/>
      </c>
      <c r="G220" s="156">
        <f>SUMIFS(BasilRadata[8E. Oppgi antall årsverk barnehagen har pensjonsforpliktelser for:],'1. BASIL-rådata'!$I$3:$I$500,'X. Satser pensjonstilskudd'!$C220,BasilRadata[År],'0. Oppsett'!$C$9)</f>
        <v>0</v>
      </c>
      <c r="H220" s="157"/>
      <c r="I220" s="157" t="str">
        <f>IF(OR(E220="",H220="",NOT(AND(ISNUMBER(F220),ISNUMBER(H220)))),"",H220*F220*(1+'0. Oppsett'!$C$11))</f>
        <v/>
      </c>
    </row>
    <row r="221" spans="1:9" ht="14.45">
      <c r="A221" s="152">
        <v>217</v>
      </c>
      <c r="B221" s="153" cm="1">
        <f t="array" ref="B221">_xlfn.UNIQUE('1.B BASIL-resultatregnskap'!C219:C416)</f>
        <v>0</v>
      </c>
      <c r="C221" s="154" cm="1">
        <f t="array" ref="C221">_xlfn.UNIQUE('1.B BASIL-resultatregnskap'!B219:B416)</f>
        <v>0</v>
      </c>
      <c r="D221" s="154" t="str">
        <f>IFERROR(_xlfn.XLOOKUP($C221,factPensjon[Virksomhetsnr.],factPensjon[Forpliktelser]),"")</f>
        <v/>
      </c>
      <c r="E221" s="24"/>
      <c r="F221" s="155" t="str">
        <f>IFERROR(IF(E221="A",'0. Oppsett'!$C$23,IF(E221="B",'0. Oppsett'!$C$24,IF(E221="C",'0. Oppsett'!$C$25,""))),"")</f>
        <v/>
      </c>
      <c r="G221" s="156">
        <f>SUMIFS(BasilRadata[8E. Oppgi antall årsverk barnehagen har pensjonsforpliktelser for:],'1. BASIL-rådata'!$I$3:$I$500,'X. Satser pensjonstilskudd'!$C221,BasilRadata[År],'0. Oppsett'!$C$9)</f>
        <v>0</v>
      </c>
      <c r="H221" s="157"/>
      <c r="I221" s="157" t="str">
        <f>IF(OR(E221="",H221="",NOT(AND(ISNUMBER(F221),ISNUMBER(H221)))),"",H221*F221*(1+'0. Oppsett'!$C$11))</f>
        <v/>
      </c>
    </row>
    <row r="222" spans="1:9" ht="14.45">
      <c r="A222" s="152">
        <v>218</v>
      </c>
      <c r="B222" s="153" cm="1">
        <f t="array" ref="B222">_xlfn.UNIQUE('1.B BASIL-resultatregnskap'!C220:C417)</f>
        <v>0</v>
      </c>
      <c r="C222" s="154" cm="1">
        <f t="array" ref="C222">_xlfn.UNIQUE('1.B BASIL-resultatregnskap'!B220:B417)</f>
        <v>0</v>
      </c>
      <c r="D222" s="154" t="str">
        <f>IFERROR(_xlfn.XLOOKUP($C222,factPensjon[Virksomhetsnr.],factPensjon[Forpliktelser]),"")</f>
        <v/>
      </c>
      <c r="E222" s="24"/>
      <c r="F222" s="155" t="str">
        <f>IFERROR(IF(E222="A",'0. Oppsett'!$C$23,IF(E222="B",'0. Oppsett'!$C$24,IF(E222="C",'0. Oppsett'!$C$25,""))),"")</f>
        <v/>
      </c>
      <c r="G222" s="156">
        <f>SUMIFS(BasilRadata[8E. Oppgi antall årsverk barnehagen har pensjonsforpliktelser for:],'1. BASIL-rådata'!$I$3:$I$500,'X. Satser pensjonstilskudd'!$C222,BasilRadata[År],'0. Oppsett'!$C$9)</f>
        <v>0</v>
      </c>
      <c r="H222" s="157"/>
      <c r="I222" s="157" t="str">
        <f>IF(OR(E222="",H222="",NOT(AND(ISNUMBER(F222),ISNUMBER(H222)))),"",H222*F222*(1+'0. Oppsett'!$C$11))</f>
        <v/>
      </c>
    </row>
    <row r="223" spans="1:9" ht="14.45">
      <c r="A223" s="152">
        <v>219</v>
      </c>
      <c r="B223" s="153" cm="1">
        <f t="array" ref="B223">_xlfn.UNIQUE('1.B BASIL-resultatregnskap'!C221:C418)</f>
        <v>0</v>
      </c>
      <c r="C223" s="154" cm="1">
        <f t="array" ref="C223">_xlfn.UNIQUE('1.B BASIL-resultatregnskap'!B221:B418)</f>
        <v>0</v>
      </c>
      <c r="D223" s="154" t="str">
        <f>IFERROR(_xlfn.XLOOKUP($C223,factPensjon[Virksomhetsnr.],factPensjon[Forpliktelser]),"")</f>
        <v/>
      </c>
      <c r="E223" s="24"/>
      <c r="F223" s="155" t="str">
        <f>IFERROR(IF(E223="A",'0. Oppsett'!$C$23,IF(E223="B",'0. Oppsett'!$C$24,IF(E223="C",'0. Oppsett'!$C$25,""))),"")</f>
        <v/>
      </c>
      <c r="G223" s="156">
        <f>SUMIFS(BasilRadata[8E. Oppgi antall årsverk barnehagen har pensjonsforpliktelser for:],'1. BASIL-rådata'!$I$3:$I$500,'X. Satser pensjonstilskudd'!$C223,BasilRadata[År],'0. Oppsett'!$C$9)</f>
        <v>0</v>
      </c>
      <c r="H223" s="157"/>
      <c r="I223" s="157" t="str">
        <f>IF(OR(E223="",H223="",NOT(AND(ISNUMBER(F223),ISNUMBER(H223)))),"",H223*F223*(1+'0. Oppsett'!$C$11))</f>
        <v/>
      </c>
    </row>
    <row r="224" spans="1:9" ht="14.45">
      <c r="A224" s="152">
        <v>220</v>
      </c>
      <c r="B224" s="153" cm="1">
        <f t="array" ref="B224">_xlfn.UNIQUE('1.B BASIL-resultatregnskap'!C222:C419)</f>
        <v>0</v>
      </c>
      <c r="C224" s="154" cm="1">
        <f t="array" ref="C224">_xlfn.UNIQUE('1.B BASIL-resultatregnskap'!B222:B419)</f>
        <v>0</v>
      </c>
      <c r="D224" s="154" t="str">
        <f>IFERROR(_xlfn.XLOOKUP($C224,factPensjon[Virksomhetsnr.],factPensjon[Forpliktelser]),"")</f>
        <v/>
      </c>
      <c r="E224" s="24"/>
      <c r="F224" s="155" t="str">
        <f>IFERROR(IF(E224="A",'0. Oppsett'!$C$23,IF(E224="B",'0. Oppsett'!$C$24,IF(E224="C",'0. Oppsett'!$C$25,""))),"")</f>
        <v/>
      </c>
      <c r="G224" s="156">
        <f>SUMIFS(BasilRadata[8E. Oppgi antall årsverk barnehagen har pensjonsforpliktelser for:],'1. BASIL-rådata'!$I$3:$I$500,'X. Satser pensjonstilskudd'!$C224,BasilRadata[År],'0. Oppsett'!$C$9)</f>
        <v>0</v>
      </c>
      <c r="H224" s="157"/>
      <c r="I224" s="157" t="str">
        <f>IF(OR(E224="",H224="",NOT(AND(ISNUMBER(F224),ISNUMBER(H224)))),"",H224*F224*(1+'0. Oppsett'!$C$11))</f>
        <v/>
      </c>
    </row>
    <row r="225" spans="1:9" thickBot="1">
      <c r="A225" s="290"/>
      <c r="B225" s="29"/>
      <c r="C225" s="29"/>
      <c r="D225" s="29"/>
      <c r="E225" s="29">
        <f>SUM(E5:E224)</f>
        <v>0</v>
      </c>
      <c r="F225" s="29">
        <f>SUM(F5:F224)</f>
        <v>0</v>
      </c>
      <c r="G225" s="28">
        <f>SUM(G5:G224)</f>
        <v>0</v>
      </c>
      <c r="H225" s="29" t="e">
        <f>SUM(H5:H224)</f>
        <v>#DIV/0!</v>
      </c>
      <c r="I225" s="29" t="e">
        <f>SUM(I5:I224)/G225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224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cbf31c-ced0-499e-9608-16a7153044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7AD70A92A12846BD944648F7B5F963" ma:contentTypeVersion="15" ma:contentTypeDescription="Create a new document." ma:contentTypeScope="" ma:versionID="330157154fdf7db902ecff120cecb260">
  <xsd:schema xmlns:xsd="http://www.w3.org/2001/XMLSchema" xmlns:xs="http://www.w3.org/2001/XMLSchema" xmlns:p="http://schemas.microsoft.com/office/2006/metadata/properties" xmlns:ns2="23cbf31c-ced0-499e-9608-16a71530445f" xmlns:ns3="1e16ade5-98d6-4b44-819e-1b8d5b9bce3b" targetNamespace="http://schemas.microsoft.com/office/2006/metadata/properties" ma:root="true" ma:fieldsID="c7b90be9cb20af7be5dc0715a98b5a07" ns2:_="" ns3:_="">
    <xsd:import namespace="23cbf31c-ced0-499e-9608-16a71530445f"/>
    <xsd:import namespace="1e16ade5-98d6-4b44-819e-1b8d5b9bce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bf31c-ced0-499e-9608-16a715304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6af8f8e-1e45-4bcb-8b90-291e5972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ade5-98d6-4b44-819e-1b8d5b9bce3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0CF484-4914-4EA4-8483-675343FED6FF}"/>
</file>

<file path=customXml/itemProps2.xml><?xml version="1.0" encoding="utf-8"?>
<ds:datastoreItem xmlns:ds="http://schemas.openxmlformats.org/officeDocument/2006/customXml" ds:itemID="{E2AC1AA5-615D-41F1-8324-3198BE445686}"/>
</file>

<file path=customXml/itemProps3.xml><?xml version="1.0" encoding="utf-8"?>
<ds:datastoreItem xmlns:ds="http://schemas.openxmlformats.org/officeDocument/2006/customXml" ds:itemID="{AEA1E4C9-E5E0-4D38-B3D4-30E0EF267916}"/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2026-02-26T08:14:50Z</dcterms:created>
  <dcterms:modified xsi:type="dcterms:W3CDTF">2026-08-11T07:10:05Z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0x0101006C7AD70A92A12846BD944648F7B5F963</vt:lpwstr>
  </property>
  <property fmtid="{D5CDD505-2E9C-101B-9397-08002B2CF9AE}" pid="4" name="MediaServiceImageTags">
    <vt:lpwstr/>
  </property>
</Properties>
</file>